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D3151141-DCFC-7544-9D6D-BE2A2602A13F}"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 i="7" l="1"/>
  <c r="T20" i="7"/>
  <c r="T21" i="7"/>
  <c r="T22" i="7"/>
  <c r="T2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H4" i="10"/>
  <c r="G28" i="10"/>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K2" i="6" l="1"/>
  <c r="L2" i="6"/>
  <c r="I2" i="6" s="1"/>
  <c r="P2" i="6"/>
  <c r="S2" i="6"/>
  <c r="W2" i="6"/>
  <c r="K3" i="6"/>
  <c r="L3" i="6"/>
  <c r="I3" i="6" s="1"/>
  <c r="P3" i="6"/>
  <c r="S3" i="6"/>
  <c r="W3" i="6"/>
  <c r="K4" i="6"/>
  <c r="L4" i="6"/>
  <c r="I4" i="6" s="1"/>
  <c r="P4" i="6"/>
  <c r="S4" i="6"/>
  <c r="W4" i="6"/>
  <c r="K5" i="6"/>
  <c r="L5" i="6"/>
  <c r="I5" i="6" s="1"/>
  <c r="P5" i="6"/>
  <c r="S5" i="6"/>
  <c r="W5" i="6"/>
  <c r="K6" i="6"/>
  <c r="L6" i="6"/>
  <c r="I6" i="6" s="1"/>
  <c r="P6" i="6"/>
  <c r="S6" i="6"/>
  <c r="W6" i="6"/>
  <c r="K7" i="6"/>
  <c r="L7" i="6"/>
  <c r="I7" i="6" s="1"/>
  <c r="P7" i="6"/>
  <c r="S7" i="6"/>
  <c r="W7" i="6"/>
  <c r="K8" i="6"/>
  <c r="L8" i="6"/>
  <c r="I8" i="6" s="1"/>
  <c r="P8" i="6"/>
  <c r="S8" i="6"/>
  <c r="W8" i="6"/>
  <c r="K9" i="6"/>
  <c r="L9" i="6"/>
  <c r="I9" i="6" s="1"/>
  <c r="P9" i="6"/>
  <c r="S9" i="6"/>
  <c r="W9" i="6"/>
  <c r="K10" i="6"/>
  <c r="L10" i="6"/>
  <c r="I10" i="6" s="1"/>
  <c r="P10" i="6"/>
  <c r="S10" i="6"/>
  <c r="W10" i="6"/>
  <c r="K11" i="6"/>
  <c r="L11" i="6"/>
  <c r="I11" i="6" s="1"/>
  <c r="P11" i="6"/>
  <c r="S11" i="6"/>
  <c r="W11" i="6"/>
  <c r="K12" i="6"/>
  <c r="L12" i="6"/>
  <c r="I12" i="6" s="1"/>
  <c r="P12" i="6"/>
  <c r="S12" i="6"/>
  <c r="W12" i="6"/>
  <c r="K13" i="6"/>
  <c r="L13" i="6"/>
  <c r="I13" i="6" s="1"/>
  <c r="P13" i="6"/>
  <c r="S13" i="6"/>
  <c r="W13" i="6"/>
  <c r="K14" i="6"/>
  <c r="L14" i="6"/>
  <c r="I14" i="6" s="1"/>
  <c r="P14" i="6"/>
  <c r="S14" i="6"/>
  <c r="W14" i="6"/>
  <c r="K15" i="6"/>
  <c r="L15" i="6"/>
  <c r="I15" i="6" s="1"/>
  <c r="P15" i="6"/>
  <c r="S15" i="6"/>
  <c r="W15" i="6"/>
  <c r="K16" i="6"/>
  <c r="L16" i="6"/>
  <c r="I16" i="6" s="1"/>
  <c r="P16" i="6"/>
  <c r="S16" i="6"/>
  <c r="W16" i="6"/>
  <c r="K17" i="6"/>
  <c r="L17" i="6"/>
  <c r="I17" i="6" s="1"/>
  <c r="P17" i="6"/>
  <c r="S17" i="6"/>
  <c r="W17" i="6"/>
  <c r="K18" i="6"/>
  <c r="L18" i="6"/>
  <c r="I18" i="6" s="1"/>
  <c r="P18" i="6"/>
  <c r="S18" i="6"/>
  <c r="W18" i="6"/>
  <c r="K19" i="6"/>
  <c r="L19" i="6"/>
  <c r="I19" i="6" s="1"/>
  <c r="P19" i="6"/>
  <c r="S19" i="6"/>
  <c r="W19" i="6"/>
  <c r="K20" i="6"/>
  <c r="L20" i="6"/>
  <c r="I20" i="6" s="1"/>
  <c r="P20" i="6"/>
  <c r="S20" i="6"/>
  <c r="W20" i="6"/>
  <c r="K21" i="6"/>
  <c r="L21" i="6"/>
  <c r="I21" i="6" s="1"/>
  <c r="P21" i="6"/>
  <c r="S21" i="6"/>
  <c r="W21" i="6"/>
  <c r="K22" i="6"/>
  <c r="L22" i="6"/>
  <c r="I22" i="6" s="1"/>
  <c r="P22" i="6"/>
  <c r="S22" i="6"/>
  <c r="W22" i="6"/>
  <c r="K23" i="6"/>
  <c r="L23" i="6"/>
  <c r="I23" i="6" s="1"/>
  <c r="P23" i="6"/>
  <c r="S23" i="6"/>
  <c r="W23" i="6"/>
  <c r="K24" i="6"/>
  <c r="L24" i="6"/>
  <c r="I24" i="6" s="1"/>
  <c r="P24" i="6"/>
  <c r="S24" i="6"/>
  <c r="W24" i="6"/>
  <c r="K25" i="6"/>
  <c r="L25" i="6"/>
  <c r="I25" i="6" s="1"/>
  <c r="P25" i="6"/>
  <c r="S25" i="6"/>
  <c r="W25" i="6"/>
  <c r="K26" i="6"/>
  <c r="L26" i="6"/>
  <c r="I26" i="6" s="1"/>
  <c r="P26" i="6"/>
  <c r="S26" i="6"/>
  <c r="W26" i="6"/>
  <c r="K27" i="6"/>
  <c r="L27" i="6"/>
  <c r="I27" i="6" s="1"/>
  <c r="P27" i="6"/>
  <c r="S27" i="6"/>
  <c r="W27" i="6"/>
  <c r="K28" i="6"/>
  <c r="L28" i="6"/>
  <c r="I28" i="6" s="1"/>
  <c r="P28" i="6"/>
  <c r="S28" i="6"/>
  <c r="W28" i="6"/>
  <c r="K29" i="6"/>
  <c r="L29" i="6"/>
  <c r="I29" i="6" s="1"/>
  <c r="P29" i="6"/>
  <c r="S29" i="6"/>
  <c r="W29" i="6"/>
  <c r="K30" i="6"/>
  <c r="L30" i="6"/>
  <c r="I30" i="6" s="1"/>
  <c r="P30" i="6"/>
  <c r="S30" i="6"/>
  <c r="W30" i="6"/>
  <c r="K31" i="6"/>
  <c r="L31" i="6"/>
  <c r="I31" i="6" s="1"/>
  <c r="P31" i="6"/>
  <c r="S31" i="6"/>
  <c r="W31" i="6"/>
  <c r="K32" i="6"/>
  <c r="L32" i="6"/>
  <c r="I32" i="6" s="1"/>
  <c r="P32" i="6"/>
  <c r="S32" i="6"/>
  <c r="W32" i="6"/>
  <c r="K33" i="6"/>
  <c r="L33" i="6"/>
  <c r="I33" i="6" s="1"/>
  <c r="P33" i="6"/>
  <c r="S33" i="6"/>
  <c r="W33" i="6"/>
  <c r="K34" i="6"/>
  <c r="L34" i="6"/>
  <c r="I34" i="6" s="1"/>
  <c r="P34" i="6"/>
  <c r="S34" i="6"/>
  <c r="W34" i="6"/>
  <c r="K35" i="6"/>
  <c r="L35" i="6"/>
  <c r="I35" i="6" s="1"/>
  <c r="P35" i="6"/>
  <c r="S35" i="6"/>
  <c r="W35" i="6"/>
  <c r="K36" i="6"/>
  <c r="L36" i="6"/>
  <c r="I36" i="6" s="1"/>
  <c r="P36" i="6"/>
  <c r="S36" i="6"/>
  <c r="W36" i="6"/>
  <c r="K37" i="6"/>
  <c r="L37" i="6"/>
  <c r="I37" i="6" s="1"/>
  <c r="P37" i="6"/>
  <c r="S37" i="6"/>
  <c r="W37" i="6"/>
  <c r="K38" i="6"/>
  <c r="L38" i="6"/>
  <c r="I38" i="6" s="1"/>
  <c r="P38" i="6"/>
  <c r="S38" i="6"/>
  <c r="W38" i="6"/>
  <c r="K39" i="6"/>
  <c r="L39" i="6"/>
  <c r="I39" i="6" s="1"/>
  <c r="P39" i="6"/>
  <c r="S39" i="6"/>
  <c r="W39" i="6"/>
  <c r="K40" i="6"/>
  <c r="L40" i="6"/>
  <c r="I40" i="6" s="1"/>
  <c r="P40" i="6"/>
  <c r="S40" i="6"/>
  <c r="W40" i="6"/>
  <c r="K41" i="6"/>
  <c r="L41" i="6"/>
  <c r="I41" i="6" s="1"/>
  <c r="P41" i="6"/>
  <c r="S41" i="6"/>
  <c r="W41" i="6"/>
  <c r="K42" i="6"/>
  <c r="L42" i="6"/>
  <c r="I42" i="6" s="1"/>
  <c r="P42" i="6"/>
  <c r="S42" i="6"/>
  <c r="W42" i="6"/>
  <c r="K43" i="6"/>
  <c r="L43" i="6"/>
  <c r="I43" i="6" s="1"/>
  <c r="P43" i="6"/>
  <c r="S43" i="6"/>
  <c r="W43" i="6"/>
  <c r="K44" i="6"/>
  <c r="L44" i="6"/>
  <c r="I44" i="6" s="1"/>
  <c r="P44" i="6"/>
  <c r="S44" i="6"/>
  <c r="W44" i="6"/>
  <c r="K45" i="6"/>
  <c r="L45" i="6"/>
  <c r="I45" i="6" s="1"/>
  <c r="P45" i="6"/>
  <c r="S45" i="6"/>
  <c r="W45" i="6"/>
  <c r="K46" i="6"/>
  <c r="L46" i="6"/>
  <c r="I46" i="6" s="1"/>
  <c r="P46" i="6"/>
  <c r="S46" i="6"/>
  <c r="W46" i="6"/>
  <c r="K47" i="6"/>
  <c r="L47" i="6"/>
  <c r="I47" i="6" s="1"/>
  <c r="P47" i="6"/>
  <c r="S47" i="6"/>
  <c r="W47" i="6"/>
  <c r="K48" i="6"/>
  <c r="L48" i="6"/>
  <c r="I48" i="6" s="1"/>
  <c r="P48" i="6"/>
  <c r="S48" i="6"/>
  <c r="W48" i="6"/>
  <c r="K49" i="6"/>
  <c r="L49" i="6"/>
  <c r="I49" i="6" s="1"/>
  <c r="P49" i="6"/>
  <c r="S49" i="6"/>
  <c r="W49" i="6"/>
  <c r="K50" i="6"/>
  <c r="L50" i="6"/>
  <c r="I50" i="6" s="1"/>
  <c r="P50" i="6"/>
  <c r="S50" i="6"/>
  <c r="W50" i="6"/>
  <c r="K51" i="6"/>
  <c r="L51" i="6"/>
  <c r="I51" i="6" s="1"/>
  <c r="P51" i="6"/>
  <c r="S51" i="6"/>
  <c r="W51" i="6"/>
  <c r="K52" i="6"/>
  <c r="L52" i="6"/>
  <c r="I52" i="6" s="1"/>
  <c r="P52" i="6"/>
  <c r="S52" i="6"/>
  <c r="W52" i="6"/>
  <c r="K53" i="6"/>
  <c r="L53" i="6"/>
  <c r="I53" i="6" s="1"/>
  <c r="P53" i="6"/>
  <c r="S53" i="6"/>
  <c r="W53" i="6"/>
  <c r="K54" i="6"/>
  <c r="L54" i="6"/>
  <c r="I54" i="6" s="1"/>
  <c r="P54" i="6"/>
  <c r="S54" i="6"/>
  <c r="W54" i="6"/>
  <c r="K55" i="6"/>
  <c r="L55" i="6"/>
  <c r="I55" i="6" s="1"/>
  <c r="P55" i="6"/>
  <c r="S55" i="6"/>
  <c r="W55" i="6"/>
  <c r="K56" i="6"/>
  <c r="L56" i="6"/>
  <c r="I56" i="6" s="1"/>
  <c r="P56" i="6"/>
  <c r="S56" i="6"/>
  <c r="W56" i="6"/>
  <c r="K57" i="6"/>
  <c r="L57" i="6"/>
  <c r="I57" i="6" s="1"/>
  <c r="P57" i="6"/>
  <c r="S57" i="6"/>
  <c r="W57" i="6"/>
  <c r="K58" i="6"/>
  <c r="L58" i="6"/>
  <c r="I58" i="6" s="1"/>
  <c r="P58" i="6"/>
  <c r="S58" i="6"/>
  <c r="W58" i="6"/>
  <c r="K59" i="6"/>
  <c r="L59" i="6"/>
  <c r="I59" i="6" s="1"/>
  <c r="P59" i="6"/>
  <c r="S59" i="6"/>
  <c r="W59" i="6"/>
  <c r="K60" i="6"/>
  <c r="L60" i="6"/>
  <c r="I60" i="6" s="1"/>
  <c r="P60" i="6"/>
  <c r="S60" i="6"/>
  <c r="W60" i="6"/>
  <c r="K61" i="6"/>
  <c r="L61" i="6"/>
  <c r="I61" i="6" s="1"/>
  <c r="P61" i="6"/>
  <c r="S61" i="6"/>
  <c r="W61" i="6"/>
  <c r="K62" i="6"/>
  <c r="L62" i="6"/>
  <c r="I62" i="6" s="1"/>
  <c r="P62" i="6"/>
  <c r="S62" i="6"/>
  <c r="W62" i="6"/>
  <c r="K63" i="6"/>
  <c r="L63" i="6"/>
  <c r="I63" i="6" s="1"/>
  <c r="P63" i="6"/>
  <c r="S63" i="6"/>
  <c r="W63" i="6"/>
  <c r="K64" i="6"/>
  <c r="L64" i="6"/>
  <c r="I64" i="6" s="1"/>
  <c r="P64" i="6"/>
  <c r="S64" i="6"/>
  <c r="W64" i="6"/>
  <c r="K65" i="6"/>
  <c r="L65" i="6"/>
  <c r="I65" i="6" s="1"/>
  <c r="P65" i="6"/>
  <c r="S65" i="6"/>
  <c r="W65" i="6"/>
  <c r="K66" i="6"/>
  <c r="L66" i="6"/>
  <c r="I66" i="6" s="1"/>
  <c r="P66" i="6"/>
  <c r="S66" i="6"/>
  <c r="W66" i="6"/>
  <c r="K67" i="6"/>
  <c r="L67" i="6"/>
  <c r="I67" i="6" s="1"/>
  <c r="P67" i="6"/>
  <c r="S67" i="6"/>
  <c r="W67" i="6"/>
  <c r="K68" i="6"/>
  <c r="L68" i="6"/>
  <c r="I68" i="6" s="1"/>
  <c r="P68" i="6"/>
  <c r="S68" i="6"/>
  <c r="W68" i="6"/>
  <c r="K69" i="6"/>
  <c r="L69" i="6"/>
  <c r="I69" i="6" s="1"/>
  <c r="P69" i="6"/>
  <c r="S69" i="6"/>
  <c r="W69" i="6"/>
  <c r="K70" i="6"/>
  <c r="L70" i="6"/>
  <c r="I70" i="6" s="1"/>
  <c r="P70" i="6"/>
  <c r="S70" i="6"/>
  <c r="W70" i="6"/>
  <c r="K71" i="6"/>
  <c r="L71" i="6"/>
  <c r="I71" i="6" s="1"/>
  <c r="P71" i="6"/>
  <c r="S71" i="6"/>
  <c r="W71" i="6"/>
  <c r="K72" i="6"/>
  <c r="L72" i="6"/>
  <c r="I72" i="6" s="1"/>
  <c r="P72" i="6"/>
  <c r="S72" i="6"/>
  <c r="W72" i="6"/>
  <c r="K73" i="6"/>
  <c r="L73" i="6"/>
  <c r="I73" i="6" s="1"/>
  <c r="P73" i="6"/>
  <c r="S73" i="6"/>
  <c r="W73" i="6"/>
  <c r="K74" i="6"/>
  <c r="L74" i="6"/>
  <c r="I74" i="6" s="1"/>
  <c r="P74" i="6"/>
  <c r="S74" i="6"/>
  <c r="W74" i="6"/>
  <c r="K75" i="6"/>
  <c r="L75" i="6"/>
  <c r="I75" i="6" s="1"/>
  <c r="P75" i="6"/>
  <c r="S75" i="6"/>
  <c r="W75" i="6"/>
  <c r="K76" i="6"/>
  <c r="L76" i="6"/>
  <c r="I76" i="6" s="1"/>
  <c r="P76" i="6"/>
  <c r="S76" i="6"/>
  <c r="W76" i="6"/>
  <c r="K77" i="6"/>
  <c r="L77" i="6"/>
  <c r="I77" i="6" s="1"/>
  <c r="P77" i="6"/>
  <c r="S77" i="6"/>
  <c r="W77" i="6"/>
  <c r="K78" i="6"/>
  <c r="L78" i="6"/>
  <c r="I78" i="6" s="1"/>
  <c r="P78" i="6"/>
  <c r="S78" i="6"/>
  <c r="W78" i="6"/>
  <c r="K79" i="6"/>
  <c r="L79" i="6"/>
  <c r="I79" i="6" s="1"/>
  <c r="P79" i="6"/>
  <c r="S79" i="6"/>
  <c r="W79" i="6"/>
  <c r="K80" i="6"/>
  <c r="L80" i="6"/>
  <c r="I80" i="6" s="1"/>
  <c r="P80" i="6"/>
  <c r="S80" i="6"/>
  <c r="W80" i="6"/>
  <c r="K81" i="6"/>
  <c r="L81" i="6"/>
  <c r="I81" i="6" s="1"/>
  <c r="P81" i="6"/>
  <c r="S81" i="6"/>
  <c r="W81" i="6"/>
  <c r="K82" i="6"/>
  <c r="L82" i="6"/>
  <c r="I82" i="6" s="1"/>
  <c r="P82" i="6"/>
  <c r="S82" i="6"/>
  <c r="W82" i="6"/>
  <c r="K83" i="6"/>
  <c r="L83" i="6"/>
  <c r="I83" i="6" s="1"/>
  <c r="P83" i="6"/>
  <c r="S83" i="6"/>
  <c r="W83" i="6"/>
  <c r="K84" i="6"/>
  <c r="L84" i="6"/>
  <c r="P84" i="6"/>
  <c r="S84" i="6"/>
  <c r="W84" i="6"/>
  <c r="K85" i="6"/>
  <c r="L85" i="6"/>
  <c r="P85" i="6"/>
  <c r="S85" i="6"/>
  <c r="W85" i="6"/>
  <c r="K86" i="6"/>
  <c r="L86" i="6"/>
  <c r="P86" i="6"/>
  <c r="S86" i="6"/>
  <c r="W86" i="6"/>
  <c r="K87" i="6"/>
  <c r="L87" i="6"/>
  <c r="P87" i="6"/>
  <c r="S87" i="6"/>
  <c r="W87" i="6"/>
  <c r="K88" i="6"/>
  <c r="L88" i="6"/>
  <c r="P88" i="6"/>
  <c r="S88" i="6"/>
  <c r="W88" i="6"/>
  <c r="K89" i="6"/>
  <c r="L89" i="6"/>
  <c r="P89" i="6"/>
  <c r="S89" i="6"/>
  <c r="W89" i="6"/>
  <c r="K90" i="6"/>
  <c r="L90" i="6"/>
  <c r="P90" i="6"/>
  <c r="S90" i="6"/>
  <c r="W90" i="6"/>
  <c r="K91" i="6"/>
  <c r="L91" i="6"/>
  <c r="P91" i="6"/>
  <c r="S91" i="6"/>
  <c r="W91" i="6"/>
  <c r="K92" i="6"/>
  <c r="L92" i="6"/>
  <c r="P92" i="6"/>
  <c r="J92" i="6" s="1"/>
  <c r="F92" i="6" s="1"/>
  <c r="S92" i="6"/>
  <c r="W92" i="6"/>
  <c r="K93" i="6"/>
  <c r="L93" i="6"/>
  <c r="P93" i="6"/>
  <c r="S93" i="6"/>
  <c r="W93" i="6"/>
  <c r="K94" i="6"/>
  <c r="L94" i="6"/>
  <c r="I94" i="6" s="1"/>
  <c r="P94" i="6"/>
  <c r="S94" i="6"/>
  <c r="W94" i="6"/>
  <c r="K95" i="6"/>
  <c r="L95" i="6"/>
  <c r="P95" i="6"/>
  <c r="S95" i="6"/>
  <c r="W95" i="6"/>
  <c r="K96" i="6"/>
  <c r="L96" i="6"/>
  <c r="P96" i="6"/>
  <c r="S96" i="6"/>
  <c r="W96" i="6"/>
  <c r="K97" i="6"/>
  <c r="L97" i="6"/>
  <c r="I97" i="6" s="1"/>
  <c r="P97" i="6"/>
  <c r="S97" i="6"/>
  <c r="W97" i="6"/>
  <c r="K98" i="6"/>
  <c r="L98" i="6"/>
  <c r="P98" i="6"/>
  <c r="S98" i="6"/>
  <c r="W98" i="6"/>
  <c r="K99" i="6"/>
  <c r="L99" i="6"/>
  <c r="P99" i="6"/>
  <c r="S99" i="6"/>
  <c r="W99" i="6"/>
  <c r="K100" i="6"/>
  <c r="L100" i="6"/>
  <c r="P100" i="6"/>
  <c r="S100" i="6"/>
  <c r="W100" i="6"/>
  <c r="K101" i="6"/>
  <c r="L101" i="6"/>
  <c r="P101" i="6"/>
  <c r="S101" i="6"/>
  <c r="W101" i="6"/>
  <c r="K102" i="6"/>
  <c r="L102" i="6"/>
  <c r="I102" i="6" s="1"/>
  <c r="P102" i="6"/>
  <c r="S102" i="6"/>
  <c r="W102" i="6"/>
  <c r="K103" i="6"/>
  <c r="L103" i="6"/>
  <c r="P103" i="6"/>
  <c r="S103" i="6"/>
  <c r="W103" i="6"/>
  <c r="K104" i="6"/>
  <c r="L104" i="6"/>
  <c r="P104" i="6"/>
  <c r="S104" i="6"/>
  <c r="W104" i="6"/>
  <c r="K105" i="6"/>
  <c r="L105" i="6"/>
  <c r="I105" i="6" s="1"/>
  <c r="P105" i="6"/>
  <c r="S105" i="6"/>
  <c r="W105" i="6"/>
  <c r="K106" i="6"/>
  <c r="L106" i="6"/>
  <c r="P106" i="6"/>
  <c r="S106" i="6"/>
  <c r="W106" i="6"/>
  <c r="K107" i="6"/>
  <c r="L107" i="6"/>
  <c r="P107" i="6"/>
  <c r="S107" i="6"/>
  <c r="W107" i="6"/>
  <c r="K108" i="6"/>
  <c r="L108" i="6"/>
  <c r="P108" i="6"/>
  <c r="S108" i="6"/>
  <c r="W108" i="6"/>
  <c r="K109" i="6"/>
  <c r="L109" i="6"/>
  <c r="P109" i="6"/>
  <c r="S109" i="6"/>
  <c r="W109" i="6"/>
  <c r="K110" i="6"/>
  <c r="L110" i="6"/>
  <c r="I110" i="6" s="1"/>
  <c r="P110" i="6"/>
  <c r="S110" i="6"/>
  <c r="W110" i="6"/>
  <c r="K111" i="6"/>
  <c r="L111" i="6"/>
  <c r="P111" i="6"/>
  <c r="S111" i="6"/>
  <c r="W111" i="6"/>
  <c r="K112" i="6"/>
  <c r="L112" i="6"/>
  <c r="P112" i="6"/>
  <c r="S112" i="6"/>
  <c r="W112" i="6"/>
  <c r="K113" i="6"/>
  <c r="L113" i="6"/>
  <c r="I113" i="6" s="1"/>
  <c r="P113" i="6"/>
  <c r="S113" i="6"/>
  <c r="W113" i="6"/>
  <c r="K114" i="6"/>
  <c r="L114" i="6"/>
  <c r="P114" i="6"/>
  <c r="S114" i="6"/>
  <c r="W114" i="6"/>
  <c r="K115" i="6"/>
  <c r="L115" i="6"/>
  <c r="I115" i="6" s="1"/>
  <c r="P115" i="6"/>
  <c r="S115" i="6"/>
  <c r="W115" i="6"/>
  <c r="K116" i="6"/>
  <c r="L116" i="6"/>
  <c r="P116" i="6"/>
  <c r="S116" i="6"/>
  <c r="W116" i="6"/>
  <c r="K117" i="6"/>
  <c r="L117" i="6"/>
  <c r="P117" i="6"/>
  <c r="S117" i="6"/>
  <c r="W117" i="6"/>
  <c r="K118" i="6"/>
  <c r="L118" i="6"/>
  <c r="I118" i="6" s="1"/>
  <c r="P118" i="6"/>
  <c r="S118" i="6"/>
  <c r="W118" i="6"/>
  <c r="K119" i="6"/>
  <c r="L119" i="6"/>
  <c r="P119" i="6"/>
  <c r="S119" i="6"/>
  <c r="W119" i="6"/>
  <c r="K120" i="6"/>
  <c r="L120" i="6"/>
  <c r="P120" i="6"/>
  <c r="S120" i="6"/>
  <c r="W120" i="6"/>
  <c r="K121" i="6"/>
  <c r="L121" i="6"/>
  <c r="I121" i="6" s="1"/>
  <c r="P121" i="6"/>
  <c r="S121" i="6"/>
  <c r="W121" i="6"/>
  <c r="K122" i="6"/>
  <c r="L122" i="6"/>
  <c r="P122" i="6"/>
  <c r="S122" i="6"/>
  <c r="W122" i="6"/>
  <c r="K123" i="6"/>
  <c r="L123" i="6"/>
  <c r="P123" i="6"/>
  <c r="S123" i="6"/>
  <c r="W123" i="6"/>
  <c r="K124" i="6"/>
  <c r="L124" i="6"/>
  <c r="P124" i="6"/>
  <c r="S124" i="6"/>
  <c r="W124" i="6"/>
  <c r="K125" i="6"/>
  <c r="L125" i="6"/>
  <c r="P125" i="6"/>
  <c r="S125" i="6"/>
  <c r="W125" i="6"/>
  <c r="K126" i="6"/>
  <c r="L126" i="6"/>
  <c r="P126" i="6"/>
  <c r="S126" i="6"/>
  <c r="W126" i="6"/>
  <c r="K127" i="6"/>
  <c r="L127" i="6"/>
  <c r="P127" i="6"/>
  <c r="S127" i="6"/>
  <c r="W127" i="6"/>
  <c r="K128" i="6"/>
  <c r="L128" i="6"/>
  <c r="P128" i="6"/>
  <c r="S128" i="6"/>
  <c r="W128" i="6"/>
  <c r="K129" i="6"/>
  <c r="L129" i="6"/>
  <c r="I129" i="6" s="1"/>
  <c r="P129" i="6"/>
  <c r="S129" i="6"/>
  <c r="W129" i="6"/>
  <c r="K130" i="6"/>
  <c r="L130" i="6"/>
  <c r="P130" i="6"/>
  <c r="S130" i="6"/>
  <c r="W130" i="6"/>
  <c r="K131" i="6"/>
  <c r="L131" i="6"/>
  <c r="P131" i="6"/>
  <c r="S131" i="6"/>
  <c r="W131" i="6"/>
  <c r="K132" i="6"/>
  <c r="L132" i="6"/>
  <c r="P132" i="6"/>
  <c r="S132" i="6"/>
  <c r="W132" i="6"/>
  <c r="K133" i="6"/>
  <c r="L133" i="6"/>
  <c r="P133" i="6"/>
  <c r="S133" i="6"/>
  <c r="W133" i="6"/>
  <c r="K134" i="6"/>
  <c r="L134" i="6"/>
  <c r="P134" i="6"/>
  <c r="S134" i="6"/>
  <c r="W134" i="6"/>
  <c r="K135" i="6"/>
  <c r="L135" i="6"/>
  <c r="P135" i="6"/>
  <c r="S135" i="6"/>
  <c r="W135" i="6"/>
  <c r="K136" i="6"/>
  <c r="L136" i="6"/>
  <c r="P136" i="6"/>
  <c r="S136" i="6"/>
  <c r="W136" i="6"/>
  <c r="K137" i="6"/>
  <c r="L137" i="6"/>
  <c r="I137" i="6" s="1"/>
  <c r="P137" i="6"/>
  <c r="S137" i="6"/>
  <c r="W137" i="6"/>
  <c r="K138" i="6"/>
  <c r="L138" i="6"/>
  <c r="P138" i="6"/>
  <c r="S138" i="6"/>
  <c r="W138" i="6"/>
  <c r="K139" i="6"/>
  <c r="L139" i="6"/>
  <c r="P139" i="6"/>
  <c r="S139" i="6"/>
  <c r="W139" i="6"/>
  <c r="K140" i="6"/>
  <c r="L140" i="6"/>
  <c r="P140" i="6"/>
  <c r="S140" i="6"/>
  <c r="W140" i="6"/>
  <c r="K141" i="6"/>
  <c r="L141" i="6"/>
  <c r="P141" i="6"/>
  <c r="S141" i="6"/>
  <c r="W141" i="6"/>
  <c r="K142" i="6"/>
  <c r="L142" i="6"/>
  <c r="P142" i="6"/>
  <c r="S142" i="6"/>
  <c r="W142" i="6"/>
  <c r="K143" i="6"/>
  <c r="L143" i="6"/>
  <c r="P143" i="6"/>
  <c r="S143" i="6"/>
  <c r="W143" i="6"/>
  <c r="K144" i="6"/>
  <c r="L144" i="6"/>
  <c r="P144" i="6"/>
  <c r="S144" i="6"/>
  <c r="W144" i="6"/>
  <c r="K145" i="6"/>
  <c r="L145" i="6"/>
  <c r="P145" i="6"/>
  <c r="S145" i="6"/>
  <c r="W145" i="6"/>
  <c r="K146" i="6"/>
  <c r="L146" i="6"/>
  <c r="P146" i="6"/>
  <c r="S146" i="6"/>
  <c r="W146" i="6"/>
  <c r="K147" i="6"/>
  <c r="L147" i="6"/>
  <c r="P147" i="6"/>
  <c r="S147" i="6"/>
  <c r="W147" i="6"/>
  <c r="K148" i="6"/>
  <c r="L148" i="6"/>
  <c r="P148" i="6"/>
  <c r="S148" i="6"/>
  <c r="W148" i="6"/>
  <c r="K149" i="6"/>
  <c r="L149" i="6"/>
  <c r="P149" i="6"/>
  <c r="S149" i="6"/>
  <c r="W149" i="6"/>
  <c r="K150" i="6"/>
  <c r="L150" i="6"/>
  <c r="P150" i="6"/>
  <c r="S150" i="6"/>
  <c r="W150" i="6"/>
  <c r="K151" i="6"/>
  <c r="L151" i="6"/>
  <c r="P151" i="6"/>
  <c r="S151" i="6"/>
  <c r="W151" i="6"/>
  <c r="K152" i="6"/>
  <c r="L152" i="6"/>
  <c r="P152" i="6"/>
  <c r="S152" i="6"/>
  <c r="W152" i="6"/>
  <c r="K153" i="6"/>
  <c r="L153" i="6"/>
  <c r="P153" i="6"/>
  <c r="S153" i="6"/>
  <c r="W153" i="6"/>
  <c r="K154" i="6"/>
  <c r="L154" i="6"/>
  <c r="P154" i="6"/>
  <c r="S154" i="6"/>
  <c r="W154" i="6"/>
  <c r="K155" i="6"/>
  <c r="L155" i="6"/>
  <c r="P155" i="6"/>
  <c r="S155" i="6"/>
  <c r="W155" i="6"/>
  <c r="K156" i="6"/>
  <c r="L156" i="6"/>
  <c r="P156" i="6"/>
  <c r="S156" i="6"/>
  <c r="W156" i="6"/>
  <c r="K157" i="6"/>
  <c r="L157" i="6"/>
  <c r="P157" i="6"/>
  <c r="S157" i="6"/>
  <c r="W157" i="6"/>
  <c r="K158" i="6"/>
  <c r="L158" i="6"/>
  <c r="P158" i="6"/>
  <c r="S158" i="6"/>
  <c r="W158" i="6"/>
  <c r="K159" i="6"/>
  <c r="L159" i="6"/>
  <c r="P159" i="6"/>
  <c r="S159" i="6"/>
  <c r="W159" i="6"/>
  <c r="K160" i="6"/>
  <c r="L160" i="6"/>
  <c r="P160" i="6"/>
  <c r="S160" i="6"/>
  <c r="W160" i="6"/>
  <c r="K161" i="6"/>
  <c r="L161" i="6"/>
  <c r="P161" i="6"/>
  <c r="S161" i="6"/>
  <c r="W161" i="6"/>
  <c r="K162" i="6"/>
  <c r="L162" i="6"/>
  <c r="P162" i="6"/>
  <c r="S162" i="6"/>
  <c r="W162" i="6"/>
  <c r="K163" i="6"/>
  <c r="L163" i="6"/>
  <c r="P163" i="6"/>
  <c r="S163" i="6"/>
  <c r="W163" i="6"/>
  <c r="K164" i="6"/>
  <c r="L164" i="6"/>
  <c r="P164" i="6"/>
  <c r="S164" i="6"/>
  <c r="W164" i="6"/>
  <c r="K165" i="6"/>
  <c r="L165" i="6"/>
  <c r="P165" i="6"/>
  <c r="S165" i="6"/>
  <c r="W165" i="6"/>
  <c r="K166" i="6"/>
  <c r="L166" i="6"/>
  <c r="P166" i="6"/>
  <c r="S166" i="6"/>
  <c r="W166" i="6"/>
  <c r="K167" i="6"/>
  <c r="L167" i="6"/>
  <c r="P167" i="6"/>
  <c r="S167" i="6"/>
  <c r="W167" i="6"/>
  <c r="K168" i="6"/>
  <c r="L168" i="6"/>
  <c r="P168" i="6"/>
  <c r="S168" i="6"/>
  <c r="W168" i="6"/>
  <c r="K169" i="6"/>
  <c r="L169" i="6"/>
  <c r="P169" i="6"/>
  <c r="S169" i="6"/>
  <c r="W169" i="6"/>
  <c r="K170" i="6"/>
  <c r="L170" i="6"/>
  <c r="P170" i="6"/>
  <c r="S170" i="6"/>
  <c r="W170" i="6"/>
  <c r="K171" i="6"/>
  <c r="L171" i="6"/>
  <c r="P171" i="6"/>
  <c r="S171" i="6"/>
  <c r="W171" i="6"/>
  <c r="K172" i="6"/>
  <c r="L172" i="6"/>
  <c r="P172" i="6"/>
  <c r="S172" i="6"/>
  <c r="W172" i="6"/>
  <c r="K173" i="6"/>
  <c r="L173" i="6"/>
  <c r="P173" i="6"/>
  <c r="S173" i="6"/>
  <c r="W173" i="6"/>
  <c r="K174" i="6"/>
  <c r="L174" i="6"/>
  <c r="P174" i="6"/>
  <c r="S174" i="6"/>
  <c r="W174" i="6"/>
  <c r="K175" i="6"/>
  <c r="L175" i="6"/>
  <c r="P175" i="6"/>
  <c r="S175" i="6"/>
  <c r="W175" i="6"/>
  <c r="K176" i="6"/>
  <c r="L176" i="6"/>
  <c r="P176" i="6"/>
  <c r="S176" i="6"/>
  <c r="W176" i="6"/>
  <c r="K177" i="6"/>
  <c r="L177" i="6"/>
  <c r="P177" i="6"/>
  <c r="S177" i="6"/>
  <c r="W177" i="6"/>
  <c r="K178" i="6"/>
  <c r="L178" i="6"/>
  <c r="P178" i="6"/>
  <c r="S178" i="6"/>
  <c r="W178" i="6"/>
  <c r="K179" i="6"/>
  <c r="L179" i="6"/>
  <c r="P179" i="6"/>
  <c r="S179" i="6"/>
  <c r="W179" i="6"/>
  <c r="K180" i="6"/>
  <c r="L180" i="6"/>
  <c r="P180" i="6"/>
  <c r="S180" i="6"/>
  <c r="W180" i="6"/>
  <c r="K181" i="6"/>
  <c r="L181" i="6"/>
  <c r="P181" i="6"/>
  <c r="S181" i="6"/>
  <c r="W181" i="6"/>
  <c r="K182" i="6"/>
  <c r="L182" i="6"/>
  <c r="P182" i="6"/>
  <c r="S182" i="6"/>
  <c r="W182" i="6"/>
  <c r="K183" i="6"/>
  <c r="L183" i="6"/>
  <c r="P183" i="6"/>
  <c r="S183" i="6"/>
  <c r="W183" i="6"/>
  <c r="K184" i="6"/>
  <c r="L184" i="6"/>
  <c r="P184" i="6"/>
  <c r="S184" i="6"/>
  <c r="W184" i="6"/>
  <c r="K185" i="6"/>
  <c r="L185" i="6"/>
  <c r="P185" i="6"/>
  <c r="S185" i="6"/>
  <c r="W185" i="6"/>
  <c r="K186" i="6"/>
  <c r="L186" i="6"/>
  <c r="P186" i="6"/>
  <c r="S186" i="6"/>
  <c r="W186" i="6"/>
  <c r="K187" i="6"/>
  <c r="L187" i="6"/>
  <c r="P187" i="6"/>
  <c r="S187" i="6"/>
  <c r="W187" i="6"/>
  <c r="K188" i="6"/>
  <c r="L188" i="6"/>
  <c r="P188" i="6"/>
  <c r="S188" i="6"/>
  <c r="W188" i="6"/>
  <c r="K189" i="6"/>
  <c r="L189" i="6"/>
  <c r="P189" i="6"/>
  <c r="S189" i="6"/>
  <c r="W189" i="6"/>
  <c r="K190" i="6"/>
  <c r="L190" i="6"/>
  <c r="P190" i="6"/>
  <c r="S190" i="6"/>
  <c r="W190" i="6"/>
  <c r="K191" i="6"/>
  <c r="L191" i="6"/>
  <c r="P191" i="6"/>
  <c r="S191" i="6"/>
  <c r="W191" i="6"/>
  <c r="K192" i="6"/>
  <c r="L192" i="6"/>
  <c r="P192" i="6"/>
  <c r="S192" i="6"/>
  <c r="W192" i="6"/>
  <c r="K193" i="6"/>
  <c r="L193" i="6"/>
  <c r="P193" i="6"/>
  <c r="S193" i="6"/>
  <c r="W193" i="6"/>
  <c r="K194" i="6"/>
  <c r="L194" i="6"/>
  <c r="P194" i="6"/>
  <c r="S194" i="6"/>
  <c r="W194" i="6"/>
  <c r="K195" i="6"/>
  <c r="L195" i="6"/>
  <c r="P195" i="6"/>
  <c r="S195" i="6"/>
  <c r="W195" i="6"/>
  <c r="K196" i="6"/>
  <c r="L196" i="6"/>
  <c r="P196" i="6"/>
  <c r="S196" i="6"/>
  <c r="W196" i="6"/>
  <c r="K197" i="6"/>
  <c r="L197" i="6"/>
  <c r="P197" i="6"/>
  <c r="S197" i="6"/>
  <c r="W197" i="6"/>
  <c r="K198" i="6"/>
  <c r="L198" i="6"/>
  <c r="P198" i="6"/>
  <c r="S198" i="6"/>
  <c r="W198" i="6"/>
  <c r="K199" i="6"/>
  <c r="L199" i="6"/>
  <c r="P199" i="6"/>
  <c r="S199" i="6"/>
  <c r="W199" i="6"/>
  <c r="K200" i="6"/>
  <c r="L200" i="6"/>
  <c r="P200" i="6"/>
  <c r="S200" i="6"/>
  <c r="W200" i="6"/>
  <c r="K201" i="6"/>
  <c r="L201" i="6"/>
  <c r="P201" i="6"/>
  <c r="S201" i="6"/>
  <c r="W201" i="6"/>
  <c r="K202" i="6"/>
  <c r="L202" i="6"/>
  <c r="P202" i="6"/>
  <c r="S202" i="6"/>
  <c r="W202" i="6"/>
  <c r="K203" i="6"/>
  <c r="L203" i="6"/>
  <c r="P203" i="6"/>
  <c r="S203" i="6"/>
  <c r="W203" i="6"/>
  <c r="K204" i="6"/>
  <c r="L204" i="6"/>
  <c r="P204" i="6"/>
  <c r="S204" i="6"/>
  <c r="W204" i="6"/>
  <c r="K205" i="6"/>
  <c r="L205" i="6"/>
  <c r="P205" i="6"/>
  <c r="S205" i="6"/>
  <c r="W205" i="6"/>
  <c r="K206" i="6"/>
  <c r="L206" i="6"/>
  <c r="P206" i="6"/>
  <c r="S206" i="6"/>
  <c r="W206" i="6"/>
  <c r="K207" i="6"/>
  <c r="L207" i="6"/>
  <c r="P207" i="6"/>
  <c r="S207" i="6"/>
  <c r="W207" i="6"/>
  <c r="K208" i="6"/>
  <c r="L208" i="6"/>
  <c r="P208" i="6"/>
  <c r="S208" i="6"/>
  <c r="W208" i="6"/>
  <c r="K209" i="6"/>
  <c r="L209" i="6"/>
  <c r="P209" i="6"/>
  <c r="S209" i="6"/>
  <c r="W209" i="6"/>
  <c r="K210" i="6"/>
  <c r="L210" i="6"/>
  <c r="P210" i="6"/>
  <c r="S210" i="6"/>
  <c r="W210" i="6"/>
  <c r="K211" i="6"/>
  <c r="L211" i="6"/>
  <c r="P211" i="6"/>
  <c r="S211" i="6"/>
  <c r="W211" i="6"/>
  <c r="K212" i="6"/>
  <c r="L212" i="6"/>
  <c r="P212" i="6"/>
  <c r="S212" i="6"/>
  <c r="W212" i="6"/>
  <c r="K213" i="6"/>
  <c r="L213" i="6"/>
  <c r="P213" i="6"/>
  <c r="S213" i="6"/>
  <c r="W213" i="6"/>
  <c r="K214" i="6"/>
  <c r="L214" i="6"/>
  <c r="P214" i="6"/>
  <c r="S214" i="6"/>
  <c r="W214" i="6"/>
  <c r="K215" i="6"/>
  <c r="L215" i="6"/>
  <c r="P215" i="6"/>
  <c r="S215" i="6"/>
  <c r="W215" i="6"/>
  <c r="K216" i="6"/>
  <c r="L216" i="6"/>
  <c r="P216" i="6"/>
  <c r="S216" i="6"/>
  <c r="W216" i="6"/>
  <c r="K217" i="6"/>
  <c r="L217" i="6"/>
  <c r="P217" i="6"/>
  <c r="S217" i="6"/>
  <c r="W217" i="6"/>
  <c r="K218" i="6"/>
  <c r="L218" i="6"/>
  <c r="P218" i="6"/>
  <c r="S218" i="6"/>
  <c r="W218" i="6"/>
  <c r="K219" i="6"/>
  <c r="L219" i="6"/>
  <c r="P219" i="6"/>
  <c r="S219" i="6"/>
  <c r="W219" i="6"/>
  <c r="K220" i="6"/>
  <c r="L220" i="6"/>
  <c r="P220" i="6"/>
  <c r="S220" i="6"/>
  <c r="W220" i="6"/>
  <c r="K221" i="6"/>
  <c r="L221" i="6"/>
  <c r="P221" i="6"/>
  <c r="S221" i="6"/>
  <c r="W221" i="6"/>
  <c r="K222" i="6"/>
  <c r="L222" i="6"/>
  <c r="P222" i="6"/>
  <c r="S222" i="6"/>
  <c r="W222" i="6"/>
  <c r="K223" i="6"/>
  <c r="L223" i="6"/>
  <c r="P223" i="6"/>
  <c r="S223" i="6"/>
  <c r="W223" i="6"/>
  <c r="K224" i="6"/>
  <c r="L224" i="6"/>
  <c r="P224" i="6"/>
  <c r="S224" i="6"/>
  <c r="W224" i="6"/>
  <c r="K225" i="6"/>
  <c r="L225" i="6"/>
  <c r="P225" i="6"/>
  <c r="S225" i="6"/>
  <c r="W225" i="6"/>
  <c r="K226" i="6"/>
  <c r="L226" i="6"/>
  <c r="P226" i="6"/>
  <c r="S226" i="6"/>
  <c r="W226" i="6"/>
  <c r="K227" i="6"/>
  <c r="L227" i="6"/>
  <c r="P227" i="6"/>
  <c r="S227" i="6"/>
  <c r="W227" i="6"/>
  <c r="K228" i="6"/>
  <c r="L228" i="6"/>
  <c r="P228" i="6"/>
  <c r="S228" i="6"/>
  <c r="W228" i="6"/>
  <c r="K229" i="6"/>
  <c r="L229" i="6"/>
  <c r="P229" i="6"/>
  <c r="S229" i="6"/>
  <c r="W229" i="6"/>
  <c r="K230" i="6"/>
  <c r="L230" i="6"/>
  <c r="P230" i="6"/>
  <c r="S230" i="6"/>
  <c r="W230" i="6"/>
  <c r="K231" i="6"/>
  <c r="L231" i="6"/>
  <c r="P231" i="6"/>
  <c r="S231" i="6"/>
  <c r="W231" i="6"/>
  <c r="K232" i="6"/>
  <c r="L232" i="6"/>
  <c r="P232" i="6"/>
  <c r="S232" i="6"/>
  <c r="W232" i="6"/>
  <c r="K233" i="6"/>
  <c r="L233" i="6"/>
  <c r="P233" i="6"/>
  <c r="S233" i="6"/>
  <c r="W233" i="6"/>
  <c r="K234" i="6"/>
  <c r="L234" i="6"/>
  <c r="P234" i="6"/>
  <c r="S234" i="6"/>
  <c r="W234" i="6"/>
  <c r="K235" i="6"/>
  <c r="L235" i="6"/>
  <c r="P235" i="6"/>
  <c r="S235" i="6"/>
  <c r="W235" i="6"/>
  <c r="K236" i="6"/>
  <c r="L236" i="6"/>
  <c r="P236" i="6"/>
  <c r="S236" i="6"/>
  <c r="W236" i="6"/>
  <c r="K237" i="6"/>
  <c r="L237" i="6"/>
  <c r="P237" i="6"/>
  <c r="S237" i="6"/>
  <c r="W237" i="6"/>
  <c r="K238" i="6"/>
  <c r="L238" i="6"/>
  <c r="P238" i="6"/>
  <c r="S238" i="6"/>
  <c r="W238" i="6"/>
  <c r="K239" i="6"/>
  <c r="L239" i="6"/>
  <c r="P239" i="6"/>
  <c r="S239" i="6"/>
  <c r="W239" i="6"/>
  <c r="K240" i="6"/>
  <c r="L240" i="6"/>
  <c r="P240" i="6"/>
  <c r="S240" i="6"/>
  <c r="W240" i="6"/>
  <c r="K241" i="6"/>
  <c r="L241" i="6"/>
  <c r="P241" i="6"/>
  <c r="S241" i="6"/>
  <c r="W241" i="6"/>
  <c r="K242" i="6"/>
  <c r="L242" i="6"/>
  <c r="P242" i="6"/>
  <c r="S242" i="6"/>
  <c r="W242" i="6"/>
  <c r="K243" i="6"/>
  <c r="L243" i="6"/>
  <c r="P243" i="6"/>
  <c r="S243" i="6"/>
  <c r="W243" i="6"/>
  <c r="K244" i="6"/>
  <c r="L244" i="6"/>
  <c r="P244" i="6"/>
  <c r="S244" i="6"/>
  <c r="W244" i="6"/>
  <c r="K245" i="6"/>
  <c r="L245" i="6"/>
  <c r="P245" i="6"/>
  <c r="S245" i="6"/>
  <c r="W245" i="6"/>
  <c r="K246" i="6"/>
  <c r="L246" i="6"/>
  <c r="P246" i="6"/>
  <c r="S246" i="6"/>
  <c r="W246" i="6"/>
  <c r="K247" i="6"/>
  <c r="L247" i="6"/>
  <c r="P247" i="6"/>
  <c r="S247" i="6"/>
  <c r="W247" i="6"/>
  <c r="K248" i="6"/>
  <c r="L248" i="6"/>
  <c r="P248" i="6"/>
  <c r="S248" i="6"/>
  <c r="W248" i="6"/>
  <c r="K249" i="6"/>
  <c r="L249" i="6"/>
  <c r="P249" i="6"/>
  <c r="S249" i="6"/>
  <c r="W249" i="6"/>
  <c r="K250" i="6"/>
  <c r="L250" i="6"/>
  <c r="P250" i="6"/>
  <c r="S250" i="6"/>
  <c r="W250" i="6"/>
  <c r="K251" i="6"/>
  <c r="L251" i="6"/>
  <c r="P251" i="6"/>
  <c r="S251" i="6"/>
  <c r="W251" i="6"/>
  <c r="K252" i="6"/>
  <c r="L252" i="6"/>
  <c r="P252" i="6"/>
  <c r="S252" i="6"/>
  <c r="W252" i="6"/>
  <c r="K253" i="6"/>
  <c r="L253" i="6"/>
  <c r="P253" i="6"/>
  <c r="S253" i="6"/>
  <c r="W253" i="6"/>
  <c r="K254" i="6"/>
  <c r="L254" i="6"/>
  <c r="P254" i="6"/>
  <c r="S254" i="6"/>
  <c r="W254" i="6"/>
  <c r="K255" i="6"/>
  <c r="L255" i="6"/>
  <c r="P255" i="6"/>
  <c r="S255" i="6"/>
  <c r="W255" i="6"/>
  <c r="K256" i="6"/>
  <c r="L256" i="6"/>
  <c r="P256" i="6"/>
  <c r="S256" i="6"/>
  <c r="W256" i="6"/>
  <c r="K257" i="6"/>
  <c r="L257" i="6"/>
  <c r="P257" i="6"/>
  <c r="S257" i="6"/>
  <c r="W257" i="6"/>
  <c r="K258" i="6"/>
  <c r="L258" i="6"/>
  <c r="P258" i="6"/>
  <c r="S258" i="6"/>
  <c r="W258" i="6"/>
  <c r="K259" i="6"/>
  <c r="L259" i="6"/>
  <c r="P259" i="6"/>
  <c r="S259" i="6"/>
  <c r="W259" i="6"/>
  <c r="K260" i="6"/>
  <c r="L260" i="6"/>
  <c r="P260" i="6"/>
  <c r="S260" i="6"/>
  <c r="W260" i="6"/>
  <c r="K261" i="6"/>
  <c r="L261" i="6"/>
  <c r="P261" i="6"/>
  <c r="S261" i="6"/>
  <c r="W261" i="6"/>
  <c r="K262" i="6"/>
  <c r="L262" i="6"/>
  <c r="P262" i="6"/>
  <c r="S262" i="6"/>
  <c r="W262" i="6"/>
  <c r="K263" i="6"/>
  <c r="L263" i="6"/>
  <c r="P263" i="6"/>
  <c r="S263" i="6"/>
  <c r="W263" i="6"/>
  <c r="K264" i="6"/>
  <c r="L264" i="6"/>
  <c r="P264" i="6"/>
  <c r="S264" i="6"/>
  <c r="W264" i="6"/>
  <c r="K265" i="6"/>
  <c r="L265" i="6"/>
  <c r="P265" i="6"/>
  <c r="S265" i="6"/>
  <c r="W265" i="6"/>
  <c r="K266" i="6"/>
  <c r="L266" i="6"/>
  <c r="P266" i="6"/>
  <c r="S266" i="6"/>
  <c r="W266" i="6"/>
  <c r="K267" i="6"/>
  <c r="L267" i="6"/>
  <c r="P267" i="6"/>
  <c r="S267" i="6"/>
  <c r="W267" i="6"/>
  <c r="K268" i="6"/>
  <c r="L268" i="6"/>
  <c r="P268" i="6"/>
  <c r="S268" i="6"/>
  <c r="W268" i="6"/>
  <c r="K269" i="6"/>
  <c r="L269" i="6"/>
  <c r="P269" i="6"/>
  <c r="S269" i="6"/>
  <c r="W269" i="6"/>
  <c r="K270" i="6"/>
  <c r="L270" i="6"/>
  <c r="P270" i="6"/>
  <c r="S270" i="6"/>
  <c r="W270" i="6"/>
  <c r="K271" i="6"/>
  <c r="L271" i="6"/>
  <c r="P271" i="6"/>
  <c r="S271" i="6"/>
  <c r="W271" i="6"/>
  <c r="K272" i="6"/>
  <c r="L272" i="6"/>
  <c r="P272" i="6"/>
  <c r="S272" i="6"/>
  <c r="W272" i="6"/>
  <c r="K273" i="6"/>
  <c r="L273" i="6"/>
  <c r="P273" i="6"/>
  <c r="S273" i="6"/>
  <c r="W273" i="6"/>
  <c r="K274" i="6"/>
  <c r="L274" i="6"/>
  <c r="P274" i="6"/>
  <c r="S274" i="6"/>
  <c r="W274" i="6"/>
  <c r="K275" i="6"/>
  <c r="L275" i="6"/>
  <c r="P275" i="6"/>
  <c r="S275" i="6"/>
  <c r="W275" i="6"/>
  <c r="K276" i="6"/>
  <c r="L276" i="6"/>
  <c r="P276" i="6"/>
  <c r="S276" i="6"/>
  <c r="W276" i="6"/>
  <c r="K277" i="6"/>
  <c r="L277" i="6"/>
  <c r="P277" i="6"/>
  <c r="S277" i="6"/>
  <c r="W277" i="6"/>
  <c r="K278" i="6"/>
  <c r="L278" i="6"/>
  <c r="P278" i="6"/>
  <c r="S278" i="6"/>
  <c r="W278" i="6"/>
  <c r="K279" i="6"/>
  <c r="L279" i="6"/>
  <c r="P279" i="6"/>
  <c r="S279" i="6"/>
  <c r="W279" i="6"/>
  <c r="K280" i="6"/>
  <c r="L280" i="6"/>
  <c r="P280" i="6"/>
  <c r="S280" i="6"/>
  <c r="W280" i="6"/>
  <c r="K281" i="6"/>
  <c r="L281" i="6"/>
  <c r="P281" i="6"/>
  <c r="S281" i="6"/>
  <c r="W281" i="6"/>
  <c r="K282" i="6"/>
  <c r="L282" i="6"/>
  <c r="P282" i="6"/>
  <c r="S282" i="6"/>
  <c r="W282" i="6"/>
  <c r="K283" i="6"/>
  <c r="L283" i="6"/>
  <c r="P283" i="6"/>
  <c r="S283" i="6"/>
  <c r="W283" i="6"/>
  <c r="K284" i="6"/>
  <c r="L284" i="6"/>
  <c r="P284" i="6"/>
  <c r="S284" i="6"/>
  <c r="W284" i="6"/>
  <c r="K285" i="6"/>
  <c r="L285" i="6"/>
  <c r="P285" i="6"/>
  <c r="S285" i="6"/>
  <c r="W285" i="6"/>
  <c r="K286" i="6"/>
  <c r="L286" i="6"/>
  <c r="P286" i="6"/>
  <c r="S286" i="6"/>
  <c r="W286" i="6"/>
  <c r="K287" i="6"/>
  <c r="L287" i="6"/>
  <c r="P287" i="6"/>
  <c r="S287" i="6"/>
  <c r="W287" i="6"/>
  <c r="K288" i="6"/>
  <c r="L288" i="6"/>
  <c r="P288" i="6"/>
  <c r="S288" i="6"/>
  <c r="W288" i="6"/>
  <c r="K289" i="6"/>
  <c r="L289" i="6"/>
  <c r="P289" i="6"/>
  <c r="S289" i="6"/>
  <c r="W289" i="6"/>
  <c r="K290" i="6"/>
  <c r="L290" i="6"/>
  <c r="P290" i="6"/>
  <c r="S290" i="6"/>
  <c r="W290" i="6"/>
  <c r="K291" i="6"/>
  <c r="L291" i="6"/>
  <c r="P291" i="6"/>
  <c r="S291" i="6"/>
  <c r="W291" i="6"/>
  <c r="K292" i="6"/>
  <c r="L292" i="6"/>
  <c r="P292" i="6"/>
  <c r="S292" i="6"/>
  <c r="W292" i="6"/>
  <c r="K293" i="6"/>
  <c r="L293" i="6"/>
  <c r="P293" i="6"/>
  <c r="S293" i="6"/>
  <c r="W293" i="6"/>
  <c r="K294" i="6"/>
  <c r="L294" i="6"/>
  <c r="P294" i="6"/>
  <c r="S294" i="6"/>
  <c r="W294" i="6"/>
  <c r="K295" i="6"/>
  <c r="L295" i="6"/>
  <c r="P295" i="6"/>
  <c r="S295" i="6"/>
  <c r="W295" i="6"/>
  <c r="K296" i="6"/>
  <c r="L296" i="6"/>
  <c r="P296" i="6"/>
  <c r="S296" i="6"/>
  <c r="W296" i="6"/>
  <c r="K297" i="6"/>
  <c r="L297" i="6"/>
  <c r="P297" i="6"/>
  <c r="S297" i="6"/>
  <c r="W297" i="6"/>
  <c r="K298" i="6"/>
  <c r="L298" i="6"/>
  <c r="P298" i="6"/>
  <c r="S298" i="6"/>
  <c r="W298" i="6"/>
  <c r="K299" i="6"/>
  <c r="L299" i="6"/>
  <c r="P299" i="6"/>
  <c r="S299" i="6"/>
  <c r="W299" i="6"/>
  <c r="K300" i="6"/>
  <c r="L300" i="6"/>
  <c r="P300" i="6"/>
  <c r="S300" i="6"/>
  <c r="W300" i="6"/>
  <c r="K301" i="6"/>
  <c r="L301" i="6"/>
  <c r="P301" i="6"/>
  <c r="S301" i="6"/>
  <c r="W301" i="6"/>
  <c r="K302" i="6"/>
  <c r="L302" i="6"/>
  <c r="P302" i="6"/>
  <c r="S302" i="6"/>
  <c r="W302" i="6"/>
  <c r="K303" i="6"/>
  <c r="L303" i="6"/>
  <c r="P303" i="6"/>
  <c r="S303" i="6"/>
  <c r="W303" i="6"/>
  <c r="K304" i="6"/>
  <c r="L304" i="6"/>
  <c r="P304" i="6"/>
  <c r="S304" i="6"/>
  <c r="W304" i="6"/>
  <c r="K305" i="6"/>
  <c r="L305" i="6"/>
  <c r="P305" i="6"/>
  <c r="S305" i="6"/>
  <c r="W305" i="6"/>
  <c r="K306" i="6"/>
  <c r="L306" i="6"/>
  <c r="P306" i="6"/>
  <c r="S306" i="6"/>
  <c r="W306" i="6"/>
  <c r="K307" i="6"/>
  <c r="L307" i="6"/>
  <c r="P307" i="6"/>
  <c r="S307" i="6"/>
  <c r="W307" i="6"/>
  <c r="K308" i="6"/>
  <c r="L308" i="6"/>
  <c r="P308" i="6"/>
  <c r="S308" i="6"/>
  <c r="W308" i="6"/>
  <c r="K309" i="6"/>
  <c r="L309" i="6"/>
  <c r="P309" i="6"/>
  <c r="S309" i="6"/>
  <c r="W309" i="6"/>
  <c r="K310" i="6"/>
  <c r="L310" i="6"/>
  <c r="P310" i="6"/>
  <c r="S310" i="6"/>
  <c r="W310" i="6"/>
  <c r="K311" i="6"/>
  <c r="L311" i="6"/>
  <c r="P311" i="6"/>
  <c r="S311" i="6"/>
  <c r="W311" i="6"/>
  <c r="K312" i="6"/>
  <c r="L312" i="6"/>
  <c r="P312" i="6"/>
  <c r="S312" i="6"/>
  <c r="W312" i="6"/>
  <c r="K313" i="6"/>
  <c r="L313" i="6"/>
  <c r="P313" i="6"/>
  <c r="S313" i="6"/>
  <c r="W313" i="6"/>
  <c r="K314" i="6"/>
  <c r="L314" i="6"/>
  <c r="P314" i="6"/>
  <c r="S314" i="6"/>
  <c r="W314" i="6"/>
  <c r="K315" i="6"/>
  <c r="L315" i="6"/>
  <c r="P315" i="6"/>
  <c r="S315" i="6"/>
  <c r="W315" i="6"/>
  <c r="K316" i="6"/>
  <c r="L316" i="6"/>
  <c r="P316" i="6"/>
  <c r="S316" i="6"/>
  <c r="W316" i="6"/>
  <c r="K317" i="6"/>
  <c r="L317" i="6"/>
  <c r="P317" i="6"/>
  <c r="S317" i="6"/>
  <c r="W317" i="6"/>
  <c r="K318" i="6"/>
  <c r="L318" i="6"/>
  <c r="P318" i="6"/>
  <c r="S318" i="6"/>
  <c r="W318" i="6"/>
  <c r="K319" i="6"/>
  <c r="L319" i="6"/>
  <c r="P319" i="6"/>
  <c r="S319" i="6"/>
  <c r="W319" i="6"/>
  <c r="K320" i="6"/>
  <c r="L320" i="6"/>
  <c r="P320" i="6"/>
  <c r="S320" i="6"/>
  <c r="W320" i="6"/>
  <c r="K321" i="6"/>
  <c r="L321" i="6"/>
  <c r="P321" i="6"/>
  <c r="S321" i="6"/>
  <c r="W321" i="6"/>
  <c r="K322" i="6"/>
  <c r="L322" i="6"/>
  <c r="P322" i="6"/>
  <c r="S322" i="6"/>
  <c r="W322" i="6"/>
  <c r="K323" i="6"/>
  <c r="L323" i="6"/>
  <c r="P323" i="6"/>
  <c r="S323" i="6"/>
  <c r="W323" i="6"/>
  <c r="K324" i="6"/>
  <c r="L324" i="6"/>
  <c r="P324" i="6"/>
  <c r="S324" i="6"/>
  <c r="W324" i="6"/>
  <c r="K325" i="6"/>
  <c r="L325" i="6"/>
  <c r="P325" i="6"/>
  <c r="S325" i="6"/>
  <c r="W325" i="6"/>
  <c r="K326" i="6"/>
  <c r="L326" i="6"/>
  <c r="P326" i="6"/>
  <c r="S326" i="6"/>
  <c r="W326" i="6"/>
  <c r="K327" i="6"/>
  <c r="L327" i="6"/>
  <c r="P327" i="6"/>
  <c r="S327" i="6"/>
  <c r="W327" i="6"/>
  <c r="K328" i="6"/>
  <c r="L328" i="6"/>
  <c r="P328" i="6"/>
  <c r="S328" i="6"/>
  <c r="W328" i="6"/>
  <c r="K329" i="6"/>
  <c r="L329" i="6"/>
  <c r="P329" i="6"/>
  <c r="S329" i="6"/>
  <c r="W329" i="6"/>
  <c r="K330" i="6"/>
  <c r="L330" i="6"/>
  <c r="P330" i="6"/>
  <c r="S330" i="6"/>
  <c r="W330" i="6"/>
  <c r="K331" i="6"/>
  <c r="L331" i="6"/>
  <c r="P331" i="6"/>
  <c r="S331" i="6"/>
  <c r="W331" i="6"/>
  <c r="K332" i="6"/>
  <c r="L332" i="6"/>
  <c r="P332" i="6"/>
  <c r="S332" i="6"/>
  <c r="W332" i="6"/>
  <c r="K333" i="6"/>
  <c r="L333" i="6"/>
  <c r="P333" i="6"/>
  <c r="S333" i="6"/>
  <c r="W333" i="6"/>
  <c r="K334" i="6"/>
  <c r="L334" i="6"/>
  <c r="P334" i="6"/>
  <c r="S334" i="6"/>
  <c r="W334" i="6"/>
  <c r="K335" i="6"/>
  <c r="L335" i="6"/>
  <c r="P335" i="6"/>
  <c r="S335" i="6"/>
  <c r="W335" i="6"/>
  <c r="K336" i="6"/>
  <c r="L336" i="6"/>
  <c r="P336" i="6"/>
  <c r="S336" i="6"/>
  <c r="W336" i="6"/>
  <c r="K337" i="6"/>
  <c r="L337" i="6"/>
  <c r="P337" i="6"/>
  <c r="S337" i="6"/>
  <c r="W337" i="6"/>
  <c r="K338" i="6"/>
  <c r="L338" i="6"/>
  <c r="P338" i="6"/>
  <c r="S338" i="6"/>
  <c r="W338" i="6"/>
  <c r="K339" i="6"/>
  <c r="L339" i="6"/>
  <c r="P339" i="6"/>
  <c r="S339" i="6"/>
  <c r="W339" i="6"/>
  <c r="K340" i="6"/>
  <c r="L340" i="6"/>
  <c r="P340" i="6"/>
  <c r="S340" i="6"/>
  <c r="W340" i="6"/>
  <c r="K341" i="6"/>
  <c r="L341" i="6"/>
  <c r="P341" i="6"/>
  <c r="S341" i="6"/>
  <c r="W341" i="6"/>
  <c r="K342" i="6"/>
  <c r="L342" i="6"/>
  <c r="P342" i="6"/>
  <c r="S342" i="6"/>
  <c r="W342" i="6"/>
  <c r="K343" i="6"/>
  <c r="L343" i="6"/>
  <c r="P343" i="6"/>
  <c r="S343" i="6"/>
  <c r="W343" i="6"/>
  <c r="K344" i="6"/>
  <c r="L344" i="6"/>
  <c r="P344" i="6"/>
  <c r="S344" i="6"/>
  <c r="W344" i="6"/>
  <c r="K345" i="6"/>
  <c r="L345" i="6"/>
  <c r="P345" i="6"/>
  <c r="S345" i="6"/>
  <c r="W345" i="6"/>
  <c r="K346" i="6"/>
  <c r="L346" i="6"/>
  <c r="P346" i="6"/>
  <c r="S346" i="6"/>
  <c r="W346" i="6"/>
  <c r="K347" i="6"/>
  <c r="L347" i="6"/>
  <c r="P347" i="6"/>
  <c r="S347" i="6"/>
  <c r="W347" i="6"/>
  <c r="K348" i="6"/>
  <c r="L348" i="6"/>
  <c r="P348" i="6"/>
  <c r="S348" i="6"/>
  <c r="W348" i="6"/>
  <c r="K349" i="6"/>
  <c r="L349" i="6"/>
  <c r="P349" i="6"/>
  <c r="S349" i="6"/>
  <c r="W349" i="6"/>
  <c r="K350" i="6"/>
  <c r="L350" i="6"/>
  <c r="P350" i="6"/>
  <c r="S350" i="6"/>
  <c r="W350" i="6"/>
  <c r="K351" i="6"/>
  <c r="L351" i="6"/>
  <c r="P351" i="6"/>
  <c r="S351" i="6"/>
  <c r="W351" i="6"/>
  <c r="K352" i="6"/>
  <c r="L352" i="6"/>
  <c r="P352" i="6"/>
  <c r="S352" i="6"/>
  <c r="W352" i="6"/>
  <c r="K353" i="6"/>
  <c r="L353" i="6"/>
  <c r="P353" i="6"/>
  <c r="S353" i="6"/>
  <c r="W353" i="6"/>
  <c r="K354" i="6"/>
  <c r="L354" i="6"/>
  <c r="P354" i="6"/>
  <c r="S354" i="6"/>
  <c r="W354" i="6"/>
  <c r="K355" i="6"/>
  <c r="L355" i="6"/>
  <c r="P355" i="6"/>
  <c r="S355" i="6"/>
  <c r="W355" i="6"/>
  <c r="K356" i="6"/>
  <c r="L356" i="6"/>
  <c r="P356" i="6"/>
  <c r="S356" i="6"/>
  <c r="W356" i="6"/>
  <c r="K357" i="6"/>
  <c r="L357" i="6"/>
  <c r="P357" i="6"/>
  <c r="S357" i="6"/>
  <c r="W357" i="6"/>
  <c r="K358" i="6"/>
  <c r="L358" i="6"/>
  <c r="P358" i="6"/>
  <c r="S358" i="6"/>
  <c r="W358" i="6"/>
  <c r="K359" i="6"/>
  <c r="L359" i="6"/>
  <c r="P359" i="6"/>
  <c r="S359" i="6"/>
  <c r="W359" i="6"/>
  <c r="K360" i="6"/>
  <c r="L360" i="6"/>
  <c r="P360" i="6"/>
  <c r="S360" i="6"/>
  <c r="W360" i="6"/>
  <c r="K361" i="6"/>
  <c r="L361" i="6"/>
  <c r="P361" i="6"/>
  <c r="S361" i="6"/>
  <c r="W361" i="6"/>
  <c r="K362" i="6"/>
  <c r="L362" i="6"/>
  <c r="P362" i="6"/>
  <c r="S362" i="6"/>
  <c r="W362" i="6"/>
  <c r="K363" i="6"/>
  <c r="L363" i="6"/>
  <c r="P363" i="6"/>
  <c r="S363" i="6"/>
  <c r="W363" i="6"/>
  <c r="K364" i="6"/>
  <c r="L364" i="6"/>
  <c r="P364" i="6"/>
  <c r="S364" i="6"/>
  <c r="W364" i="6"/>
  <c r="K365" i="6"/>
  <c r="L365" i="6"/>
  <c r="P365" i="6"/>
  <c r="S365" i="6"/>
  <c r="W365" i="6"/>
  <c r="K366" i="6"/>
  <c r="L366" i="6"/>
  <c r="P366" i="6"/>
  <c r="S366" i="6"/>
  <c r="W366" i="6"/>
  <c r="K367" i="6"/>
  <c r="L367" i="6"/>
  <c r="P367" i="6"/>
  <c r="S367" i="6"/>
  <c r="W367" i="6"/>
  <c r="K368" i="6"/>
  <c r="L368" i="6"/>
  <c r="P368" i="6"/>
  <c r="S368" i="6"/>
  <c r="W368" i="6"/>
  <c r="K369" i="6"/>
  <c r="L369" i="6"/>
  <c r="P369" i="6"/>
  <c r="S369" i="6"/>
  <c r="W369" i="6"/>
  <c r="K370" i="6"/>
  <c r="L370" i="6"/>
  <c r="P370" i="6"/>
  <c r="S370" i="6"/>
  <c r="W370" i="6"/>
  <c r="K371" i="6"/>
  <c r="L371" i="6"/>
  <c r="P371" i="6"/>
  <c r="S371" i="6"/>
  <c r="W371" i="6"/>
  <c r="K372" i="6"/>
  <c r="L372" i="6"/>
  <c r="P372" i="6"/>
  <c r="S372" i="6"/>
  <c r="W372" i="6"/>
  <c r="K373" i="6"/>
  <c r="L373" i="6"/>
  <c r="P373" i="6"/>
  <c r="S373" i="6"/>
  <c r="W373" i="6"/>
  <c r="K374" i="6"/>
  <c r="L374" i="6"/>
  <c r="P374" i="6"/>
  <c r="S374" i="6"/>
  <c r="W374" i="6"/>
  <c r="K375" i="6"/>
  <c r="L375" i="6"/>
  <c r="P375" i="6"/>
  <c r="S375" i="6"/>
  <c r="W375" i="6"/>
  <c r="K376" i="6"/>
  <c r="L376" i="6"/>
  <c r="P376" i="6"/>
  <c r="S376" i="6"/>
  <c r="W376" i="6"/>
  <c r="K377" i="6"/>
  <c r="L377" i="6"/>
  <c r="P377" i="6"/>
  <c r="S377" i="6"/>
  <c r="W377" i="6"/>
  <c r="K378" i="6"/>
  <c r="L378" i="6"/>
  <c r="P378" i="6"/>
  <c r="S378" i="6"/>
  <c r="W378" i="6"/>
  <c r="K379" i="6"/>
  <c r="L379" i="6"/>
  <c r="P379" i="6"/>
  <c r="S379" i="6"/>
  <c r="W379" i="6"/>
  <c r="K380" i="6"/>
  <c r="L380" i="6"/>
  <c r="P380" i="6"/>
  <c r="S380" i="6"/>
  <c r="W380" i="6"/>
  <c r="K381" i="6"/>
  <c r="L381" i="6"/>
  <c r="P381" i="6"/>
  <c r="S381" i="6"/>
  <c r="W381" i="6"/>
  <c r="K382" i="6"/>
  <c r="L382" i="6"/>
  <c r="P382" i="6"/>
  <c r="S382" i="6"/>
  <c r="W382" i="6"/>
  <c r="K383" i="6"/>
  <c r="L383" i="6"/>
  <c r="P383" i="6"/>
  <c r="S383" i="6"/>
  <c r="W383" i="6"/>
  <c r="K384" i="6"/>
  <c r="L384" i="6"/>
  <c r="P384" i="6"/>
  <c r="S384" i="6"/>
  <c r="W384" i="6"/>
  <c r="K385" i="6"/>
  <c r="L385" i="6"/>
  <c r="P385" i="6"/>
  <c r="S385" i="6"/>
  <c r="W385" i="6"/>
  <c r="K386" i="6"/>
  <c r="L386" i="6"/>
  <c r="P386" i="6"/>
  <c r="S386" i="6"/>
  <c r="W386" i="6"/>
  <c r="K387" i="6"/>
  <c r="L387" i="6"/>
  <c r="P387" i="6"/>
  <c r="S387" i="6"/>
  <c r="W387" i="6"/>
  <c r="K388" i="6"/>
  <c r="L388" i="6"/>
  <c r="P388" i="6"/>
  <c r="S388" i="6"/>
  <c r="W388" i="6"/>
  <c r="K389" i="6"/>
  <c r="L389" i="6"/>
  <c r="P389" i="6"/>
  <c r="S389" i="6"/>
  <c r="W389" i="6"/>
  <c r="K390" i="6"/>
  <c r="L390" i="6"/>
  <c r="P390" i="6"/>
  <c r="S390" i="6"/>
  <c r="W390" i="6"/>
  <c r="K391" i="6"/>
  <c r="L391" i="6"/>
  <c r="P391" i="6"/>
  <c r="S391" i="6"/>
  <c r="W391" i="6"/>
  <c r="K392" i="6"/>
  <c r="L392" i="6"/>
  <c r="P392" i="6"/>
  <c r="S392" i="6"/>
  <c r="W392" i="6"/>
  <c r="K393" i="6"/>
  <c r="L393" i="6"/>
  <c r="P393" i="6"/>
  <c r="S393" i="6"/>
  <c r="W393" i="6"/>
  <c r="K394" i="6"/>
  <c r="L394" i="6"/>
  <c r="P394" i="6"/>
  <c r="S394" i="6"/>
  <c r="W394" i="6"/>
  <c r="K395" i="6"/>
  <c r="L395" i="6"/>
  <c r="I395" i="6" s="1"/>
  <c r="P395" i="6"/>
  <c r="S395" i="6"/>
  <c r="W395" i="6"/>
  <c r="K396" i="6"/>
  <c r="L396" i="6"/>
  <c r="P396" i="6"/>
  <c r="S396" i="6"/>
  <c r="W396" i="6"/>
  <c r="K397" i="6"/>
  <c r="L397" i="6"/>
  <c r="P397" i="6"/>
  <c r="S397" i="6"/>
  <c r="W397" i="6"/>
  <c r="K398" i="6"/>
  <c r="L398" i="6"/>
  <c r="P398" i="6"/>
  <c r="S398" i="6"/>
  <c r="W398" i="6"/>
  <c r="K399" i="6"/>
  <c r="L399" i="6"/>
  <c r="P399" i="6"/>
  <c r="S399" i="6"/>
  <c r="W399" i="6"/>
  <c r="K400" i="6"/>
  <c r="L400" i="6"/>
  <c r="P400" i="6"/>
  <c r="S400" i="6"/>
  <c r="W400" i="6"/>
  <c r="K401" i="6"/>
  <c r="L401" i="6"/>
  <c r="P401" i="6"/>
  <c r="S401" i="6"/>
  <c r="W401" i="6"/>
  <c r="K402" i="6"/>
  <c r="L402" i="6"/>
  <c r="P402" i="6"/>
  <c r="S402" i="6"/>
  <c r="W402" i="6"/>
  <c r="K403" i="6"/>
  <c r="L403" i="6"/>
  <c r="P403" i="6"/>
  <c r="S403" i="6"/>
  <c r="W403" i="6"/>
  <c r="K404" i="6"/>
  <c r="L404" i="6"/>
  <c r="P404" i="6"/>
  <c r="S404" i="6"/>
  <c r="W404" i="6"/>
  <c r="K405" i="6"/>
  <c r="L405" i="6"/>
  <c r="P405" i="6"/>
  <c r="S405" i="6"/>
  <c r="W405" i="6"/>
  <c r="K406" i="6"/>
  <c r="L406" i="6"/>
  <c r="P406" i="6"/>
  <c r="S406" i="6"/>
  <c r="W406" i="6"/>
  <c r="K407" i="6"/>
  <c r="L407" i="6"/>
  <c r="P407" i="6"/>
  <c r="S407" i="6"/>
  <c r="W407" i="6"/>
  <c r="K408" i="6"/>
  <c r="L408" i="6"/>
  <c r="P408" i="6"/>
  <c r="S408" i="6"/>
  <c r="W408" i="6"/>
  <c r="K409" i="6"/>
  <c r="L409" i="6"/>
  <c r="P409" i="6"/>
  <c r="S409" i="6"/>
  <c r="W409" i="6"/>
  <c r="K410" i="6"/>
  <c r="L410" i="6"/>
  <c r="P410" i="6"/>
  <c r="S410" i="6"/>
  <c r="W410" i="6"/>
  <c r="K411" i="6"/>
  <c r="L411" i="6"/>
  <c r="P411" i="6"/>
  <c r="S411" i="6"/>
  <c r="W411" i="6"/>
  <c r="K412" i="6"/>
  <c r="L412" i="6"/>
  <c r="P412" i="6"/>
  <c r="S412" i="6"/>
  <c r="W412" i="6"/>
  <c r="K413" i="6"/>
  <c r="L413" i="6"/>
  <c r="P413" i="6"/>
  <c r="S413" i="6"/>
  <c r="W413" i="6"/>
  <c r="K414" i="6"/>
  <c r="L414" i="6"/>
  <c r="P414" i="6"/>
  <c r="S414" i="6"/>
  <c r="W414" i="6"/>
  <c r="K415" i="6"/>
  <c r="L415" i="6"/>
  <c r="P415" i="6"/>
  <c r="S415" i="6"/>
  <c r="W415" i="6"/>
  <c r="K416" i="6"/>
  <c r="L416" i="6"/>
  <c r="P416" i="6"/>
  <c r="S416" i="6"/>
  <c r="W416" i="6"/>
  <c r="K417" i="6"/>
  <c r="L417" i="6"/>
  <c r="P417" i="6"/>
  <c r="S417" i="6"/>
  <c r="W417" i="6"/>
  <c r="K418" i="6"/>
  <c r="L418" i="6"/>
  <c r="P418" i="6"/>
  <c r="S418" i="6"/>
  <c r="W418" i="6"/>
  <c r="K419" i="6"/>
  <c r="L419" i="6"/>
  <c r="P419" i="6"/>
  <c r="S419" i="6"/>
  <c r="W419" i="6"/>
  <c r="K420" i="6"/>
  <c r="L420" i="6"/>
  <c r="P420" i="6"/>
  <c r="S420" i="6"/>
  <c r="W420" i="6"/>
  <c r="K421" i="6"/>
  <c r="L421" i="6"/>
  <c r="P421" i="6"/>
  <c r="S421" i="6"/>
  <c r="W421" i="6"/>
  <c r="K422" i="6"/>
  <c r="L422" i="6"/>
  <c r="P422" i="6"/>
  <c r="S422" i="6"/>
  <c r="W422" i="6"/>
  <c r="K423" i="6"/>
  <c r="L423" i="6"/>
  <c r="P423" i="6"/>
  <c r="S423" i="6"/>
  <c r="W423" i="6"/>
  <c r="K424" i="6"/>
  <c r="L424" i="6"/>
  <c r="P424" i="6"/>
  <c r="S424" i="6"/>
  <c r="W424" i="6"/>
  <c r="K425" i="6"/>
  <c r="L425" i="6"/>
  <c r="P425" i="6"/>
  <c r="S425" i="6"/>
  <c r="W425" i="6"/>
  <c r="K426" i="6"/>
  <c r="L426" i="6"/>
  <c r="P426" i="6"/>
  <c r="S426" i="6"/>
  <c r="W426" i="6"/>
  <c r="K427" i="6"/>
  <c r="L427" i="6"/>
  <c r="P427" i="6"/>
  <c r="S427" i="6"/>
  <c r="W427" i="6"/>
  <c r="K428" i="6"/>
  <c r="L428" i="6"/>
  <c r="P428" i="6"/>
  <c r="S428" i="6"/>
  <c r="W428" i="6"/>
  <c r="K429" i="6"/>
  <c r="L429" i="6"/>
  <c r="P429" i="6"/>
  <c r="S429" i="6"/>
  <c r="W429" i="6"/>
  <c r="K430" i="6"/>
  <c r="L430" i="6"/>
  <c r="P430" i="6"/>
  <c r="S430" i="6"/>
  <c r="W430" i="6"/>
  <c r="K431" i="6"/>
  <c r="L431" i="6"/>
  <c r="P431" i="6"/>
  <c r="S431" i="6"/>
  <c r="W431" i="6"/>
  <c r="K432" i="6"/>
  <c r="L432" i="6"/>
  <c r="P432" i="6"/>
  <c r="S432" i="6"/>
  <c r="W432" i="6"/>
  <c r="K433" i="6"/>
  <c r="L433" i="6"/>
  <c r="P433" i="6"/>
  <c r="S433" i="6"/>
  <c r="W433" i="6"/>
  <c r="K434" i="6"/>
  <c r="L434" i="6"/>
  <c r="P434" i="6"/>
  <c r="S434" i="6"/>
  <c r="W434" i="6"/>
  <c r="K435" i="6"/>
  <c r="L435" i="6"/>
  <c r="P435" i="6"/>
  <c r="S435" i="6"/>
  <c r="W435" i="6"/>
  <c r="K436" i="6"/>
  <c r="L436" i="6"/>
  <c r="P436" i="6"/>
  <c r="S436" i="6"/>
  <c r="W436" i="6"/>
  <c r="K437" i="6"/>
  <c r="L437" i="6"/>
  <c r="P437" i="6"/>
  <c r="S437" i="6"/>
  <c r="W437" i="6"/>
  <c r="K438" i="6"/>
  <c r="L438" i="6"/>
  <c r="P438" i="6"/>
  <c r="S438" i="6"/>
  <c r="W438" i="6"/>
  <c r="K439" i="6"/>
  <c r="L439" i="6"/>
  <c r="P439" i="6"/>
  <c r="S439" i="6"/>
  <c r="W439" i="6"/>
  <c r="K440" i="6"/>
  <c r="L440" i="6"/>
  <c r="P440" i="6"/>
  <c r="S440" i="6"/>
  <c r="W440" i="6"/>
  <c r="K441" i="6"/>
  <c r="L441" i="6"/>
  <c r="P441" i="6"/>
  <c r="S441" i="6"/>
  <c r="W441" i="6"/>
  <c r="K442" i="6"/>
  <c r="L442" i="6"/>
  <c r="P442" i="6"/>
  <c r="S442" i="6"/>
  <c r="W442" i="6"/>
  <c r="K443" i="6"/>
  <c r="L443" i="6"/>
  <c r="P443" i="6"/>
  <c r="S443" i="6"/>
  <c r="W443" i="6"/>
  <c r="K444" i="6"/>
  <c r="L444" i="6"/>
  <c r="P444" i="6"/>
  <c r="S444" i="6"/>
  <c r="W444" i="6"/>
  <c r="K445" i="6"/>
  <c r="L445" i="6"/>
  <c r="P445" i="6"/>
  <c r="S445" i="6"/>
  <c r="W445" i="6"/>
  <c r="K446" i="6"/>
  <c r="L446" i="6"/>
  <c r="P446" i="6"/>
  <c r="S446" i="6"/>
  <c r="W446" i="6"/>
  <c r="K447" i="6"/>
  <c r="L447" i="6"/>
  <c r="P447" i="6"/>
  <c r="S447" i="6"/>
  <c r="W447" i="6"/>
  <c r="K448" i="6"/>
  <c r="L448" i="6"/>
  <c r="P448" i="6"/>
  <c r="S448" i="6"/>
  <c r="W448" i="6"/>
  <c r="K449" i="6"/>
  <c r="L449" i="6"/>
  <c r="P449" i="6"/>
  <c r="S449" i="6"/>
  <c r="W449" i="6"/>
  <c r="K450" i="6"/>
  <c r="L450" i="6"/>
  <c r="P450" i="6"/>
  <c r="S450" i="6"/>
  <c r="W450" i="6"/>
  <c r="K451" i="6"/>
  <c r="L451" i="6"/>
  <c r="P451" i="6"/>
  <c r="S451" i="6"/>
  <c r="W451" i="6"/>
  <c r="K452" i="6"/>
  <c r="L452" i="6"/>
  <c r="P452" i="6"/>
  <c r="S452" i="6"/>
  <c r="W452" i="6"/>
  <c r="K453" i="6"/>
  <c r="L453" i="6"/>
  <c r="P453" i="6"/>
  <c r="S453" i="6"/>
  <c r="W453" i="6"/>
  <c r="K454" i="6"/>
  <c r="L454" i="6"/>
  <c r="P454" i="6"/>
  <c r="S454" i="6"/>
  <c r="W454" i="6"/>
  <c r="K455" i="6"/>
  <c r="L455" i="6"/>
  <c r="P455" i="6"/>
  <c r="S455" i="6"/>
  <c r="W455" i="6"/>
  <c r="K456" i="6"/>
  <c r="L456" i="6"/>
  <c r="P456" i="6"/>
  <c r="S456" i="6"/>
  <c r="W456" i="6"/>
  <c r="K457" i="6"/>
  <c r="L457" i="6"/>
  <c r="P457" i="6"/>
  <c r="S457" i="6"/>
  <c r="W457" i="6"/>
  <c r="K458" i="6"/>
  <c r="L458" i="6"/>
  <c r="P458" i="6"/>
  <c r="S458" i="6"/>
  <c r="W458" i="6"/>
  <c r="K459" i="6"/>
  <c r="L459" i="6"/>
  <c r="P459" i="6"/>
  <c r="S459" i="6"/>
  <c r="W459" i="6"/>
  <c r="K460" i="6"/>
  <c r="L460" i="6"/>
  <c r="P460" i="6"/>
  <c r="S460" i="6"/>
  <c r="W460" i="6"/>
  <c r="K461" i="6"/>
  <c r="L461" i="6"/>
  <c r="P461" i="6"/>
  <c r="S461" i="6"/>
  <c r="W461" i="6"/>
  <c r="K462" i="6"/>
  <c r="L462" i="6"/>
  <c r="P462" i="6"/>
  <c r="S462" i="6"/>
  <c r="W462" i="6"/>
  <c r="K463" i="6"/>
  <c r="L463" i="6"/>
  <c r="P463" i="6"/>
  <c r="S463" i="6"/>
  <c r="W463" i="6"/>
  <c r="K464" i="6"/>
  <c r="L464" i="6"/>
  <c r="P464" i="6"/>
  <c r="S464" i="6"/>
  <c r="W464" i="6"/>
  <c r="K465" i="6"/>
  <c r="L465" i="6"/>
  <c r="P465" i="6"/>
  <c r="S465" i="6"/>
  <c r="W465" i="6"/>
  <c r="K466" i="6"/>
  <c r="L466" i="6"/>
  <c r="P466" i="6"/>
  <c r="S466" i="6"/>
  <c r="W466" i="6"/>
  <c r="K467" i="6"/>
  <c r="L467" i="6"/>
  <c r="P467" i="6"/>
  <c r="S467" i="6"/>
  <c r="W467" i="6"/>
  <c r="K468" i="6"/>
  <c r="L468" i="6"/>
  <c r="P468" i="6"/>
  <c r="S468" i="6"/>
  <c r="W468" i="6"/>
  <c r="K469" i="6"/>
  <c r="L469" i="6"/>
  <c r="P469" i="6"/>
  <c r="S469" i="6"/>
  <c r="W469" i="6"/>
  <c r="K470" i="6"/>
  <c r="L470" i="6"/>
  <c r="P470" i="6"/>
  <c r="S470" i="6"/>
  <c r="W470" i="6"/>
  <c r="K471" i="6"/>
  <c r="L471" i="6"/>
  <c r="P471" i="6"/>
  <c r="S471" i="6"/>
  <c r="W471" i="6"/>
  <c r="K472" i="6"/>
  <c r="L472" i="6"/>
  <c r="P472" i="6"/>
  <c r="S472" i="6"/>
  <c r="W472" i="6"/>
  <c r="K473" i="6"/>
  <c r="L473" i="6"/>
  <c r="P473" i="6"/>
  <c r="S473" i="6"/>
  <c r="W473" i="6"/>
  <c r="K474" i="6"/>
  <c r="L474" i="6"/>
  <c r="P474" i="6"/>
  <c r="S474" i="6"/>
  <c r="W474" i="6"/>
  <c r="K475" i="6"/>
  <c r="L475" i="6"/>
  <c r="P475" i="6"/>
  <c r="S475" i="6"/>
  <c r="W475" i="6"/>
  <c r="K476" i="6"/>
  <c r="L476" i="6"/>
  <c r="P476" i="6"/>
  <c r="S476" i="6"/>
  <c r="W476" i="6"/>
  <c r="K477" i="6"/>
  <c r="L477" i="6"/>
  <c r="I477" i="6" s="1"/>
  <c r="P477" i="6"/>
  <c r="S477" i="6"/>
  <c r="W477" i="6"/>
  <c r="K478" i="6"/>
  <c r="L478" i="6"/>
  <c r="P478" i="6"/>
  <c r="S478" i="6"/>
  <c r="W478" i="6"/>
  <c r="K479" i="6"/>
  <c r="L479" i="6"/>
  <c r="P479" i="6"/>
  <c r="S479" i="6"/>
  <c r="W479" i="6"/>
  <c r="K480" i="6"/>
  <c r="L480" i="6"/>
  <c r="P480" i="6"/>
  <c r="S480" i="6"/>
  <c r="W480" i="6"/>
  <c r="K481" i="6"/>
  <c r="L481" i="6"/>
  <c r="P481" i="6"/>
  <c r="S481" i="6"/>
  <c r="W481" i="6"/>
  <c r="K482" i="6"/>
  <c r="L482" i="6"/>
  <c r="P482" i="6"/>
  <c r="S482" i="6"/>
  <c r="W482" i="6"/>
  <c r="K483" i="6"/>
  <c r="L483" i="6"/>
  <c r="P483" i="6"/>
  <c r="S483" i="6"/>
  <c r="W483" i="6"/>
  <c r="K484" i="6"/>
  <c r="L484" i="6"/>
  <c r="P484" i="6"/>
  <c r="S484" i="6"/>
  <c r="W484" i="6"/>
  <c r="K485" i="6"/>
  <c r="L485" i="6"/>
  <c r="P485" i="6"/>
  <c r="S485" i="6"/>
  <c r="W485" i="6"/>
  <c r="K486" i="6"/>
  <c r="L486" i="6"/>
  <c r="P486" i="6"/>
  <c r="S486" i="6"/>
  <c r="W486" i="6"/>
  <c r="K487" i="6"/>
  <c r="L487" i="6"/>
  <c r="P487" i="6"/>
  <c r="S487" i="6"/>
  <c r="W487" i="6"/>
  <c r="K488" i="6"/>
  <c r="L488" i="6"/>
  <c r="P488" i="6"/>
  <c r="S488" i="6"/>
  <c r="W488" i="6"/>
  <c r="K489" i="6"/>
  <c r="L489" i="6"/>
  <c r="P489" i="6"/>
  <c r="S489" i="6"/>
  <c r="W489" i="6"/>
  <c r="K490" i="6"/>
  <c r="L490" i="6"/>
  <c r="P490" i="6"/>
  <c r="S490" i="6"/>
  <c r="W490" i="6"/>
  <c r="K491" i="6"/>
  <c r="L491" i="6"/>
  <c r="P491" i="6"/>
  <c r="S491" i="6"/>
  <c r="W491" i="6"/>
  <c r="K492" i="6"/>
  <c r="L492" i="6"/>
  <c r="P492" i="6"/>
  <c r="S492" i="6"/>
  <c r="W492" i="6"/>
  <c r="K493" i="6"/>
  <c r="L493" i="6"/>
  <c r="P493" i="6"/>
  <c r="S493" i="6"/>
  <c r="W493" i="6"/>
  <c r="K494" i="6"/>
  <c r="L494" i="6"/>
  <c r="P494" i="6"/>
  <c r="S494" i="6"/>
  <c r="W494" i="6"/>
  <c r="K495" i="6"/>
  <c r="L495" i="6"/>
  <c r="P495" i="6"/>
  <c r="S495" i="6"/>
  <c r="W495" i="6"/>
  <c r="K496" i="6"/>
  <c r="L496" i="6"/>
  <c r="P496" i="6"/>
  <c r="S496" i="6"/>
  <c r="W496" i="6"/>
  <c r="K497" i="6"/>
  <c r="L497" i="6"/>
  <c r="P497" i="6"/>
  <c r="S497" i="6"/>
  <c r="W497" i="6"/>
  <c r="K498" i="6"/>
  <c r="L498" i="6"/>
  <c r="P498" i="6"/>
  <c r="S498" i="6"/>
  <c r="W498" i="6"/>
  <c r="K499" i="6"/>
  <c r="L499" i="6"/>
  <c r="P499" i="6"/>
  <c r="S499" i="6"/>
  <c r="W499" i="6"/>
  <c r="K500" i="6"/>
  <c r="L500" i="6"/>
  <c r="P500" i="6"/>
  <c r="S500" i="6"/>
  <c r="W500" i="6"/>
  <c r="K501" i="6"/>
  <c r="L501" i="6"/>
  <c r="P501" i="6"/>
  <c r="S501" i="6"/>
  <c r="W501" i="6"/>
  <c r="K502" i="6"/>
  <c r="L502" i="6"/>
  <c r="P502" i="6"/>
  <c r="S502" i="6"/>
  <c r="W502" i="6"/>
  <c r="K503" i="6"/>
  <c r="L503" i="6"/>
  <c r="P503" i="6"/>
  <c r="S503" i="6"/>
  <c r="W503" i="6"/>
  <c r="K504" i="6"/>
  <c r="L504" i="6"/>
  <c r="P504" i="6"/>
  <c r="S504" i="6"/>
  <c r="W504" i="6"/>
  <c r="K505" i="6"/>
  <c r="L505" i="6"/>
  <c r="P505" i="6"/>
  <c r="S505" i="6"/>
  <c r="W505" i="6"/>
  <c r="K506" i="6"/>
  <c r="L506" i="6"/>
  <c r="P506" i="6"/>
  <c r="S506" i="6"/>
  <c r="W506" i="6"/>
  <c r="K507" i="6"/>
  <c r="L507" i="6"/>
  <c r="P507" i="6"/>
  <c r="S507" i="6"/>
  <c r="W507" i="6"/>
  <c r="K508" i="6"/>
  <c r="L508" i="6"/>
  <c r="P508" i="6"/>
  <c r="S508" i="6"/>
  <c r="W508" i="6"/>
  <c r="K509" i="6"/>
  <c r="L509" i="6"/>
  <c r="P509" i="6"/>
  <c r="S509" i="6"/>
  <c r="W509" i="6"/>
  <c r="K510" i="6"/>
  <c r="L510" i="6"/>
  <c r="P510" i="6"/>
  <c r="S510" i="6"/>
  <c r="W510" i="6"/>
  <c r="K511" i="6"/>
  <c r="L511" i="6"/>
  <c r="P511" i="6"/>
  <c r="S511" i="6"/>
  <c r="W511" i="6"/>
  <c r="K512" i="6"/>
  <c r="L512" i="6"/>
  <c r="P512" i="6"/>
  <c r="S512" i="6"/>
  <c r="W512" i="6"/>
  <c r="K513" i="6"/>
  <c r="L513" i="6"/>
  <c r="P513" i="6"/>
  <c r="S513" i="6"/>
  <c r="W513" i="6"/>
  <c r="K514" i="6"/>
  <c r="L514" i="6"/>
  <c r="P514" i="6"/>
  <c r="S514" i="6"/>
  <c r="W514" i="6"/>
  <c r="K515" i="6"/>
  <c r="L515" i="6"/>
  <c r="P515" i="6"/>
  <c r="S515" i="6"/>
  <c r="W515" i="6"/>
  <c r="K516" i="6"/>
  <c r="L516" i="6"/>
  <c r="P516" i="6"/>
  <c r="S516" i="6"/>
  <c r="W516" i="6"/>
  <c r="K517" i="6"/>
  <c r="L517" i="6"/>
  <c r="P517" i="6"/>
  <c r="S517" i="6"/>
  <c r="W517" i="6"/>
  <c r="K518" i="6"/>
  <c r="L518" i="6"/>
  <c r="P518" i="6"/>
  <c r="S518" i="6"/>
  <c r="W518" i="6"/>
  <c r="K519" i="6"/>
  <c r="L519" i="6"/>
  <c r="P519" i="6"/>
  <c r="S519" i="6"/>
  <c r="W519" i="6"/>
  <c r="K520" i="6"/>
  <c r="L520" i="6"/>
  <c r="P520" i="6"/>
  <c r="S520" i="6"/>
  <c r="W520" i="6"/>
  <c r="K521" i="6"/>
  <c r="L521" i="6"/>
  <c r="P521" i="6"/>
  <c r="S521" i="6"/>
  <c r="W521" i="6"/>
  <c r="K522" i="6"/>
  <c r="L522" i="6"/>
  <c r="P522" i="6"/>
  <c r="S522" i="6"/>
  <c r="W522" i="6"/>
  <c r="K523" i="6"/>
  <c r="L523" i="6"/>
  <c r="P523" i="6"/>
  <c r="S523" i="6"/>
  <c r="W523" i="6"/>
  <c r="K524" i="6"/>
  <c r="L524" i="6"/>
  <c r="P524" i="6"/>
  <c r="S524" i="6"/>
  <c r="W524" i="6"/>
  <c r="K525" i="6"/>
  <c r="L525" i="6"/>
  <c r="P525" i="6"/>
  <c r="S525" i="6"/>
  <c r="W525" i="6"/>
  <c r="K526" i="6"/>
  <c r="L526" i="6"/>
  <c r="P526" i="6"/>
  <c r="S526" i="6"/>
  <c r="W526" i="6"/>
  <c r="K527" i="6"/>
  <c r="L527" i="6"/>
  <c r="P527" i="6"/>
  <c r="S527" i="6"/>
  <c r="W527" i="6"/>
  <c r="K528" i="6"/>
  <c r="L528" i="6"/>
  <c r="P528" i="6"/>
  <c r="S528" i="6"/>
  <c r="W528" i="6"/>
  <c r="K529" i="6"/>
  <c r="L529" i="6"/>
  <c r="P529" i="6"/>
  <c r="S529" i="6"/>
  <c r="W529" i="6"/>
  <c r="K530" i="6"/>
  <c r="L530" i="6"/>
  <c r="P530" i="6"/>
  <c r="S530" i="6"/>
  <c r="W530" i="6"/>
  <c r="K531" i="6"/>
  <c r="L531" i="6"/>
  <c r="P531" i="6"/>
  <c r="S531" i="6"/>
  <c r="W531" i="6"/>
  <c r="K532" i="6"/>
  <c r="L532" i="6"/>
  <c r="P532" i="6"/>
  <c r="S532" i="6"/>
  <c r="W532" i="6"/>
  <c r="K533" i="6"/>
  <c r="L533" i="6"/>
  <c r="P533" i="6"/>
  <c r="S533" i="6"/>
  <c r="W533" i="6"/>
  <c r="K534" i="6"/>
  <c r="L534" i="6"/>
  <c r="P534" i="6"/>
  <c r="S534" i="6"/>
  <c r="W534" i="6"/>
  <c r="K535" i="6"/>
  <c r="L535" i="6"/>
  <c r="P535" i="6"/>
  <c r="S535" i="6"/>
  <c r="W535" i="6"/>
  <c r="K536" i="6"/>
  <c r="L536" i="6"/>
  <c r="P536" i="6"/>
  <c r="S536" i="6"/>
  <c r="W536" i="6"/>
  <c r="K537" i="6"/>
  <c r="L537" i="6"/>
  <c r="P537" i="6"/>
  <c r="S537" i="6"/>
  <c r="W537" i="6"/>
  <c r="K538" i="6"/>
  <c r="L538" i="6"/>
  <c r="P538" i="6"/>
  <c r="S538" i="6"/>
  <c r="W538" i="6"/>
  <c r="K539" i="6"/>
  <c r="L539" i="6"/>
  <c r="P539" i="6"/>
  <c r="S539" i="6"/>
  <c r="W539" i="6"/>
  <c r="K540" i="6"/>
  <c r="L540" i="6"/>
  <c r="P540" i="6"/>
  <c r="S540" i="6"/>
  <c r="W540" i="6"/>
  <c r="K541" i="6"/>
  <c r="L541" i="6"/>
  <c r="P541" i="6"/>
  <c r="S541" i="6"/>
  <c r="W541" i="6"/>
  <c r="K542" i="6"/>
  <c r="L542" i="6"/>
  <c r="P542" i="6"/>
  <c r="S542" i="6"/>
  <c r="W542" i="6"/>
  <c r="K543" i="6"/>
  <c r="L543" i="6"/>
  <c r="P543" i="6"/>
  <c r="S543" i="6"/>
  <c r="W543" i="6"/>
  <c r="K544" i="6"/>
  <c r="L544" i="6"/>
  <c r="P544" i="6"/>
  <c r="S544" i="6"/>
  <c r="W544" i="6"/>
  <c r="K545" i="6"/>
  <c r="L545" i="6"/>
  <c r="P545" i="6"/>
  <c r="S545" i="6"/>
  <c r="W545" i="6"/>
  <c r="K546" i="6"/>
  <c r="L546" i="6"/>
  <c r="P546" i="6"/>
  <c r="S546" i="6"/>
  <c r="W546" i="6"/>
  <c r="K547" i="6"/>
  <c r="L547" i="6"/>
  <c r="P547" i="6"/>
  <c r="S547" i="6"/>
  <c r="W547" i="6"/>
  <c r="K548" i="6"/>
  <c r="L548" i="6"/>
  <c r="P548" i="6"/>
  <c r="S548" i="6"/>
  <c r="W548" i="6"/>
  <c r="K549" i="6"/>
  <c r="L549" i="6"/>
  <c r="P549" i="6"/>
  <c r="S549" i="6"/>
  <c r="W549" i="6"/>
  <c r="K550" i="6"/>
  <c r="L550" i="6"/>
  <c r="P550" i="6"/>
  <c r="S550" i="6"/>
  <c r="W550" i="6"/>
  <c r="K551" i="6"/>
  <c r="L551" i="6"/>
  <c r="P551" i="6"/>
  <c r="S551" i="6"/>
  <c r="W551" i="6"/>
  <c r="K552" i="6"/>
  <c r="L552" i="6"/>
  <c r="P552" i="6"/>
  <c r="S552" i="6"/>
  <c r="W552" i="6"/>
  <c r="K553" i="6"/>
  <c r="L553" i="6"/>
  <c r="P553" i="6"/>
  <c r="S553" i="6"/>
  <c r="W553" i="6"/>
  <c r="K554" i="6"/>
  <c r="L554" i="6"/>
  <c r="P554" i="6"/>
  <c r="S554" i="6"/>
  <c r="W554" i="6"/>
  <c r="K555" i="6"/>
  <c r="L555" i="6"/>
  <c r="P555" i="6"/>
  <c r="S555" i="6"/>
  <c r="W555" i="6"/>
  <c r="K556" i="6"/>
  <c r="L556" i="6"/>
  <c r="P556" i="6"/>
  <c r="S556" i="6"/>
  <c r="W556" i="6"/>
  <c r="K557" i="6"/>
  <c r="L557" i="6"/>
  <c r="P557" i="6"/>
  <c r="S557" i="6"/>
  <c r="W557" i="6"/>
  <c r="K558" i="6"/>
  <c r="L558" i="6"/>
  <c r="P558" i="6"/>
  <c r="S558" i="6"/>
  <c r="W558" i="6"/>
  <c r="K559" i="6"/>
  <c r="L559" i="6"/>
  <c r="P559" i="6"/>
  <c r="S559" i="6"/>
  <c r="W559" i="6"/>
  <c r="K560" i="6"/>
  <c r="L560" i="6"/>
  <c r="P560" i="6"/>
  <c r="S560" i="6"/>
  <c r="W560" i="6"/>
  <c r="K561" i="6"/>
  <c r="L561" i="6"/>
  <c r="P561" i="6"/>
  <c r="S561" i="6"/>
  <c r="W561" i="6"/>
  <c r="K562" i="6"/>
  <c r="L562" i="6"/>
  <c r="P562" i="6"/>
  <c r="S562" i="6"/>
  <c r="W562" i="6"/>
  <c r="K563" i="6"/>
  <c r="L563" i="6"/>
  <c r="P563" i="6"/>
  <c r="S563" i="6"/>
  <c r="W563" i="6"/>
  <c r="K564" i="6"/>
  <c r="L564" i="6"/>
  <c r="P564" i="6"/>
  <c r="S564" i="6"/>
  <c r="W564" i="6"/>
  <c r="K565" i="6"/>
  <c r="L565" i="6"/>
  <c r="P565" i="6"/>
  <c r="S565" i="6"/>
  <c r="W565" i="6"/>
  <c r="K566" i="6"/>
  <c r="L566" i="6"/>
  <c r="P566" i="6"/>
  <c r="S566" i="6"/>
  <c r="W566" i="6"/>
  <c r="K567" i="6"/>
  <c r="L567" i="6"/>
  <c r="P567" i="6"/>
  <c r="S567" i="6"/>
  <c r="W567" i="6"/>
  <c r="K568" i="6"/>
  <c r="L568" i="6"/>
  <c r="P568" i="6"/>
  <c r="S568" i="6"/>
  <c r="W568" i="6"/>
  <c r="K569" i="6"/>
  <c r="L569" i="6"/>
  <c r="P569" i="6"/>
  <c r="S569" i="6"/>
  <c r="W569" i="6"/>
  <c r="K570" i="6"/>
  <c r="L570" i="6"/>
  <c r="P570" i="6"/>
  <c r="S570" i="6"/>
  <c r="W570" i="6"/>
  <c r="K571" i="6"/>
  <c r="L571" i="6"/>
  <c r="P571" i="6"/>
  <c r="S571" i="6"/>
  <c r="W571" i="6"/>
  <c r="K572" i="6"/>
  <c r="L572" i="6"/>
  <c r="P572" i="6"/>
  <c r="S572" i="6"/>
  <c r="W572" i="6"/>
  <c r="K573" i="6"/>
  <c r="L573" i="6"/>
  <c r="P573" i="6"/>
  <c r="S573" i="6"/>
  <c r="W573" i="6"/>
  <c r="K574" i="6"/>
  <c r="L574" i="6"/>
  <c r="P574" i="6"/>
  <c r="S574" i="6"/>
  <c r="W574" i="6"/>
  <c r="K575" i="6"/>
  <c r="L575" i="6"/>
  <c r="P575" i="6"/>
  <c r="S575" i="6"/>
  <c r="W575" i="6"/>
  <c r="K576" i="6"/>
  <c r="L576" i="6"/>
  <c r="P576" i="6"/>
  <c r="S576" i="6"/>
  <c r="W576" i="6"/>
  <c r="K577" i="6"/>
  <c r="L577" i="6"/>
  <c r="P577" i="6"/>
  <c r="S577" i="6"/>
  <c r="W577" i="6"/>
  <c r="K578" i="6"/>
  <c r="L578" i="6"/>
  <c r="P578" i="6"/>
  <c r="S578" i="6"/>
  <c r="W578" i="6"/>
  <c r="K579" i="6"/>
  <c r="L579" i="6"/>
  <c r="P579" i="6"/>
  <c r="S579" i="6"/>
  <c r="W579" i="6"/>
  <c r="K580" i="6"/>
  <c r="L580" i="6"/>
  <c r="P580" i="6"/>
  <c r="S580" i="6"/>
  <c r="W580" i="6"/>
  <c r="K581" i="6"/>
  <c r="L581" i="6"/>
  <c r="P581" i="6"/>
  <c r="S581" i="6"/>
  <c r="W581" i="6"/>
  <c r="K582" i="6"/>
  <c r="L582" i="6"/>
  <c r="P582" i="6"/>
  <c r="S582" i="6"/>
  <c r="W582" i="6"/>
  <c r="K583" i="6"/>
  <c r="L583" i="6"/>
  <c r="P583" i="6"/>
  <c r="S583" i="6"/>
  <c r="W583" i="6"/>
  <c r="K584" i="6"/>
  <c r="L584" i="6"/>
  <c r="P584" i="6"/>
  <c r="S584" i="6"/>
  <c r="W584" i="6"/>
  <c r="K585" i="6"/>
  <c r="L585" i="6"/>
  <c r="P585" i="6"/>
  <c r="S585" i="6"/>
  <c r="W585" i="6"/>
  <c r="K586" i="6"/>
  <c r="L586" i="6"/>
  <c r="P586" i="6"/>
  <c r="S586" i="6"/>
  <c r="W586" i="6"/>
  <c r="K587" i="6"/>
  <c r="L587" i="6"/>
  <c r="P587" i="6"/>
  <c r="S587" i="6"/>
  <c r="W587" i="6"/>
  <c r="K588" i="6"/>
  <c r="L588" i="6"/>
  <c r="P588" i="6"/>
  <c r="S588" i="6"/>
  <c r="W588" i="6"/>
  <c r="K589" i="6"/>
  <c r="L589" i="6"/>
  <c r="P589" i="6"/>
  <c r="S589" i="6"/>
  <c r="W589" i="6"/>
  <c r="K590" i="6"/>
  <c r="L590" i="6"/>
  <c r="P590" i="6"/>
  <c r="S590" i="6"/>
  <c r="W590" i="6"/>
  <c r="K591" i="6"/>
  <c r="L591" i="6"/>
  <c r="P591" i="6"/>
  <c r="S591" i="6"/>
  <c r="W591" i="6"/>
  <c r="K592" i="6"/>
  <c r="L592" i="6"/>
  <c r="P592" i="6"/>
  <c r="S592" i="6"/>
  <c r="W592" i="6"/>
  <c r="K593" i="6"/>
  <c r="L593" i="6"/>
  <c r="P593" i="6"/>
  <c r="S593" i="6"/>
  <c r="W593" i="6"/>
  <c r="K594" i="6"/>
  <c r="L594" i="6"/>
  <c r="P594" i="6"/>
  <c r="S594" i="6"/>
  <c r="W594" i="6"/>
  <c r="K595" i="6"/>
  <c r="L595" i="6"/>
  <c r="P595" i="6"/>
  <c r="S595" i="6"/>
  <c r="W595" i="6"/>
  <c r="K596" i="6"/>
  <c r="L596" i="6"/>
  <c r="P596" i="6"/>
  <c r="S596" i="6"/>
  <c r="W596" i="6"/>
  <c r="K597" i="6"/>
  <c r="L597" i="6"/>
  <c r="P597" i="6"/>
  <c r="S597" i="6"/>
  <c r="W597" i="6"/>
  <c r="K598" i="6"/>
  <c r="L598" i="6"/>
  <c r="P598" i="6"/>
  <c r="S598" i="6"/>
  <c r="W598" i="6"/>
  <c r="K599" i="6"/>
  <c r="L599" i="6"/>
  <c r="P599" i="6"/>
  <c r="S599" i="6"/>
  <c r="W599" i="6"/>
  <c r="K600" i="6"/>
  <c r="L600" i="6"/>
  <c r="P600" i="6"/>
  <c r="S600" i="6"/>
  <c r="W600" i="6"/>
  <c r="K601" i="6"/>
  <c r="L601" i="6"/>
  <c r="P601" i="6"/>
  <c r="S601" i="6"/>
  <c r="W601" i="6"/>
  <c r="K602" i="6"/>
  <c r="L602" i="6"/>
  <c r="P602" i="6"/>
  <c r="S602" i="6"/>
  <c r="W602" i="6"/>
  <c r="K603" i="6"/>
  <c r="L603" i="6"/>
  <c r="P603" i="6"/>
  <c r="S603" i="6"/>
  <c r="W603" i="6"/>
  <c r="K604" i="6"/>
  <c r="L604" i="6"/>
  <c r="P604" i="6"/>
  <c r="S604" i="6"/>
  <c r="W604" i="6"/>
  <c r="K605" i="6"/>
  <c r="L605" i="6"/>
  <c r="P605" i="6"/>
  <c r="S605" i="6"/>
  <c r="W605" i="6"/>
  <c r="K606" i="6"/>
  <c r="L606" i="6"/>
  <c r="P606" i="6"/>
  <c r="S606" i="6"/>
  <c r="W606" i="6"/>
  <c r="K607" i="6"/>
  <c r="L607" i="6"/>
  <c r="P607" i="6"/>
  <c r="S607" i="6"/>
  <c r="W607" i="6"/>
  <c r="K608" i="6"/>
  <c r="L608" i="6"/>
  <c r="P608" i="6"/>
  <c r="S608" i="6"/>
  <c r="W608" i="6"/>
  <c r="K609" i="6"/>
  <c r="L609" i="6"/>
  <c r="P609" i="6"/>
  <c r="S609" i="6"/>
  <c r="W609" i="6"/>
  <c r="K610" i="6"/>
  <c r="L610" i="6"/>
  <c r="P610" i="6"/>
  <c r="S610" i="6"/>
  <c r="W610" i="6"/>
  <c r="K611" i="6"/>
  <c r="L611" i="6"/>
  <c r="P611" i="6"/>
  <c r="S611" i="6"/>
  <c r="W611" i="6"/>
  <c r="K612" i="6"/>
  <c r="L612" i="6"/>
  <c r="P612" i="6"/>
  <c r="S612" i="6"/>
  <c r="W612" i="6"/>
  <c r="K613" i="6"/>
  <c r="L613" i="6"/>
  <c r="P613" i="6"/>
  <c r="S613" i="6"/>
  <c r="W613" i="6"/>
  <c r="K614" i="6"/>
  <c r="L614" i="6"/>
  <c r="P614" i="6"/>
  <c r="S614" i="6"/>
  <c r="W614" i="6"/>
  <c r="K615" i="6"/>
  <c r="L615" i="6"/>
  <c r="P615" i="6"/>
  <c r="S615" i="6"/>
  <c r="W615" i="6"/>
  <c r="K616" i="6"/>
  <c r="L616" i="6"/>
  <c r="P616" i="6"/>
  <c r="S616" i="6"/>
  <c r="W616" i="6"/>
  <c r="K617" i="6"/>
  <c r="L617" i="6"/>
  <c r="P617" i="6"/>
  <c r="S617" i="6"/>
  <c r="W617" i="6"/>
  <c r="K618" i="6"/>
  <c r="L618" i="6"/>
  <c r="P618" i="6"/>
  <c r="S618" i="6"/>
  <c r="W618" i="6"/>
  <c r="K619" i="6"/>
  <c r="L619" i="6"/>
  <c r="P619" i="6"/>
  <c r="S619" i="6"/>
  <c r="W619" i="6"/>
  <c r="K620" i="6"/>
  <c r="L620" i="6"/>
  <c r="P620" i="6"/>
  <c r="S620" i="6"/>
  <c r="W620" i="6"/>
  <c r="K621" i="6"/>
  <c r="L621" i="6"/>
  <c r="P621" i="6"/>
  <c r="S621" i="6"/>
  <c r="W621" i="6"/>
  <c r="K622" i="6"/>
  <c r="L622" i="6"/>
  <c r="P622" i="6"/>
  <c r="S622" i="6"/>
  <c r="W622" i="6"/>
  <c r="K623" i="6"/>
  <c r="L623" i="6"/>
  <c r="P623" i="6"/>
  <c r="S623" i="6"/>
  <c r="W623" i="6"/>
  <c r="K624" i="6"/>
  <c r="L624" i="6"/>
  <c r="P624" i="6"/>
  <c r="S624" i="6"/>
  <c r="W624" i="6"/>
  <c r="K625" i="6"/>
  <c r="L625" i="6"/>
  <c r="P625" i="6"/>
  <c r="S625" i="6"/>
  <c r="W625" i="6"/>
  <c r="K626" i="6"/>
  <c r="L626" i="6"/>
  <c r="P626" i="6"/>
  <c r="S626" i="6"/>
  <c r="W626" i="6"/>
  <c r="K627" i="6"/>
  <c r="L627" i="6"/>
  <c r="P627" i="6"/>
  <c r="S627" i="6"/>
  <c r="W627" i="6"/>
  <c r="K628" i="6"/>
  <c r="L628" i="6"/>
  <c r="P628" i="6"/>
  <c r="S628" i="6"/>
  <c r="W628" i="6"/>
  <c r="K629" i="6"/>
  <c r="L629" i="6"/>
  <c r="P629" i="6"/>
  <c r="S629" i="6"/>
  <c r="W629" i="6"/>
  <c r="K630" i="6"/>
  <c r="L630" i="6"/>
  <c r="P630" i="6"/>
  <c r="S630" i="6"/>
  <c r="W630" i="6"/>
  <c r="K631" i="6"/>
  <c r="L631" i="6"/>
  <c r="P631" i="6"/>
  <c r="S631" i="6"/>
  <c r="W631" i="6"/>
  <c r="K632" i="6"/>
  <c r="L632" i="6"/>
  <c r="P632" i="6"/>
  <c r="S632" i="6"/>
  <c r="W632" i="6"/>
  <c r="K633" i="6"/>
  <c r="L633" i="6"/>
  <c r="P633" i="6"/>
  <c r="S633" i="6"/>
  <c r="W633" i="6"/>
  <c r="K634" i="6"/>
  <c r="L634" i="6"/>
  <c r="P634" i="6"/>
  <c r="S634" i="6"/>
  <c r="W634" i="6"/>
  <c r="K635" i="6"/>
  <c r="L635" i="6"/>
  <c r="P635" i="6"/>
  <c r="S635" i="6"/>
  <c r="W635" i="6"/>
  <c r="K636" i="6"/>
  <c r="L636" i="6"/>
  <c r="P636" i="6"/>
  <c r="S636" i="6"/>
  <c r="W636" i="6"/>
  <c r="K637" i="6"/>
  <c r="L637" i="6"/>
  <c r="P637" i="6"/>
  <c r="S637" i="6"/>
  <c r="W637" i="6"/>
  <c r="K638" i="6"/>
  <c r="L638" i="6"/>
  <c r="P638" i="6"/>
  <c r="S638" i="6"/>
  <c r="W638" i="6"/>
  <c r="K639" i="6"/>
  <c r="L639" i="6"/>
  <c r="P639" i="6"/>
  <c r="S639" i="6"/>
  <c r="W639" i="6"/>
  <c r="K640" i="6"/>
  <c r="L640" i="6"/>
  <c r="P640" i="6"/>
  <c r="S640" i="6"/>
  <c r="W640" i="6"/>
  <c r="K641" i="6"/>
  <c r="L641" i="6"/>
  <c r="P641" i="6"/>
  <c r="S641" i="6"/>
  <c r="W641" i="6"/>
  <c r="K642" i="6"/>
  <c r="L642" i="6"/>
  <c r="P642" i="6"/>
  <c r="S642" i="6"/>
  <c r="W642" i="6"/>
  <c r="K643" i="6"/>
  <c r="L643" i="6"/>
  <c r="P643" i="6"/>
  <c r="S643" i="6"/>
  <c r="W643" i="6"/>
  <c r="K644" i="6"/>
  <c r="L644" i="6"/>
  <c r="P644" i="6"/>
  <c r="S644" i="6"/>
  <c r="W644" i="6"/>
  <c r="K645" i="6"/>
  <c r="L645" i="6"/>
  <c r="P645" i="6"/>
  <c r="S645" i="6"/>
  <c r="W645" i="6"/>
  <c r="K646" i="6"/>
  <c r="L646" i="6"/>
  <c r="P646" i="6"/>
  <c r="S646" i="6"/>
  <c r="W646" i="6"/>
  <c r="K647" i="6"/>
  <c r="L647" i="6"/>
  <c r="P647" i="6"/>
  <c r="S647" i="6"/>
  <c r="W647" i="6"/>
  <c r="K648" i="6"/>
  <c r="L648" i="6"/>
  <c r="P648" i="6"/>
  <c r="S648" i="6"/>
  <c r="W648" i="6"/>
  <c r="K649" i="6"/>
  <c r="L649" i="6"/>
  <c r="P649" i="6"/>
  <c r="S649" i="6"/>
  <c r="W649" i="6"/>
  <c r="K650" i="6"/>
  <c r="L650" i="6"/>
  <c r="P650" i="6"/>
  <c r="S650" i="6"/>
  <c r="W650" i="6"/>
  <c r="K651" i="6"/>
  <c r="L651" i="6"/>
  <c r="P651" i="6"/>
  <c r="S651" i="6"/>
  <c r="W651" i="6"/>
  <c r="K652" i="6"/>
  <c r="L652" i="6"/>
  <c r="P652" i="6"/>
  <c r="S652" i="6"/>
  <c r="W652" i="6"/>
  <c r="K653" i="6"/>
  <c r="L653" i="6"/>
  <c r="P653" i="6"/>
  <c r="S653" i="6"/>
  <c r="W653" i="6"/>
  <c r="K654" i="6"/>
  <c r="L654" i="6"/>
  <c r="P654" i="6"/>
  <c r="S654" i="6"/>
  <c r="W654" i="6"/>
  <c r="K655" i="6"/>
  <c r="L655" i="6"/>
  <c r="P655" i="6"/>
  <c r="S655" i="6"/>
  <c r="W655" i="6"/>
  <c r="K656" i="6"/>
  <c r="L656" i="6"/>
  <c r="P656" i="6"/>
  <c r="S656" i="6"/>
  <c r="W656" i="6"/>
  <c r="K657" i="6"/>
  <c r="L657" i="6"/>
  <c r="P657" i="6"/>
  <c r="S657" i="6"/>
  <c r="W657" i="6"/>
  <c r="K658" i="6"/>
  <c r="L658" i="6"/>
  <c r="P658" i="6"/>
  <c r="S658" i="6"/>
  <c r="W658" i="6"/>
  <c r="K659" i="6"/>
  <c r="L659" i="6"/>
  <c r="P659" i="6"/>
  <c r="S659" i="6"/>
  <c r="W659" i="6"/>
  <c r="K660" i="6"/>
  <c r="L660" i="6"/>
  <c r="P660" i="6"/>
  <c r="S660" i="6"/>
  <c r="W660" i="6"/>
  <c r="K661" i="6"/>
  <c r="L661" i="6"/>
  <c r="P661" i="6"/>
  <c r="S661" i="6"/>
  <c r="W661" i="6"/>
  <c r="K662" i="6"/>
  <c r="L662" i="6"/>
  <c r="P662" i="6"/>
  <c r="S662" i="6"/>
  <c r="W662" i="6"/>
  <c r="K663" i="6"/>
  <c r="L663" i="6"/>
  <c r="P663" i="6"/>
  <c r="S663" i="6"/>
  <c r="W663" i="6"/>
  <c r="K664" i="6"/>
  <c r="L664" i="6"/>
  <c r="P664" i="6"/>
  <c r="S664" i="6"/>
  <c r="W664" i="6"/>
  <c r="K665" i="6"/>
  <c r="L665" i="6"/>
  <c r="P665" i="6"/>
  <c r="S665" i="6"/>
  <c r="W665" i="6"/>
  <c r="K666" i="6"/>
  <c r="L666" i="6"/>
  <c r="P666" i="6"/>
  <c r="S666" i="6"/>
  <c r="W666" i="6"/>
  <c r="K667" i="6"/>
  <c r="L667" i="6"/>
  <c r="P667" i="6"/>
  <c r="S667" i="6"/>
  <c r="W667" i="6"/>
  <c r="K668" i="6"/>
  <c r="L668" i="6"/>
  <c r="P668" i="6"/>
  <c r="S668" i="6"/>
  <c r="W668" i="6"/>
  <c r="K669" i="6"/>
  <c r="L669" i="6"/>
  <c r="P669" i="6"/>
  <c r="S669" i="6"/>
  <c r="W669" i="6"/>
  <c r="K670" i="6"/>
  <c r="L670" i="6"/>
  <c r="P670" i="6"/>
  <c r="S670" i="6"/>
  <c r="W670" i="6"/>
  <c r="K671" i="6"/>
  <c r="L671" i="6"/>
  <c r="P671" i="6"/>
  <c r="S671" i="6"/>
  <c r="W671" i="6"/>
  <c r="K672" i="6"/>
  <c r="L672" i="6"/>
  <c r="P672" i="6"/>
  <c r="S672" i="6"/>
  <c r="W672" i="6"/>
  <c r="K673" i="6"/>
  <c r="L673" i="6"/>
  <c r="P673" i="6"/>
  <c r="S673" i="6"/>
  <c r="W673" i="6"/>
  <c r="K674" i="6"/>
  <c r="L674" i="6"/>
  <c r="P674" i="6"/>
  <c r="S674" i="6"/>
  <c r="W674" i="6"/>
  <c r="K675" i="6"/>
  <c r="L675" i="6"/>
  <c r="P675" i="6"/>
  <c r="S675" i="6"/>
  <c r="W675" i="6"/>
  <c r="K676" i="6"/>
  <c r="L676" i="6"/>
  <c r="P676" i="6"/>
  <c r="S676" i="6"/>
  <c r="W676" i="6"/>
  <c r="K677" i="6"/>
  <c r="L677" i="6"/>
  <c r="P677" i="6"/>
  <c r="S677" i="6"/>
  <c r="W677" i="6"/>
  <c r="K678" i="6"/>
  <c r="L678" i="6"/>
  <c r="P678" i="6"/>
  <c r="S678" i="6"/>
  <c r="W678" i="6"/>
  <c r="K679" i="6"/>
  <c r="L679" i="6"/>
  <c r="P679" i="6"/>
  <c r="S679" i="6"/>
  <c r="W679" i="6"/>
  <c r="K680" i="6"/>
  <c r="L680" i="6"/>
  <c r="P680" i="6"/>
  <c r="S680" i="6"/>
  <c r="W680" i="6"/>
  <c r="K681" i="6"/>
  <c r="L681" i="6"/>
  <c r="P681" i="6"/>
  <c r="S681" i="6"/>
  <c r="W681" i="6"/>
  <c r="H637" i="6" l="1"/>
  <c r="I637" i="6"/>
  <c r="H621" i="6"/>
  <c r="I621" i="6"/>
  <c r="H605" i="6"/>
  <c r="I605" i="6"/>
  <c r="H557" i="6"/>
  <c r="I557" i="6"/>
  <c r="H525" i="6"/>
  <c r="I525" i="6"/>
  <c r="H509" i="6"/>
  <c r="I509" i="6"/>
  <c r="H199" i="6"/>
  <c r="I199" i="6"/>
  <c r="H127" i="6"/>
  <c r="I127" i="6"/>
  <c r="H680" i="6"/>
  <c r="I680" i="6"/>
  <c r="H672" i="6"/>
  <c r="I672" i="6"/>
  <c r="H664" i="6"/>
  <c r="I664" i="6"/>
  <c r="H656" i="6"/>
  <c r="I656" i="6"/>
  <c r="H648" i="6"/>
  <c r="I648" i="6"/>
  <c r="H640" i="6"/>
  <c r="I640" i="6"/>
  <c r="H632" i="6"/>
  <c r="I632" i="6"/>
  <c r="H624" i="6"/>
  <c r="I624" i="6"/>
  <c r="H616" i="6"/>
  <c r="I616" i="6"/>
  <c r="H608" i="6"/>
  <c r="I608" i="6"/>
  <c r="H600" i="6"/>
  <c r="I600" i="6"/>
  <c r="H592" i="6"/>
  <c r="I592" i="6"/>
  <c r="H584" i="6"/>
  <c r="I584" i="6"/>
  <c r="H576" i="6"/>
  <c r="I576" i="6"/>
  <c r="H568" i="6"/>
  <c r="I568" i="6"/>
  <c r="H560" i="6"/>
  <c r="I560" i="6"/>
  <c r="H552" i="6"/>
  <c r="I552" i="6"/>
  <c r="H544" i="6"/>
  <c r="I544" i="6"/>
  <c r="H536" i="6"/>
  <c r="I536" i="6"/>
  <c r="H528" i="6"/>
  <c r="I528" i="6"/>
  <c r="H520" i="6"/>
  <c r="I520" i="6"/>
  <c r="H512" i="6"/>
  <c r="I512" i="6"/>
  <c r="H504" i="6"/>
  <c r="I504" i="6"/>
  <c r="H496" i="6"/>
  <c r="I496" i="6"/>
  <c r="H488" i="6"/>
  <c r="I488" i="6"/>
  <c r="H480" i="6"/>
  <c r="I480" i="6"/>
  <c r="H469" i="6"/>
  <c r="I469" i="6"/>
  <c r="H461" i="6"/>
  <c r="I461" i="6"/>
  <c r="H453" i="6"/>
  <c r="I453" i="6"/>
  <c r="H445" i="6"/>
  <c r="I445" i="6"/>
  <c r="H437" i="6"/>
  <c r="I437" i="6"/>
  <c r="H429" i="6"/>
  <c r="I429" i="6"/>
  <c r="H421" i="6"/>
  <c r="I421" i="6"/>
  <c r="H413" i="6"/>
  <c r="I413" i="6"/>
  <c r="H405" i="6"/>
  <c r="I405" i="6"/>
  <c r="H397" i="6"/>
  <c r="I397" i="6"/>
  <c r="H394" i="6"/>
  <c r="I394" i="6"/>
  <c r="H386" i="6"/>
  <c r="I386" i="6"/>
  <c r="H378" i="6"/>
  <c r="I378" i="6"/>
  <c r="H370" i="6"/>
  <c r="I370" i="6"/>
  <c r="H362" i="6"/>
  <c r="I362" i="6"/>
  <c r="H354" i="6"/>
  <c r="I354" i="6"/>
  <c r="H346" i="6"/>
  <c r="I346" i="6"/>
  <c r="H338" i="6"/>
  <c r="I338" i="6"/>
  <c r="H330" i="6"/>
  <c r="I330" i="6"/>
  <c r="H322" i="6"/>
  <c r="I322" i="6"/>
  <c r="H314" i="6"/>
  <c r="I314" i="6"/>
  <c r="H306" i="6"/>
  <c r="I306" i="6"/>
  <c r="H298" i="6"/>
  <c r="I298" i="6"/>
  <c r="H290" i="6"/>
  <c r="I290" i="6"/>
  <c r="H282" i="6"/>
  <c r="I282" i="6"/>
  <c r="H274" i="6"/>
  <c r="I274" i="6"/>
  <c r="H266" i="6"/>
  <c r="I266" i="6"/>
  <c r="H258" i="6"/>
  <c r="I258" i="6"/>
  <c r="H250" i="6"/>
  <c r="I250" i="6"/>
  <c r="H242" i="6"/>
  <c r="I242" i="6"/>
  <c r="H234" i="6"/>
  <c r="I234" i="6"/>
  <c r="H226" i="6"/>
  <c r="I226" i="6"/>
  <c r="H218" i="6"/>
  <c r="I218" i="6"/>
  <c r="H210" i="6"/>
  <c r="I210" i="6"/>
  <c r="H202" i="6"/>
  <c r="I202" i="6"/>
  <c r="H194" i="6"/>
  <c r="I194" i="6"/>
  <c r="H186" i="6"/>
  <c r="I186" i="6"/>
  <c r="H178" i="6"/>
  <c r="I178" i="6"/>
  <c r="H170" i="6"/>
  <c r="I170" i="6"/>
  <c r="H162" i="6"/>
  <c r="I162" i="6"/>
  <c r="H154" i="6"/>
  <c r="I154" i="6"/>
  <c r="H146" i="6"/>
  <c r="I146" i="6"/>
  <c r="H138" i="6"/>
  <c r="I138" i="6"/>
  <c r="H130" i="6"/>
  <c r="I130" i="6"/>
  <c r="H122" i="6"/>
  <c r="I122" i="6"/>
  <c r="H114" i="6"/>
  <c r="I114" i="6"/>
  <c r="H106" i="6"/>
  <c r="I106" i="6"/>
  <c r="H98" i="6"/>
  <c r="I98" i="6"/>
  <c r="H90" i="6"/>
  <c r="I90" i="6"/>
  <c r="H677" i="6"/>
  <c r="I677" i="6"/>
  <c r="H653" i="6"/>
  <c r="I653" i="6"/>
  <c r="H485" i="6"/>
  <c r="I485" i="6"/>
  <c r="H450" i="6"/>
  <c r="I450" i="6"/>
  <c r="H410" i="6"/>
  <c r="I410" i="6"/>
  <c r="H343" i="6"/>
  <c r="I343" i="6"/>
  <c r="H327" i="6"/>
  <c r="I327" i="6"/>
  <c r="H119" i="6"/>
  <c r="I119" i="6"/>
  <c r="H103" i="6"/>
  <c r="I103" i="6"/>
  <c r="H675" i="6"/>
  <c r="I675" i="6"/>
  <c r="H667" i="6"/>
  <c r="I667" i="6"/>
  <c r="H659" i="6"/>
  <c r="I659" i="6"/>
  <c r="H651" i="6"/>
  <c r="I651" i="6"/>
  <c r="H643" i="6"/>
  <c r="I643" i="6"/>
  <c r="H635" i="6"/>
  <c r="I635" i="6"/>
  <c r="H627" i="6"/>
  <c r="I627" i="6"/>
  <c r="H619" i="6"/>
  <c r="I619" i="6"/>
  <c r="H611" i="6"/>
  <c r="I611" i="6"/>
  <c r="H603" i="6"/>
  <c r="I603" i="6"/>
  <c r="H595" i="6"/>
  <c r="I595" i="6"/>
  <c r="H587" i="6"/>
  <c r="I587" i="6"/>
  <c r="H579" i="6"/>
  <c r="I579" i="6"/>
  <c r="H571" i="6"/>
  <c r="I571" i="6"/>
  <c r="H563" i="6"/>
  <c r="I563" i="6"/>
  <c r="H555" i="6"/>
  <c r="I555" i="6"/>
  <c r="H547" i="6"/>
  <c r="I547" i="6"/>
  <c r="H539" i="6"/>
  <c r="I539" i="6"/>
  <c r="H531" i="6"/>
  <c r="I531" i="6"/>
  <c r="H523" i="6"/>
  <c r="I523" i="6"/>
  <c r="H515" i="6"/>
  <c r="I515" i="6"/>
  <c r="H507" i="6"/>
  <c r="I507" i="6"/>
  <c r="H499" i="6"/>
  <c r="I499" i="6"/>
  <c r="H491" i="6"/>
  <c r="I491" i="6"/>
  <c r="H483" i="6"/>
  <c r="I483" i="6"/>
  <c r="H477" i="6"/>
  <c r="H472" i="6"/>
  <c r="I472" i="6"/>
  <c r="H464" i="6"/>
  <c r="I464" i="6"/>
  <c r="H456" i="6"/>
  <c r="I456" i="6"/>
  <c r="H448" i="6"/>
  <c r="I448" i="6"/>
  <c r="H440" i="6"/>
  <c r="I440" i="6"/>
  <c r="H432" i="6"/>
  <c r="I432" i="6"/>
  <c r="H424" i="6"/>
  <c r="I424" i="6"/>
  <c r="H416" i="6"/>
  <c r="I416" i="6"/>
  <c r="H408" i="6"/>
  <c r="I408" i="6"/>
  <c r="H400" i="6"/>
  <c r="I400" i="6"/>
  <c r="H389" i="6"/>
  <c r="I389" i="6"/>
  <c r="H381" i="6"/>
  <c r="I381" i="6"/>
  <c r="H373" i="6"/>
  <c r="I373" i="6"/>
  <c r="H365" i="6"/>
  <c r="I365" i="6"/>
  <c r="H357" i="6"/>
  <c r="I357" i="6"/>
  <c r="H349" i="6"/>
  <c r="I349" i="6"/>
  <c r="H341" i="6"/>
  <c r="I341" i="6"/>
  <c r="H333" i="6"/>
  <c r="I333" i="6"/>
  <c r="H325" i="6"/>
  <c r="I325" i="6"/>
  <c r="H317" i="6"/>
  <c r="I317" i="6"/>
  <c r="H309" i="6"/>
  <c r="I309" i="6"/>
  <c r="H301" i="6"/>
  <c r="I301" i="6"/>
  <c r="H293" i="6"/>
  <c r="I293" i="6"/>
  <c r="H285" i="6"/>
  <c r="I285" i="6"/>
  <c r="H277" i="6"/>
  <c r="I277" i="6"/>
  <c r="H269" i="6"/>
  <c r="I269" i="6"/>
  <c r="H261" i="6"/>
  <c r="I261" i="6"/>
  <c r="H253" i="6"/>
  <c r="I253" i="6"/>
  <c r="H245" i="6"/>
  <c r="I245" i="6"/>
  <c r="H237" i="6"/>
  <c r="I237" i="6"/>
  <c r="H229" i="6"/>
  <c r="I229" i="6"/>
  <c r="H221" i="6"/>
  <c r="I221" i="6"/>
  <c r="H213" i="6"/>
  <c r="I213" i="6"/>
  <c r="H205" i="6"/>
  <c r="I205" i="6"/>
  <c r="H197" i="6"/>
  <c r="I197" i="6"/>
  <c r="H189" i="6"/>
  <c r="I189" i="6"/>
  <c r="H181" i="6"/>
  <c r="I181" i="6"/>
  <c r="H173" i="6"/>
  <c r="I173" i="6"/>
  <c r="H165" i="6"/>
  <c r="I165" i="6"/>
  <c r="H157" i="6"/>
  <c r="I157" i="6"/>
  <c r="H149" i="6"/>
  <c r="I149" i="6"/>
  <c r="H141" i="6"/>
  <c r="I141" i="6"/>
  <c r="H133" i="6"/>
  <c r="I133" i="6"/>
  <c r="H125" i="6"/>
  <c r="I125" i="6"/>
  <c r="H117" i="6"/>
  <c r="I117" i="6"/>
  <c r="H109" i="6"/>
  <c r="I109" i="6"/>
  <c r="H101" i="6"/>
  <c r="I101" i="6"/>
  <c r="H93" i="6"/>
  <c r="I93" i="6"/>
  <c r="H85" i="6"/>
  <c r="I85" i="6"/>
  <c r="H541" i="6"/>
  <c r="I541" i="6"/>
  <c r="H517" i="6"/>
  <c r="I517" i="6"/>
  <c r="H295" i="6"/>
  <c r="I295" i="6"/>
  <c r="H223" i="6"/>
  <c r="I223" i="6"/>
  <c r="H207" i="6"/>
  <c r="I207" i="6"/>
  <c r="H191" i="6"/>
  <c r="I191" i="6"/>
  <c r="H175" i="6"/>
  <c r="I175" i="6"/>
  <c r="H151" i="6"/>
  <c r="I151" i="6"/>
  <c r="H111" i="6"/>
  <c r="I111" i="6"/>
  <c r="H95" i="6"/>
  <c r="I95" i="6"/>
  <c r="H678" i="6"/>
  <c r="I678" i="6"/>
  <c r="H670" i="6"/>
  <c r="I670" i="6"/>
  <c r="H662" i="6"/>
  <c r="I662" i="6"/>
  <c r="H654" i="6"/>
  <c r="I654" i="6"/>
  <c r="H646" i="6"/>
  <c r="I646" i="6"/>
  <c r="H638" i="6"/>
  <c r="I638" i="6"/>
  <c r="H630" i="6"/>
  <c r="I630" i="6"/>
  <c r="H622" i="6"/>
  <c r="I622" i="6"/>
  <c r="H614" i="6"/>
  <c r="I614" i="6"/>
  <c r="H606" i="6"/>
  <c r="I606" i="6"/>
  <c r="H598" i="6"/>
  <c r="I598" i="6"/>
  <c r="H590" i="6"/>
  <c r="I590" i="6"/>
  <c r="H582" i="6"/>
  <c r="I582" i="6"/>
  <c r="H574" i="6"/>
  <c r="I574" i="6"/>
  <c r="H566" i="6"/>
  <c r="I566" i="6"/>
  <c r="H558" i="6"/>
  <c r="I558" i="6"/>
  <c r="H550" i="6"/>
  <c r="I550" i="6"/>
  <c r="H542" i="6"/>
  <c r="I542" i="6"/>
  <c r="H534" i="6"/>
  <c r="I534" i="6"/>
  <c r="H526" i="6"/>
  <c r="I526" i="6"/>
  <c r="H518" i="6"/>
  <c r="I518" i="6"/>
  <c r="H510" i="6"/>
  <c r="I510" i="6"/>
  <c r="H502" i="6"/>
  <c r="I502" i="6"/>
  <c r="H494" i="6"/>
  <c r="I494" i="6"/>
  <c r="H486" i="6"/>
  <c r="I486" i="6"/>
  <c r="H478" i="6"/>
  <c r="I478" i="6"/>
  <c r="H475" i="6"/>
  <c r="I475" i="6"/>
  <c r="H467" i="6"/>
  <c r="I467" i="6"/>
  <c r="H459" i="6"/>
  <c r="I459" i="6"/>
  <c r="H451" i="6"/>
  <c r="I451" i="6"/>
  <c r="H443" i="6"/>
  <c r="I443" i="6"/>
  <c r="H435" i="6"/>
  <c r="I435" i="6"/>
  <c r="H427" i="6"/>
  <c r="I427" i="6"/>
  <c r="H419" i="6"/>
  <c r="I419" i="6"/>
  <c r="H411" i="6"/>
  <c r="I411" i="6"/>
  <c r="H403" i="6"/>
  <c r="I403" i="6"/>
  <c r="H392" i="6"/>
  <c r="I392" i="6"/>
  <c r="H384" i="6"/>
  <c r="I384" i="6"/>
  <c r="H376" i="6"/>
  <c r="I376" i="6"/>
  <c r="H368" i="6"/>
  <c r="I368" i="6"/>
  <c r="H360" i="6"/>
  <c r="I360" i="6"/>
  <c r="H352" i="6"/>
  <c r="I352" i="6"/>
  <c r="H344" i="6"/>
  <c r="I344" i="6"/>
  <c r="H336" i="6"/>
  <c r="I336" i="6"/>
  <c r="H328" i="6"/>
  <c r="I328" i="6"/>
  <c r="H320" i="6"/>
  <c r="I320" i="6"/>
  <c r="H312" i="6"/>
  <c r="I312" i="6"/>
  <c r="H304" i="6"/>
  <c r="I304" i="6"/>
  <c r="H296" i="6"/>
  <c r="I296" i="6"/>
  <c r="H288" i="6"/>
  <c r="I288" i="6"/>
  <c r="H280" i="6"/>
  <c r="I280" i="6"/>
  <c r="H272" i="6"/>
  <c r="I272" i="6"/>
  <c r="H264" i="6"/>
  <c r="I264" i="6"/>
  <c r="H256" i="6"/>
  <c r="I256" i="6"/>
  <c r="H248" i="6"/>
  <c r="I248" i="6"/>
  <c r="H240" i="6"/>
  <c r="I240" i="6"/>
  <c r="H232" i="6"/>
  <c r="I232" i="6"/>
  <c r="H224" i="6"/>
  <c r="I224" i="6"/>
  <c r="H216" i="6"/>
  <c r="I216" i="6"/>
  <c r="H208" i="6"/>
  <c r="I208" i="6"/>
  <c r="H200" i="6"/>
  <c r="I200" i="6"/>
  <c r="H192" i="6"/>
  <c r="I192" i="6"/>
  <c r="H184" i="6"/>
  <c r="I184" i="6"/>
  <c r="H176" i="6"/>
  <c r="I176" i="6"/>
  <c r="H168" i="6"/>
  <c r="I168" i="6"/>
  <c r="H160" i="6"/>
  <c r="I160" i="6"/>
  <c r="H152" i="6"/>
  <c r="I152" i="6"/>
  <c r="H144" i="6"/>
  <c r="I144" i="6"/>
  <c r="H136" i="6"/>
  <c r="I136" i="6"/>
  <c r="H128" i="6"/>
  <c r="I128" i="6"/>
  <c r="H120" i="6"/>
  <c r="I120" i="6"/>
  <c r="H112" i="6"/>
  <c r="I112" i="6"/>
  <c r="H104" i="6"/>
  <c r="I104" i="6"/>
  <c r="H96" i="6"/>
  <c r="I96" i="6"/>
  <c r="H88" i="6"/>
  <c r="I88" i="6"/>
  <c r="H669" i="6"/>
  <c r="I669" i="6"/>
  <c r="H645" i="6"/>
  <c r="I645" i="6"/>
  <c r="H597" i="6"/>
  <c r="I597" i="6"/>
  <c r="H501" i="6"/>
  <c r="I501" i="6"/>
  <c r="H493" i="6"/>
  <c r="I493" i="6"/>
  <c r="H319" i="6"/>
  <c r="I319" i="6"/>
  <c r="H287" i="6"/>
  <c r="I287" i="6"/>
  <c r="H271" i="6"/>
  <c r="I271" i="6"/>
  <c r="H255" i="6"/>
  <c r="I255" i="6"/>
  <c r="H183" i="6"/>
  <c r="I183" i="6"/>
  <c r="H159" i="6"/>
  <c r="I159" i="6"/>
  <c r="H143" i="6"/>
  <c r="I143" i="6"/>
  <c r="H87" i="6"/>
  <c r="I87" i="6"/>
  <c r="H681" i="6"/>
  <c r="I681" i="6"/>
  <c r="H673" i="6"/>
  <c r="I673" i="6"/>
  <c r="H665" i="6"/>
  <c r="I665" i="6"/>
  <c r="H657" i="6"/>
  <c r="I657" i="6"/>
  <c r="H649" i="6"/>
  <c r="I649" i="6"/>
  <c r="H641" i="6"/>
  <c r="I641" i="6"/>
  <c r="H633" i="6"/>
  <c r="I633" i="6"/>
  <c r="H625" i="6"/>
  <c r="I625" i="6"/>
  <c r="H617" i="6"/>
  <c r="I617" i="6"/>
  <c r="H609" i="6"/>
  <c r="I609" i="6"/>
  <c r="H601" i="6"/>
  <c r="I601" i="6"/>
  <c r="H593" i="6"/>
  <c r="I593" i="6"/>
  <c r="H585" i="6"/>
  <c r="I585" i="6"/>
  <c r="H577" i="6"/>
  <c r="I577" i="6"/>
  <c r="H569" i="6"/>
  <c r="I569" i="6"/>
  <c r="H561" i="6"/>
  <c r="I561" i="6"/>
  <c r="H553" i="6"/>
  <c r="I553" i="6"/>
  <c r="H545" i="6"/>
  <c r="I545" i="6"/>
  <c r="H537" i="6"/>
  <c r="I537" i="6"/>
  <c r="H529" i="6"/>
  <c r="I529" i="6"/>
  <c r="H521" i="6"/>
  <c r="I521" i="6"/>
  <c r="H513" i="6"/>
  <c r="I513" i="6"/>
  <c r="H505" i="6"/>
  <c r="I505" i="6"/>
  <c r="H497" i="6"/>
  <c r="I497" i="6"/>
  <c r="H489" i="6"/>
  <c r="I489" i="6"/>
  <c r="H481" i="6"/>
  <c r="I481" i="6"/>
  <c r="H470" i="6"/>
  <c r="I470" i="6"/>
  <c r="H462" i="6"/>
  <c r="I462" i="6"/>
  <c r="H454" i="6"/>
  <c r="I454" i="6"/>
  <c r="H446" i="6"/>
  <c r="I446" i="6"/>
  <c r="H438" i="6"/>
  <c r="I438" i="6"/>
  <c r="H430" i="6"/>
  <c r="I430" i="6"/>
  <c r="H422" i="6"/>
  <c r="I422" i="6"/>
  <c r="H414" i="6"/>
  <c r="I414" i="6"/>
  <c r="H406" i="6"/>
  <c r="I406" i="6"/>
  <c r="H398" i="6"/>
  <c r="I398" i="6"/>
  <c r="H387" i="6"/>
  <c r="I387" i="6"/>
  <c r="H379" i="6"/>
  <c r="I379" i="6"/>
  <c r="H371" i="6"/>
  <c r="I371" i="6"/>
  <c r="H363" i="6"/>
  <c r="I363" i="6"/>
  <c r="H355" i="6"/>
  <c r="I355" i="6"/>
  <c r="H347" i="6"/>
  <c r="I347" i="6"/>
  <c r="H339" i="6"/>
  <c r="I339" i="6"/>
  <c r="H331" i="6"/>
  <c r="I331" i="6"/>
  <c r="H323" i="6"/>
  <c r="I323" i="6"/>
  <c r="H315" i="6"/>
  <c r="I315" i="6"/>
  <c r="H307" i="6"/>
  <c r="I307" i="6"/>
  <c r="H299" i="6"/>
  <c r="I299" i="6"/>
  <c r="H291" i="6"/>
  <c r="I291" i="6"/>
  <c r="H283" i="6"/>
  <c r="I283" i="6"/>
  <c r="H275" i="6"/>
  <c r="I275" i="6"/>
  <c r="H267" i="6"/>
  <c r="I267" i="6"/>
  <c r="H259" i="6"/>
  <c r="I259" i="6"/>
  <c r="H251" i="6"/>
  <c r="I251" i="6"/>
  <c r="H243" i="6"/>
  <c r="I243" i="6"/>
  <c r="H235" i="6"/>
  <c r="I235" i="6"/>
  <c r="H227" i="6"/>
  <c r="I227" i="6"/>
  <c r="H219" i="6"/>
  <c r="I219" i="6"/>
  <c r="H211" i="6"/>
  <c r="I211" i="6"/>
  <c r="H203" i="6"/>
  <c r="I203" i="6"/>
  <c r="H195" i="6"/>
  <c r="I195" i="6"/>
  <c r="H187" i="6"/>
  <c r="I187" i="6"/>
  <c r="H179" i="6"/>
  <c r="I179" i="6"/>
  <c r="H171" i="6"/>
  <c r="I171" i="6"/>
  <c r="H163" i="6"/>
  <c r="I163" i="6"/>
  <c r="H155" i="6"/>
  <c r="I155" i="6"/>
  <c r="H147" i="6"/>
  <c r="I147" i="6"/>
  <c r="H139" i="6"/>
  <c r="I139" i="6"/>
  <c r="H131" i="6"/>
  <c r="I131" i="6"/>
  <c r="H123" i="6"/>
  <c r="I123" i="6"/>
  <c r="H107" i="6"/>
  <c r="I107" i="6"/>
  <c r="H99" i="6"/>
  <c r="I99" i="6"/>
  <c r="H91" i="6"/>
  <c r="I91" i="6"/>
  <c r="H661" i="6"/>
  <c r="I661" i="6"/>
  <c r="H613" i="6"/>
  <c r="I613" i="6"/>
  <c r="H434" i="6"/>
  <c r="I434" i="6"/>
  <c r="H418" i="6"/>
  <c r="I418" i="6"/>
  <c r="H402" i="6"/>
  <c r="I402" i="6"/>
  <c r="H391" i="6"/>
  <c r="I391" i="6"/>
  <c r="H375" i="6"/>
  <c r="I375" i="6"/>
  <c r="H359" i="6"/>
  <c r="I359" i="6"/>
  <c r="H311" i="6"/>
  <c r="I311" i="6"/>
  <c r="H215" i="6"/>
  <c r="I215" i="6"/>
  <c r="H676" i="6"/>
  <c r="I676" i="6"/>
  <c r="H668" i="6"/>
  <c r="I668" i="6"/>
  <c r="H660" i="6"/>
  <c r="I660" i="6"/>
  <c r="H652" i="6"/>
  <c r="I652" i="6"/>
  <c r="H644" i="6"/>
  <c r="I644" i="6"/>
  <c r="H636" i="6"/>
  <c r="I636" i="6"/>
  <c r="H628" i="6"/>
  <c r="I628" i="6"/>
  <c r="H620" i="6"/>
  <c r="I620" i="6"/>
  <c r="H612" i="6"/>
  <c r="I612" i="6"/>
  <c r="H604" i="6"/>
  <c r="I604" i="6"/>
  <c r="H596" i="6"/>
  <c r="I596" i="6"/>
  <c r="H588" i="6"/>
  <c r="I588" i="6"/>
  <c r="H580" i="6"/>
  <c r="I580" i="6"/>
  <c r="H572" i="6"/>
  <c r="I572" i="6"/>
  <c r="H564" i="6"/>
  <c r="I564" i="6"/>
  <c r="H556" i="6"/>
  <c r="I556" i="6"/>
  <c r="H548" i="6"/>
  <c r="I548" i="6"/>
  <c r="H540" i="6"/>
  <c r="I540" i="6"/>
  <c r="H532" i="6"/>
  <c r="I532" i="6"/>
  <c r="H524" i="6"/>
  <c r="I524" i="6"/>
  <c r="H516" i="6"/>
  <c r="I516" i="6"/>
  <c r="H508" i="6"/>
  <c r="I508" i="6"/>
  <c r="H500" i="6"/>
  <c r="I500" i="6"/>
  <c r="H492" i="6"/>
  <c r="I492" i="6"/>
  <c r="H484" i="6"/>
  <c r="I484" i="6"/>
  <c r="H473" i="6"/>
  <c r="I473" i="6"/>
  <c r="H465" i="6"/>
  <c r="I465" i="6"/>
  <c r="H457" i="6"/>
  <c r="I457" i="6"/>
  <c r="H449" i="6"/>
  <c r="I449" i="6"/>
  <c r="H441" i="6"/>
  <c r="I441" i="6"/>
  <c r="H433" i="6"/>
  <c r="I433" i="6"/>
  <c r="H425" i="6"/>
  <c r="I425" i="6"/>
  <c r="H417" i="6"/>
  <c r="I417" i="6"/>
  <c r="H409" i="6"/>
  <c r="I409" i="6"/>
  <c r="H401" i="6"/>
  <c r="I401" i="6"/>
  <c r="H395" i="6"/>
  <c r="H390" i="6"/>
  <c r="I390" i="6"/>
  <c r="H382" i="6"/>
  <c r="I382" i="6"/>
  <c r="H374" i="6"/>
  <c r="I374" i="6"/>
  <c r="H366" i="6"/>
  <c r="I366" i="6"/>
  <c r="H358" i="6"/>
  <c r="I358" i="6"/>
  <c r="H350" i="6"/>
  <c r="I350" i="6"/>
  <c r="H342" i="6"/>
  <c r="I342" i="6"/>
  <c r="H334" i="6"/>
  <c r="I334" i="6"/>
  <c r="H326" i="6"/>
  <c r="I326" i="6"/>
  <c r="H318" i="6"/>
  <c r="I318" i="6"/>
  <c r="H310" i="6"/>
  <c r="I310" i="6"/>
  <c r="H302" i="6"/>
  <c r="I302" i="6"/>
  <c r="H294" i="6"/>
  <c r="I294" i="6"/>
  <c r="H286" i="6"/>
  <c r="I286" i="6"/>
  <c r="H278" i="6"/>
  <c r="I278" i="6"/>
  <c r="H270" i="6"/>
  <c r="I270" i="6"/>
  <c r="H262" i="6"/>
  <c r="I262" i="6"/>
  <c r="H254" i="6"/>
  <c r="I254" i="6"/>
  <c r="H246" i="6"/>
  <c r="I246" i="6"/>
  <c r="H238" i="6"/>
  <c r="I238" i="6"/>
  <c r="H230" i="6"/>
  <c r="I230" i="6"/>
  <c r="H222" i="6"/>
  <c r="I222" i="6"/>
  <c r="H214" i="6"/>
  <c r="I214" i="6"/>
  <c r="H206" i="6"/>
  <c r="I206" i="6"/>
  <c r="H198" i="6"/>
  <c r="I198" i="6"/>
  <c r="H190" i="6"/>
  <c r="I190" i="6"/>
  <c r="H182" i="6"/>
  <c r="I182" i="6"/>
  <c r="H174" i="6"/>
  <c r="I174" i="6"/>
  <c r="H166" i="6"/>
  <c r="I166" i="6"/>
  <c r="H158" i="6"/>
  <c r="I158" i="6"/>
  <c r="H150" i="6"/>
  <c r="I150" i="6"/>
  <c r="H142" i="6"/>
  <c r="I142" i="6"/>
  <c r="H134" i="6"/>
  <c r="I134" i="6"/>
  <c r="H126" i="6"/>
  <c r="I126" i="6"/>
  <c r="H86" i="6"/>
  <c r="I86" i="6"/>
  <c r="H589" i="6"/>
  <c r="I589" i="6"/>
  <c r="H573" i="6"/>
  <c r="I573" i="6"/>
  <c r="H474" i="6"/>
  <c r="I474" i="6"/>
  <c r="H458" i="6"/>
  <c r="I458" i="6"/>
  <c r="H442" i="6"/>
  <c r="I442" i="6"/>
  <c r="H351" i="6"/>
  <c r="I351" i="6"/>
  <c r="H335" i="6"/>
  <c r="I335" i="6"/>
  <c r="H279" i="6"/>
  <c r="I279" i="6"/>
  <c r="H263" i="6"/>
  <c r="I263" i="6"/>
  <c r="H247" i="6"/>
  <c r="I247" i="6"/>
  <c r="H231" i="6"/>
  <c r="I231" i="6"/>
  <c r="H679" i="6"/>
  <c r="I679" i="6"/>
  <c r="H671" i="6"/>
  <c r="I671" i="6"/>
  <c r="H663" i="6"/>
  <c r="I663" i="6"/>
  <c r="H655" i="6"/>
  <c r="I655" i="6"/>
  <c r="H647" i="6"/>
  <c r="I647" i="6"/>
  <c r="H639" i="6"/>
  <c r="I639" i="6"/>
  <c r="H631" i="6"/>
  <c r="I631" i="6"/>
  <c r="H623" i="6"/>
  <c r="I623" i="6"/>
  <c r="H615" i="6"/>
  <c r="I615" i="6"/>
  <c r="H607" i="6"/>
  <c r="I607" i="6"/>
  <c r="H599" i="6"/>
  <c r="I599" i="6"/>
  <c r="H591" i="6"/>
  <c r="I591" i="6"/>
  <c r="H583" i="6"/>
  <c r="I583" i="6"/>
  <c r="H575" i="6"/>
  <c r="I575" i="6"/>
  <c r="H567" i="6"/>
  <c r="I567" i="6"/>
  <c r="H559" i="6"/>
  <c r="I559" i="6"/>
  <c r="H551" i="6"/>
  <c r="I551" i="6"/>
  <c r="H543" i="6"/>
  <c r="I543" i="6"/>
  <c r="H535" i="6"/>
  <c r="I535" i="6"/>
  <c r="H527" i="6"/>
  <c r="I527" i="6"/>
  <c r="H519" i="6"/>
  <c r="I519" i="6"/>
  <c r="H511" i="6"/>
  <c r="I511" i="6"/>
  <c r="H503" i="6"/>
  <c r="I503" i="6"/>
  <c r="H495" i="6"/>
  <c r="I495" i="6"/>
  <c r="H487" i="6"/>
  <c r="I487" i="6"/>
  <c r="H479" i="6"/>
  <c r="I479" i="6"/>
  <c r="H476" i="6"/>
  <c r="I476" i="6"/>
  <c r="H468" i="6"/>
  <c r="I468" i="6"/>
  <c r="H460" i="6"/>
  <c r="I460" i="6"/>
  <c r="H452" i="6"/>
  <c r="I452" i="6"/>
  <c r="H444" i="6"/>
  <c r="I444" i="6"/>
  <c r="H436" i="6"/>
  <c r="I436" i="6"/>
  <c r="H428" i="6"/>
  <c r="I428" i="6"/>
  <c r="H420" i="6"/>
  <c r="I420" i="6"/>
  <c r="H412" i="6"/>
  <c r="I412" i="6"/>
  <c r="H404" i="6"/>
  <c r="I404" i="6"/>
  <c r="H396" i="6"/>
  <c r="I396" i="6"/>
  <c r="H393" i="6"/>
  <c r="I393" i="6"/>
  <c r="H385" i="6"/>
  <c r="I385" i="6"/>
  <c r="H377" i="6"/>
  <c r="I377" i="6"/>
  <c r="H369" i="6"/>
  <c r="I369" i="6"/>
  <c r="H361" i="6"/>
  <c r="I361" i="6"/>
  <c r="H353" i="6"/>
  <c r="I353" i="6"/>
  <c r="H345" i="6"/>
  <c r="I345" i="6"/>
  <c r="H337" i="6"/>
  <c r="I337" i="6"/>
  <c r="H329" i="6"/>
  <c r="I329" i="6"/>
  <c r="H321" i="6"/>
  <c r="I321" i="6"/>
  <c r="H313" i="6"/>
  <c r="I313" i="6"/>
  <c r="H305" i="6"/>
  <c r="I305" i="6"/>
  <c r="H297" i="6"/>
  <c r="I297" i="6"/>
  <c r="H289" i="6"/>
  <c r="I289" i="6"/>
  <c r="H281" i="6"/>
  <c r="I281" i="6"/>
  <c r="H273" i="6"/>
  <c r="I273" i="6"/>
  <c r="H265" i="6"/>
  <c r="I265" i="6"/>
  <c r="H257" i="6"/>
  <c r="I257" i="6"/>
  <c r="H249" i="6"/>
  <c r="I249" i="6"/>
  <c r="H241" i="6"/>
  <c r="I241" i="6"/>
  <c r="H233" i="6"/>
  <c r="I233" i="6"/>
  <c r="H225" i="6"/>
  <c r="I225" i="6"/>
  <c r="H217" i="6"/>
  <c r="I217" i="6"/>
  <c r="H209" i="6"/>
  <c r="I209" i="6"/>
  <c r="H201" i="6"/>
  <c r="I201" i="6"/>
  <c r="H193" i="6"/>
  <c r="I193" i="6"/>
  <c r="H185" i="6"/>
  <c r="I185" i="6"/>
  <c r="H177" i="6"/>
  <c r="I177" i="6"/>
  <c r="H169" i="6"/>
  <c r="I169" i="6"/>
  <c r="H161" i="6"/>
  <c r="I161" i="6"/>
  <c r="H153" i="6"/>
  <c r="I153" i="6"/>
  <c r="H145" i="6"/>
  <c r="I145" i="6"/>
  <c r="H89" i="6"/>
  <c r="I89" i="6"/>
  <c r="H629" i="6"/>
  <c r="I629" i="6"/>
  <c r="H581" i="6"/>
  <c r="I581" i="6"/>
  <c r="H565" i="6"/>
  <c r="I565" i="6"/>
  <c r="H549" i="6"/>
  <c r="I549" i="6"/>
  <c r="H533" i="6"/>
  <c r="I533" i="6"/>
  <c r="H466" i="6"/>
  <c r="I466" i="6"/>
  <c r="H426" i="6"/>
  <c r="I426" i="6"/>
  <c r="H383" i="6"/>
  <c r="I383" i="6"/>
  <c r="H367" i="6"/>
  <c r="I367" i="6"/>
  <c r="H303" i="6"/>
  <c r="I303" i="6"/>
  <c r="H239" i="6"/>
  <c r="I239" i="6"/>
  <c r="H167" i="6"/>
  <c r="I167" i="6"/>
  <c r="H135" i="6"/>
  <c r="I135" i="6"/>
  <c r="H674" i="6"/>
  <c r="I674" i="6"/>
  <c r="H666" i="6"/>
  <c r="I666" i="6"/>
  <c r="H658" i="6"/>
  <c r="I658" i="6"/>
  <c r="H650" i="6"/>
  <c r="I650" i="6"/>
  <c r="H642" i="6"/>
  <c r="I642" i="6"/>
  <c r="H634" i="6"/>
  <c r="I634" i="6"/>
  <c r="H626" i="6"/>
  <c r="I626" i="6"/>
  <c r="H618" i="6"/>
  <c r="I618" i="6"/>
  <c r="H610" i="6"/>
  <c r="I610" i="6"/>
  <c r="H602" i="6"/>
  <c r="I602" i="6"/>
  <c r="H594" i="6"/>
  <c r="I594" i="6"/>
  <c r="H586" i="6"/>
  <c r="I586" i="6"/>
  <c r="H578" i="6"/>
  <c r="I578" i="6"/>
  <c r="H570" i="6"/>
  <c r="I570" i="6"/>
  <c r="H562" i="6"/>
  <c r="I562" i="6"/>
  <c r="H554" i="6"/>
  <c r="I554" i="6"/>
  <c r="H546" i="6"/>
  <c r="I546" i="6"/>
  <c r="H538" i="6"/>
  <c r="I538" i="6"/>
  <c r="H530" i="6"/>
  <c r="I530" i="6"/>
  <c r="H522" i="6"/>
  <c r="I522" i="6"/>
  <c r="H514" i="6"/>
  <c r="I514" i="6"/>
  <c r="H506" i="6"/>
  <c r="I506" i="6"/>
  <c r="H498" i="6"/>
  <c r="I498" i="6"/>
  <c r="H490" i="6"/>
  <c r="I490" i="6"/>
  <c r="H482" i="6"/>
  <c r="I482" i="6"/>
  <c r="H471" i="6"/>
  <c r="I471" i="6"/>
  <c r="H463" i="6"/>
  <c r="I463" i="6"/>
  <c r="H455" i="6"/>
  <c r="I455" i="6"/>
  <c r="H447" i="6"/>
  <c r="I447" i="6"/>
  <c r="H439" i="6"/>
  <c r="I439" i="6"/>
  <c r="H431" i="6"/>
  <c r="I431" i="6"/>
  <c r="H423" i="6"/>
  <c r="I423" i="6"/>
  <c r="H415" i="6"/>
  <c r="I415" i="6"/>
  <c r="H407" i="6"/>
  <c r="I407" i="6"/>
  <c r="H399" i="6"/>
  <c r="I399" i="6"/>
  <c r="H388" i="6"/>
  <c r="I388" i="6"/>
  <c r="H380" i="6"/>
  <c r="I380" i="6"/>
  <c r="H372" i="6"/>
  <c r="I372" i="6"/>
  <c r="H364" i="6"/>
  <c r="I364" i="6"/>
  <c r="H356" i="6"/>
  <c r="I356" i="6"/>
  <c r="H348" i="6"/>
  <c r="I348" i="6"/>
  <c r="H340" i="6"/>
  <c r="I340" i="6"/>
  <c r="H332" i="6"/>
  <c r="I332" i="6"/>
  <c r="H324" i="6"/>
  <c r="I324" i="6"/>
  <c r="H316" i="6"/>
  <c r="I316" i="6"/>
  <c r="H308" i="6"/>
  <c r="I308" i="6"/>
  <c r="H300" i="6"/>
  <c r="I300" i="6"/>
  <c r="H292" i="6"/>
  <c r="I292" i="6"/>
  <c r="H284" i="6"/>
  <c r="I284" i="6"/>
  <c r="H276" i="6"/>
  <c r="I276" i="6"/>
  <c r="H268" i="6"/>
  <c r="I268" i="6"/>
  <c r="H260" i="6"/>
  <c r="I260" i="6"/>
  <c r="H252" i="6"/>
  <c r="I252" i="6"/>
  <c r="H244" i="6"/>
  <c r="I244" i="6"/>
  <c r="H236" i="6"/>
  <c r="I236" i="6"/>
  <c r="H228" i="6"/>
  <c r="I228" i="6"/>
  <c r="H220" i="6"/>
  <c r="I220" i="6"/>
  <c r="H212" i="6"/>
  <c r="I212" i="6"/>
  <c r="H204" i="6"/>
  <c r="I204" i="6"/>
  <c r="H196" i="6"/>
  <c r="I196" i="6"/>
  <c r="H188" i="6"/>
  <c r="I188" i="6"/>
  <c r="H180" i="6"/>
  <c r="I180" i="6"/>
  <c r="H172" i="6"/>
  <c r="I172" i="6"/>
  <c r="H164" i="6"/>
  <c r="I164" i="6"/>
  <c r="H156" i="6"/>
  <c r="I156" i="6"/>
  <c r="H148" i="6"/>
  <c r="I148" i="6"/>
  <c r="H140" i="6"/>
  <c r="I140" i="6"/>
  <c r="H132" i="6"/>
  <c r="I132" i="6"/>
  <c r="H124" i="6"/>
  <c r="I124" i="6"/>
  <c r="H116" i="6"/>
  <c r="I116" i="6"/>
  <c r="H108" i="6"/>
  <c r="I108" i="6"/>
  <c r="H100" i="6"/>
  <c r="I100" i="6"/>
  <c r="H92" i="6"/>
  <c r="I92" i="6"/>
  <c r="H84" i="6"/>
  <c r="I84" i="6"/>
  <c r="J117" i="6"/>
  <c r="F117" i="6" s="1"/>
  <c r="J357" i="6"/>
  <c r="F357" i="6" s="1"/>
  <c r="J110" i="6"/>
  <c r="F110" i="6" s="1"/>
  <c r="J485" i="6"/>
  <c r="F485" i="6" s="1"/>
  <c r="J421" i="6"/>
  <c r="F421" i="6" s="1"/>
  <c r="J296" i="6"/>
  <c r="F296" i="6" s="1"/>
  <c r="J15" i="6"/>
  <c r="F15" i="6" s="1"/>
  <c r="J7" i="6"/>
  <c r="F7" i="6" s="1"/>
  <c r="J223" i="6"/>
  <c r="F223" i="6" s="1"/>
  <c r="J220" i="6"/>
  <c r="F220" i="6" s="1"/>
  <c r="J331" i="6"/>
  <c r="F331" i="6" s="1"/>
  <c r="J227" i="6"/>
  <c r="F227" i="6" s="1"/>
  <c r="J224" i="6"/>
  <c r="F224" i="6" s="1"/>
  <c r="J127" i="6"/>
  <c r="F127" i="6" s="1"/>
  <c r="J24" i="6"/>
  <c r="F24" i="6" s="1"/>
  <c r="J16" i="6"/>
  <c r="F16" i="6" s="1"/>
  <c r="J8" i="6"/>
  <c r="F8" i="6" s="1"/>
  <c r="J453" i="6"/>
  <c r="F453" i="6" s="1"/>
  <c r="J389" i="6"/>
  <c r="F389" i="6" s="1"/>
  <c r="H110" i="6"/>
  <c r="J108" i="6"/>
  <c r="F108" i="6" s="1"/>
  <c r="J103" i="6"/>
  <c r="F103" i="6" s="1"/>
  <c r="J138" i="6"/>
  <c r="F138" i="6" s="1"/>
  <c r="J94" i="6"/>
  <c r="F94" i="6" s="1"/>
  <c r="J109" i="6"/>
  <c r="F109" i="6" s="1"/>
  <c r="J363" i="6"/>
  <c r="F363" i="6" s="1"/>
  <c r="J355" i="6"/>
  <c r="F355" i="6" s="1"/>
  <c r="J349" i="6"/>
  <c r="F349" i="6" s="1"/>
  <c r="J130" i="6"/>
  <c r="F130" i="6" s="1"/>
  <c r="J100" i="6"/>
  <c r="F100" i="6" s="1"/>
  <c r="J304" i="6"/>
  <c r="F304" i="6" s="1"/>
  <c r="J240" i="6"/>
  <c r="F240" i="6" s="1"/>
  <c r="J204" i="6"/>
  <c r="F204" i="6" s="1"/>
  <c r="J118" i="6"/>
  <c r="F118" i="6" s="1"/>
  <c r="J677" i="6"/>
  <c r="F677" i="6" s="1"/>
  <c r="J669" i="6"/>
  <c r="F669" i="6" s="1"/>
  <c r="J661" i="6"/>
  <c r="F661" i="6" s="1"/>
  <c r="J653" i="6"/>
  <c r="F653" i="6" s="1"/>
  <c r="J645" i="6"/>
  <c r="F645" i="6" s="1"/>
  <c r="J637" i="6"/>
  <c r="F637" i="6" s="1"/>
  <c r="J629" i="6"/>
  <c r="F629" i="6" s="1"/>
  <c r="J621" i="6"/>
  <c r="F621" i="6" s="1"/>
  <c r="J613" i="6"/>
  <c r="F613" i="6" s="1"/>
  <c r="J605" i="6"/>
  <c r="F605" i="6" s="1"/>
  <c r="J597" i="6"/>
  <c r="F597" i="6" s="1"/>
  <c r="J589" i="6"/>
  <c r="F589" i="6" s="1"/>
  <c r="J581" i="6"/>
  <c r="F581" i="6" s="1"/>
  <c r="J573" i="6"/>
  <c r="F573" i="6" s="1"/>
  <c r="J565" i="6"/>
  <c r="F565" i="6" s="1"/>
  <c r="J557" i="6"/>
  <c r="F557" i="6" s="1"/>
  <c r="J549" i="6"/>
  <c r="F549" i="6" s="1"/>
  <c r="J541" i="6"/>
  <c r="F541" i="6" s="1"/>
  <c r="J533" i="6"/>
  <c r="F533" i="6" s="1"/>
  <c r="J525" i="6"/>
  <c r="F525" i="6" s="1"/>
  <c r="J517" i="6"/>
  <c r="F517" i="6" s="1"/>
  <c r="J509" i="6"/>
  <c r="F509" i="6" s="1"/>
  <c r="J375" i="6"/>
  <c r="F375" i="6" s="1"/>
  <c r="J322" i="6"/>
  <c r="F322" i="6" s="1"/>
  <c r="J319" i="6"/>
  <c r="F319" i="6" s="1"/>
  <c r="J283" i="6"/>
  <c r="F283" i="6" s="1"/>
  <c r="J280" i="6"/>
  <c r="F280" i="6" s="1"/>
  <c r="J116" i="6"/>
  <c r="F116" i="6" s="1"/>
  <c r="J501" i="6"/>
  <c r="F501" i="6" s="1"/>
  <c r="J469" i="6"/>
  <c r="F469" i="6" s="1"/>
  <c r="J437" i="6"/>
  <c r="F437" i="6" s="1"/>
  <c r="J405" i="6"/>
  <c r="F405" i="6" s="1"/>
  <c r="J325" i="6"/>
  <c r="F325" i="6" s="1"/>
  <c r="J211" i="6"/>
  <c r="F211" i="6" s="1"/>
  <c r="J125" i="6"/>
  <c r="F125" i="6" s="1"/>
  <c r="J675" i="6"/>
  <c r="F675" i="6" s="1"/>
  <c r="J667" i="6"/>
  <c r="F667" i="6" s="1"/>
  <c r="J659" i="6"/>
  <c r="F659" i="6" s="1"/>
  <c r="J651" i="6"/>
  <c r="F651" i="6" s="1"/>
  <c r="J643" i="6"/>
  <c r="F643" i="6" s="1"/>
  <c r="J635" i="6"/>
  <c r="F635" i="6" s="1"/>
  <c r="J627" i="6"/>
  <c r="F627" i="6" s="1"/>
  <c r="J619" i="6"/>
  <c r="F619" i="6" s="1"/>
  <c r="J611" i="6"/>
  <c r="F611" i="6" s="1"/>
  <c r="J603" i="6"/>
  <c r="F603" i="6" s="1"/>
  <c r="J595" i="6"/>
  <c r="F595" i="6" s="1"/>
  <c r="J587" i="6"/>
  <c r="F587" i="6" s="1"/>
  <c r="J579" i="6"/>
  <c r="F579" i="6" s="1"/>
  <c r="J571" i="6"/>
  <c r="F571" i="6" s="1"/>
  <c r="J563" i="6"/>
  <c r="F563" i="6" s="1"/>
  <c r="J555" i="6"/>
  <c r="F555" i="6" s="1"/>
  <c r="J547" i="6"/>
  <c r="F547" i="6" s="1"/>
  <c r="J539" i="6"/>
  <c r="F539" i="6" s="1"/>
  <c r="J531" i="6"/>
  <c r="F531" i="6" s="1"/>
  <c r="J523" i="6"/>
  <c r="F523" i="6" s="1"/>
  <c r="J515" i="6"/>
  <c r="F515" i="6" s="1"/>
  <c r="J373" i="6"/>
  <c r="F373" i="6" s="1"/>
  <c r="J320" i="6"/>
  <c r="F320" i="6" s="1"/>
  <c r="J287" i="6"/>
  <c r="F287" i="6" s="1"/>
  <c r="J284" i="6"/>
  <c r="F284" i="6" s="1"/>
  <c r="J122" i="6"/>
  <c r="F122" i="6" s="1"/>
  <c r="J497" i="6"/>
  <c r="F497" i="6" s="1"/>
  <c r="J481" i="6"/>
  <c r="F481" i="6" s="1"/>
  <c r="J465" i="6"/>
  <c r="F465" i="6" s="1"/>
  <c r="J449" i="6"/>
  <c r="F449" i="6" s="1"/>
  <c r="J433" i="6"/>
  <c r="F433" i="6" s="1"/>
  <c r="J417" i="6"/>
  <c r="F417" i="6" s="1"/>
  <c r="J401" i="6"/>
  <c r="F401" i="6" s="1"/>
  <c r="J385" i="6"/>
  <c r="F385" i="6" s="1"/>
  <c r="J369" i="6"/>
  <c r="F369" i="6" s="1"/>
  <c r="J343" i="6"/>
  <c r="F343" i="6" s="1"/>
  <c r="J337" i="6"/>
  <c r="F337" i="6" s="1"/>
  <c r="J307" i="6"/>
  <c r="F307" i="6" s="1"/>
  <c r="J300" i="6"/>
  <c r="F300" i="6" s="1"/>
  <c r="J260" i="6"/>
  <c r="F260" i="6" s="1"/>
  <c r="J247" i="6"/>
  <c r="F247" i="6" s="1"/>
  <c r="J244" i="6"/>
  <c r="F244" i="6" s="1"/>
  <c r="J200" i="6"/>
  <c r="F200" i="6" s="1"/>
  <c r="J187" i="6"/>
  <c r="F187" i="6" s="1"/>
  <c r="J184" i="6"/>
  <c r="F184" i="6" s="1"/>
  <c r="J171" i="6"/>
  <c r="F171" i="6" s="1"/>
  <c r="J168" i="6"/>
  <c r="F168" i="6" s="1"/>
  <c r="J155" i="6"/>
  <c r="F155" i="6" s="1"/>
  <c r="J124" i="6"/>
  <c r="F124" i="6" s="1"/>
  <c r="J111" i="6"/>
  <c r="F111" i="6" s="1"/>
  <c r="J98" i="6"/>
  <c r="F98" i="6" s="1"/>
  <c r="H94" i="6"/>
  <c r="J135" i="6"/>
  <c r="F135" i="6" s="1"/>
  <c r="H118" i="6"/>
  <c r="J115" i="6"/>
  <c r="F115" i="6" s="1"/>
  <c r="J102" i="6"/>
  <c r="F102" i="6" s="1"/>
  <c r="J22" i="6"/>
  <c r="F22" i="6" s="1"/>
  <c r="J14" i="6"/>
  <c r="F14" i="6" s="1"/>
  <c r="J6" i="6"/>
  <c r="F6" i="6" s="1"/>
  <c r="J367" i="6"/>
  <c r="F367" i="6" s="1"/>
  <c r="J361" i="6"/>
  <c r="F361" i="6" s="1"/>
  <c r="J335" i="6"/>
  <c r="F335" i="6" s="1"/>
  <c r="J329" i="6"/>
  <c r="F329" i="6" s="1"/>
  <c r="J323" i="6"/>
  <c r="F323" i="6" s="1"/>
  <c r="J311" i="6"/>
  <c r="F311" i="6" s="1"/>
  <c r="J308" i="6"/>
  <c r="F308" i="6" s="1"/>
  <c r="J264" i="6"/>
  <c r="F264" i="6" s="1"/>
  <c r="J251" i="6"/>
  <c r="F251" i="6" s="1"/>
  <c r="J248" i="6"/>
  <c r="F248" i="6" s="1"/>
  <c r="J208" i="6"/>
  <c r="F208" i="6" s="1"/>
  <c r="J191" i="6"/>
  <c r="F191" i="6" s="1"/>
  <c r="J188" i="6"/>
  <c r="F188" i="6" s="1"/>
  <c r="J175" i="6"/>
  <c r="F175" i="6" s="1"/>
  <c r="J172" i="6"/>
  <c r="F172" i="6" s="1"/>
  <c r="J159" i="6"/>
  <c r="F159" i="6" s="1"/>
  <c r="J143" i="6"/>
  <c r="F143" i="6" s="1"/>
  <c r="J133" i="6"/>
  <c r="F133" i="6" s="1"/>
  <c r="J126" i="6"/>
  <c r="F126" i="6" s="1"/>
  <c r="J95" i="6"/>
  <c r="F95" i="6" s="1"/>
  <c r="J681" i="6"/>
  <c r="F681" i="6" s="1"/>
  <c r="J673" i="6"/>
  <c r="F673" i="6" s="1"/>
  <c r="J665" i="6"/>
  <c r="F665" i="6" s="1"/>
  <c r="J657" i="6"/>
  <c r="F657" i="6" s="1"/>
  <c r="J649" i="6"/>
  <c r="F649" i="6" s="1"/>
  <c r="J641" i="6"/>
  <c r="F641" i="6" s="1"/>
  <c r="J633" i="6"/>
  <c r="F633" i="6" s="1"/>
  <c r="J625" i="6"/>
  <c r="F625" i="6" s="1"/>
  <c r="J617" i="6"/>
  <c r="F617" i="6" s="1"/>
  <c r="J609" i="6"/>
  <c r="F609" i="6" s="1"/>
  <c r="J601" i="6"/>
  <c r="F601" i="6" s="1"/>
  <c r="J593" i="6"/>
  <c r="F593" i="6" s="1"/>
  <c r="J585" i="6"/>
  <c r="F585" i="6" s="1"/>
  <c r="J577" i="6"/>
  <c r="F577" i="6" s="1"/>
  <c r="J569" i="6"/>
  <c r="F569" i="6" s="1"/>
  <c r="J561" i="6"/>
  <c r="F561" i="6" s="1"/>
  <c r="J553" i="6"/>
  <c r="F553" i="6" s="1"/>
  <c r="J545" i="6"/>
  <c r="F545" i="6" s="1"/>
  <c r="J537" i="6"/>
  <c r="F537" i="6" s="1"/>
  <c r="J529" i="6"/>
  <c r="F529" i="6" s="1"/>
  <c r="J521" i="6"/>
  <c r="F521" i="6" s="1"/>
  <c r="J513" i="6"/>
  <c r="F513" i="6" s="1"/>
  <c r="J347" i="6"/>
  <c r="F347" i="6" s="1"/>
  <c r="J341" i="6"/>
  <c r="F341" i="6" s="1"/>
  <c r="J291" i="6"/>
  <c r="F291" i="6" s="1"/>
  <c r="J288" i="6"/>
  <c r="F288" i="6" s="1"/>
  <c r="J275" i="6"/>
  <c r="F275" i="6" s="1"/>
  <c r="J268" i="6"/>
  <c r="F268" i="6" s="1"/>
  <c r="J231" i="6"/>
  <c r="F231" i="6" s="1"/>
  <c r="J228" i="6"/>
  <c r="F228" i="6" s="1"/>
  <c r="J215" i="6"/>
  <c r="F215" i="6" s="1"/>
  <c r="J212" i="6"/>
  <c r="F212" i="6" s="1"/>
  <c r="J140" i="6"/>
  <c r="F140" i="6" s="1"/>
  <c r="J132" i="6"/>
  <c r="F132" i="6" s="1"/>
  <c r="J119" i="6"/>
  <c r="F119" i="6" s="1"/>
  <c r="H115" i="6"/>
  <c r="J106" i="6"/>
  <c r="F106" i="6" s="1"/>
  <c r="H102" i="6"/>
  <c r="J93" i="6"/>
  <c r="F93" i="6" s="1"/>
  <c r="J505" i="6"/>
  <c r="F505" i="6" s="1"/>
  <c r="J489" i="6"/>
  <c r="F489" i="6" s="1"/>
  <c r="J473" i="6"/>
  <c r="F473" i="6" s="1"/>
  <c r="J457" i="6"/>
  <c r="F457" i="6" s="1"/>
  <c r="J441" i="6"/>
  <c r="F441" i="6" s="1"/>
  <c r="J425" i="6"/>
  <c r="F425" i="6" s="1"/>
  <c r="J409" i="6"/>
  <c r="F409" i="6" s="1"/>
  <c r="J393" i="6"/>
  <c r="F393" i="6" s="1"/>
  <c r="J377" i="6"/>
  <c r="F377" i="6" s="1"/>
  <c r="J359" i="6"/>
  <c r="F359" i="6" s="1"/>
  <c r="J353" i="6"/>
  <c r="F353" i="6" s="1"/>
  <c r="J327" i="6"/>
  <c r="F327" i="6" s="1"/>
  <c r="J324" i="6"/>
  <c r="F324" i="6" s="1"/>
  <c r="J318" i="6"/>
  <c r="F318" i="6" s="1"/>
  <c r="J315" i="6"/>
  <c r="F315" i="6" s="1"/>
  <c r="J312" i="6"/>
  <c r="F312" i="6" s="1"/>
  <c r="J302" i="6"/>
  <c r="F302" i="6" s="1"/>
  <c r="J272" i="6"/>
  <c r="F272" i="6" s="1"/>
  <c r="J255" i="6"/>
  <c r="F255" i="6" s="1"/>
  <c r="J252" i="6"/>
  <c r="F252" i="6" s="1"/>
  <c r="J195" i="6"/>
  <c r="F195" i="6" s="1"/>
  <c r="J192" i="6"/>
  <c r="F192" i="6" s="1"/>
  <c r="J179" i="6"/>
  <c r="F179" i="6" s="1"/>
  <c r="J176" i="6"/>
  <c r="F176" i="6" s="1"/>
  <c r="J163" i="6"/>
  <c r="F163" i="6" s="1"/>
  <c r="J147" i="6"/>
  <c r="F147" i="6" s="1"/>
  <c r="J371" i="6"/>
  <c r="F371" i="6" s="1"/>
  <c r="J365" i="6"/>
  <c r="F365" i="6" s="1"/>
  <c r="J339" i="6"/>
  <c r="F339" i="6" s="1"/>
  <c r="J333" i="6"/>
  <c r="F333" i="6" s="1"/>
  <c r="J292" i="6"/>
  <c r="F292" i="6" s="1"/>
  <c r="J279" i="6"/>
  <c r="F279" i="6" s="1"/>
  <c r="J276" i="6"/>
  <c r="F276" i="6" s="1"/>
  <c r="J232" i="6"/>
  <c r="F232" i="6" s="1"/>
  <c r="J219" i="6"/>
  <c r="F219" i="6" s="1"/>
  <c r="J216" i="6"/>
  <c r="F216" i="6" s="1"/>
  <c r="J134" i="6"/>
  <c r="F134" i="6" s="1"/>
  <c r="J674" i="6"/>
  <c r="F674" i="6" s="1"/>
  <c r="J666" i="6"/>
  <c r="F666" i="6" s="1"/>
  <c r="J658" i="6"/>
  <c r="F658" i="6" s="1"/>
  <c r="J650" i="6"/>
  <c r="F650" i="6" s="1"/>
  <c r="J642" i="6"/>
  <c r="F642" i="6" s="1"/>
  <c r="J634" i="6"/>
  <c r="F634" i="6" s="1"/>
  <c r="J626" i="6"/>
  <c r="F626" i="6" s="1"/>
  <c r="J618" i="6"/>
  <c r="F618" i="6" s="1"/>
  <c r="J610" i="6"/>
  <c r="F610" i="6" s="1"/>
  <c r="J602" i="6"/>
  <c r="F602" i="6" s="1"/>
  <c r="J594" i="6"/>
  <c r="F594" i="6" s="1"/>
  <c r="J586" i="6"/>
  <c r="F586" i="6" s="1"/>
  <c r="J578" i="6"/>
  <c r="F578" i="6" s="1"/>
  <c r="J570" i="6"/>
  <c r="F570" i="6" s="1"/>
  <c r="J562" i="6"/>
  <c r="F562" i="6" s="1"/>
  <c r="J554" i="6"/>
  <c r="F554" i="6" s="1"/>
  <c r="J546" i="6"/>
  <c r="F546" i="6" s="1"/>
  <c r="J538" i="6"/>
  <c r="F538" i="6" s="1"/>
  <c r="J530" i="6"/>
  <c r="F530" i="6" s="1"/>
  <c r="J522" i="6"/>
  <c r="F522" i="6" s="1"/>
  <c r="J514" i="6"/>
  <c r="F514" i="6" s="1"/>
  <c r="J493" i="6"/>
  <c r="F493" i="6" s="1"/>
  <c r="J477" i="6"/>
  <c r="F477" i="6" s="1"/>
  <c r="J461" i="6"/>
  <c r="F461" i="6" s="1"/>
  <c r="J445" i="6"/>
  <c r="F445" i="6" s="1"/>
  <c r="J429" i="6"/>
  <c r="F429" i="6" s="1"/>
  <c r="J413" i="6"/>
  <c r="F413" i="6" s="1"/>
  <c r="J397" i="6"/>
  <c r="F397" i="6" s="1"/>
  <c r="J381" i="6"/>
  <c r="F381" i="6" s="1"/>
  <c r="J351" i="6"/>
  <c r="F351" i="6" s="1"/>
  <c r="J345" i="6"/>
  <c r="F345" i="6" s="1"/>
  <c r="J316" i="6"/>
  <c r="F316" i="6" s="1"/>
  <c r="J259" i="6"/>
  <c r="F259" i="6" s="1"/>
  <c r="J256" i="6"/>
  <c r="F256" i="6" s="1"/>
  <c r="J243" i="6"/>
  <c r="F243" i="6" s="1"/>
  <c r="J236" i="6"/>
  <c r="F236" i="6" s="1"/>
  <c r="J199" i="6"/>
  <c r="F199" i="6" s="1"/>
  <c r="J196" i="6"/>
  <c r="F196" i="6" s="1"/>
  <c r="J183" i="6"/>
  <c r="F183" i="6" s="1"/>
  <c r="J180" i="6"/>
  <c r="F180" i="6" s="1"/>
  <c r="J167" i="6"/>
  <c r="F167" i="6" s="1"/>
  <c r="J151" i="6"/>
  <c r="F151" i="6" s="1"/>
  <c r="J114" i="6"/>
  <c r="F114" i="6" s="1"/>
  <c r="J101" i="6"/>
  <c r="F101" i="6" s="1"/>
  <c r="H105" i="6"/>
  <c r="J105" i="6"/>
  <c r="F105" i="6" s="1"/>
  <c r="H129" i="6"/>
  <c r="J129" i="6"/>
  <c r="F129" i="6" s="1"/>
  <c r="J680" i="6"/>
  <c r="F680" i="6" s="1"/>
  <c r="J672" i="6"/>
  <c r="F672" i="6" s="1"/>
  <c r="J664" i="6"/>
  <c r="F664" i="6" s="1"/>
  <c r="J656" i="6"/>
  <c r="F656" i="6" s="1"/>
  <c r="J648" i="6"/>
  <c r="F648" i="6" s="1"/>
  <c r="J640" i="6"/>
  <c r="F640" i="6" s="1"/>
  <c r="J632" i="6"/>
  <c r="F632" i="6" s="1"/>
  <c r="J624" i="6"/>
  <c r="F624" i="6" s="1"/>
  <c r="J616" i="6"/>
  <c r="F616" i="6" s="1"/>
  <c r="J608" i="6"/>
  <c r="F608" i="6" s="1"/>
  <c r="J600" i="6"/>
  <c r="F600" i="6" s="1"/>
  <c r="J592" i="6"/>
  <c r="F592" i="6" s="1"/>
  <c r="J584" i="6"/>
  <c r="F584" i="6" s="1"/>
  <c r="J576" i="6"/>
  <c r="F576" i="6" s="1"/>
  <c r="J568" i="6"/>
  <c r="F568" i="6" s="1"/>
  <c r="J560" i="6"/>
  <c r="F560" i="6" s="1"/>
  <c r="J552" i="6"/>
  <c r="F552" i="6" s="1"/>
  <c r="J544" i="6"/>
  <c r="F544" i="6" s="1"/>
  <c r="J536" i="6"/>
  <c r="F536" i="6" s="1"/>
  <c r="J528" i="6"/>
  <c r="F528" i="6" s="1"/>
  <c r="J520" i="6"/>
  <c r="F520" i="6" s="1"/>
  <c r="J512" i="6"/>
  <c r="F512" i="6" s="1"/>
  <c r="J506" i="6"/>
  <c r="F506" i="6" s="1"/>
  <c r="J502" i="6"/>
  <c r="F502" i="6" s="1"/>
  <c r="J498" i="6"/>
  <c r="F498" i="6" s="1"/>
  <c r="J494" i="6"/>
  <c r="F494" i="6" s="1"/>
  <c r="J490" i="6"/>
  <c r="F490" i="6" s="1"/>
  <c r="J486" i="6"/>
  <c r="F486" i="6" s="1"/>
  <c r="J482" i="6"/>
  <c r="F482" i="6" s="1"/>
  <c r="J478" i="6"/>
  <c r="F478" i="6" s="1"/>
  <c r="J474" i="6"/>
  <c r="F474" i="6" s="1"/>
  <c r="J470" i="6"/>
  <c r="F470" i="6" s="1"/>
  <c r="J466" i="6"/>
  <c r="F466" i="6" s="1"/>
  <c r="J462" i="6"/>
  <c r="F462" i="6" s="1"/>
  <c r="J458" i="6"/>
  <c r="F458" i="6" s="1"/>
  <c r="J454" i="6"/>
  <c r="F454" i="6" s="1"/>
  <c r="J450" i="6"/>
  <c r="F450" i="6" s="1"/>
  <c r="J446" i="6"/>
  <c r="F446" i="6" s="1"/>
  <c r="J442" i="6"/>
  <c r="F442" i="6" s="1"/>
  <c r="J438" i="6"/>
  <c r="F438" i="6" s="1"/>
  <c r="J434" i="6"/>
  <c r="F434" i="6" s="1"/>
  <c r="J430" i="6"/>
  <c r="F430" i="6" s="1"/>
  <c r="J426" i="6"/>
  <c r="F426" i="6" s="1"/>
  <c r="J422" i="6"/>
  <c r="F422" i="6" s="1"/>
  <c r="J418" i="6"/>
  <c r="F418" i="6" s="1"/>
  <c r="J414" i="6"/>
  <c r="F414" i="6" s="1"/>
  <c r="J410" i="6"/>
  <c r="F410" i="6" s="1"/>
  <c r="J406" i="6"/>
  <c r="F406" i="6" s="1"/>
  <c r="J402" i="6"/>
  <c r="F402" i="6" s="1"/>
  <c r="J398" i="6"/>
  <c r="F398" i="6" s="1"/>
  <c r="J394" i="6"/>
  <c r="F394" i="6" s="1"/>
  <c r="J390" i="6"/>
  <c r="F390" i="6" s="1"/>
  <c r="J386" i="6"/>
  <c r="F386" i="6" s="1"/>
  <c r="J382" i="6"/>
  <c r="F382" i="6" s="1"/>
  <c r="J378" i="6"/>
  <c r="F378" i="6" s="1"/>
  <c r="J374" i="6"/>
  <c r="F374" i="6" s="1"/>
  <c r="J370" i="6"/>
  <c r="F370" i="6" s="1"/>
  <c r="J366" i="6"/>
  <c r="F366" i="6" s="1"/>
  <c r="J362" i="6"/>
  <c r="F362" i="6" s="1"/>
  <c r="J358" i="6"/>
  <c r="F358" i="6" s="1"/>
  <c r="J354" i="6"/>
  <c r="F354" i="6" s="1"/>
  <c r="J350" i="6"/>
  <c r="F350" i="6" s="1"/>
  <c r="J346" i="6"/>
  <c r="F346" i="6" s="1"/>
  <c r="J342" i="6"/>
  <c r="F342" i="6" s="1"/>
  <c r="J338" i="6"/>
  <c r="F338" i="6" s="1"/>
  <c r="J334" i="6"/>
  <c r="F334" i="6" s="1"/>
  <c r="J330" i="6"/>
  <c r="F330" i="6" s="1"/>
  <c r="J326" i="6"/>
  <c r="F326" i="6" s="1"/>
  <c r="J99" i="6"/>
  <c r="F99" i="6" s="1"/>
  <c r="J123" i="6"/>
  <c r="F123" i="6" s="1"/>
  <c r="H113" i="6"/>
  <c r="J113" i="6"/>
  <c r="F113" i="6" s="1"/>
  <c r="J678" i="6"/>
  <c r="F678" i="6" s="1"/>
  <c r="J670" i="6"/>
  <c r="F670" i="6" s="1"/>
  <c r="J662" i="6"/>
  <c r="F662" i="6" s="1"/>
  <c r="J654" i="6"/>
  <c r="F654" i="6" s="1"/>
  <c r="J646" i="6"/>
  <c r="F646" i="6" s="1"/>
  <c r="J638" i="6"/>
  <c r="F638" i="6" s="1"/>
  <c r="J630" i="6"/>
  <c r="F630" i="6" s="1"/>
  <c r="J622" i="6"/>
  <c r="F622" i="6" s="1"/>
  <c r="J614" i="6"/>
  <c r="F614" i="6" s="1"/>
  <c r="J606" i="6"/>
  <c r="F606" i="6" s="1"/>
  <c r="J598" i="6"/>
  <c r="F598" i="6" s="1"/>
  <c r="J590" i="6"/>
  <c r="F590" i="6" s="1"/>
  <c r="J582" i="6"/>
  <c r="F582" i="6" s="1"/>
  <c r="J574" i="6"/>
  <c r="F574" i="6" s="1"/>
  <c r="J566" i="6"/>
  <c r="F566" i="6" s="1"/>
  <c r="J558" i="6"/>
  <c r="F558" i="6" s="1"/>
  <c r="J550" i="6"/>
  <c r="F550" i="6" s="1"/>
  <c r="J542" i="6"/>
  <c r="F542" i="6" s="1"/>
  <c r="J534" i="6"/>
  <c r="F534" i="6" s="1"/>
  <c r="J526" i="6"/>
  <c r="F526" i="6" s="1"/>
  <c r="J518" i="6"/>
  <c r="F518" i="6" s="1"/>
  <c r="J510" i="6"/>
  <c r="F510" i="6" s="1"/>
  <c r="J507" i="6"/>
  <c r="F507" i="6" s="1"/>
  <c r="J503" i="6"/>
  <c r="F503" i="6" s="1"/>
  <c r="J499" i="6"/>
  <c r="F499" i="6" s="1"/>
  <c r="J495" i="6"/>
  <c r="F495" i="6" s="1"/>
  <c r="J491" i="6"/>
  <c r="F491" i="6" s="1"/>
  <c r="J487" i="6"/>
  <c r="F487" i="6" s="1"/>
  <c r="J483" i="6"/>
  <c r="F483" i="6" s="1"/>
  <c r="J479" i="6"/>
  <c r="F479" i="6" s="1"/>
  <c r="J475" i="6"/>
  <c r="F475" i="6" s="1"/>
  <c r="J471" i="6"/>
  <c r="F471" i="6" s="1"/>
  <c r="J467" i="6"/>
  <c r="F467" i="6" s="1"/>
  <c r="J463" i="6"/>
  <c r="F463" i="6" s="1"/>
  <c r="J459" i="6"/>
  <c r="F459" i="6" s="1"/>
  <c r="J455" i="6"/>
  <c r="F455" i="6" s="1"/>
  <c r="J451" i="6"/>
  <c r="F451" i="6" s="1"/>
  <c r="J447" i="6"/>
  <c r="F447" i="6" s="1"/>
  <c r="J443" i="6"/>
  <c r="F443" i="6" s="1"/>
  <c r="J439" i="6"/>
  <c r="F439" i="6" s="1"/>
  <c r="J435" i="6"/>
  <c r="F435" i="6" s="1"/>
  <c r="J431" i="6"/>
  <c r="F431" i="6" s="1"/>
  <c r="J427" i="6"/>
  <c r="F427" i="6" s="1"/>
  <c r="J423" i="6"/>
  <c r="F423" i="6" s="1"/>
  <c r="J419" i="6"/>
  <c r="F419" i="6" s="1"/>
  <c r="J415" i="6"/>
  <c r="F415" i="6" s="1"/>
  <c r="J411" i="6"/>
  <c r="F411" i="6" s="1"/>
  <c r="J407" i="6"/>
  <c r="F407" i="6" s="1"/>
  <c r="J403" i="6"/>
  <c r="F403" i="6" s="1"/>
  <c r="J399" i="6"/>
  <c r="F399" i="6" s="1"/>
  <c r="J395" i="6"/>
  <c r="F395" i="6" s="1"/>
  <c r="J391" i="6"/>
  <c r="F391" i="6" s="1"/>
  <c r="J387" i="6"/>
  <c r="F387" i="6" s="1"/>
  <c r="J383" i="6"/>
  <c r="F383" i="6" s="1"/>
  <c r="J379" i="6"/>
  <c r="F379" i="6" s="1"/>
  <c r="H137" i="6"/>
  <c r="J137" i="6"/>
  <c r="F137" i="6" s="1"/>
  <c r="J306" i="6"/>
  <c r="F306" i="6" s="1"/>
  <c r="J295" i="6"/>
  <c r="F295" i="6" s="1"/>
  <c r="J263" i="6"/>
  <c r="F263" i="6" s="1"/>
  <c r="J107" i="6"/>
  <c r="F107" i="6" s="1"/>
  <c r="H97" i="6"/>
  <c r="J97" i="6"/>
  <c r="F97" i="6" s="1"/>
  <c r="J676" i="6"/>
  <c r="F676" i="6" s="1"/>
  <c r="J668" i="6"/>
  <c r="F668" i="6" s="1"/>
  <c r="J660" i="6"/>
  <c r="F660" i="6" s="1"/>
  <c r="J652" i="6"/>
  <c r="F652" i="6" s="1"/>
  <c r="J644" i="6"/>
  <c r="F644" i="6" s="1"/>
  <c r="J636" i="6"/>
  <c r="F636" i="6" s="1"/>
  <c r="J628" i="6"/>
  <c r="F628" i="6" s="1"/>
  <c r="J620" i="6"/>
  <c r="F620" i="6" s="1"/>
  <c r="J612" i="6"/>
  <c r="F612" i="6" s="1"/>
  <c r="J604" i="6"/>
  <c r="F604" i="6" s="1"/>
  <c r="J596" i="6"/>
  <c r="F596" i="6" s="1"/>
  <c r="J588" i="6"/>
  <c r="F588" i="6" s="1"/>
  <c r="J580" i="6"/>
  <c r="F580" i="6" s="1"/>
  <c r="J572" i="6"/>
  <c r="F572" i="6" s="1"/>
  <c r="J564" i="6"/>
  <c r="F564" i="6" s="1"/>
  <c r="J556" i="6"/>
  <c r="F556" i="6" s="1"/>
  <c r="J548" i="6"/>
  <c r="F548" i="6" s="1"/>
  <c r="J540" i="6"/>
  <c r="F540" i="6" s="1"/>
  <c r="J532" i="6"/>
  <c r="F532" i="6" s="1"/>
  <c r="J524" i="6"/>
  <c r="F524" i="6" s="1"/>
  <c r="J516" i="6"/>
  <c r="F516" i="6" s="1"/>
  <c r="J508" i="6"/>
  <c r="F508" i="6" s="1"/>
  <c r="J504" i="6"/>
  <c r="F504" i="6" s="1"/>
  <c r="J500" i="6"/>
  <c r="F500" i="6" s="1"/>
  <c r="J496" i="6"/>
  <c r="F496" i="6" s="1"/>
  <c r="J492" i="6"/>
  <c r="F492" i="6" s="1"/>
  <c r="J488" i="6"/>
  <c r="F488" i="6" s="1"/>
  <c r="J484" i="6"/>
  <c r="F484" i="6" s="1"/>
  <c r="J480" i="6"/>
  <c r="F480" i="6" s="1"/>
  <c r="J476" i="6"/>
  <c r="F476" i="6" s="1"/>
  <c r="J472" i="6"/>
  <c r="F472" i="6" s="1"/>
  <c r="J468" i="6"/>
  <c r="F468" i="6" s="1"/>
  <c r="J464" i="6"/>
  <c r="F464" i="6" s="1"/>
  <c r="J460" i="6"/>
  <c r="F460" i="6" s="1"/>
  <c r="J456" i="6"/>
  <c r="F456" i="6" s="1"/>
  <c r="J452" i="6"/>
  <c r="F452" i="6" s="1"/>
  <c r="J448" i="6"/>
  <c r="F448" i="6" s="1"/>
  <c r="J444" i="6"/>
  <c r="F444" i="6" s="1"/>
  <c r="J440" i="6"/>
  <c r="F440" i="6" s="1"/>
  <c r="J436" i="6"/>
  <c r="F436" i="6" s="1"/>
  <c r="J432" i="6"/>
  <c r="F432" i="6" s="1"/>
  <c r="J428" i="6"/>
  <c r="F428" i="6" s="1"/>
  <c r="J424" i="6"/>
  <c r="F424" i="6" s="1"/>
  <c r="J420" i="6"/>
  <c r="F420" i="6" s="1"/>
  <c r="J416" i="6"/>
  <c r="F416" i="6" s="1"/>
  <c r="J412" i="6"/>
  <c r="F412" i="6" s="1"/>
  <c r="J408" i="6"/>
  <c r="F408" i="6" s="1"/>
  <c r="J404" i="6"/>
  <c r="F404" i="6" s="1"/>
  <c r="J400" i="6"/>
  <c r="F400" i="6" s="1"/>
  <c r="J396" i="6"/>
  <c r="F396" i="6" s="1"/>
  <c r="J392" i="6"/>
  <c r="F392" i="6" s="1"/>
  <c r="J388" i="6"/>
  <c r="F388" i="6" s="1"/>
  <c r="J384" i="6"/>
  <c r="F384" i="6" s="1"/>
  <c r="J380" i="6"/>
  <c r="F380" i="6" s="1"/>
  <c r="J376" i="6"/>
  <c r="F376" i="6" s="1"/>
  <c r="J372" i="6"/>
  <c r="F372" i="6" s="1"/>
  <c r="J368" i="6"/>
  <c r="F368" i="6" s="1"/>
  <c r="J364" i="6"/>
  <c r="F364" i="6" s="1"/>
  <c r="J360" i="6"/>
  <c r="F360" i="6" s="1"/>
  <c r="J356" i="6"/>
  <c r="F356" i="6" s="1"/>
  <c r="J352" i="6"/>
  <c r="F352" i="6" s="1"/>
  <c r="J348" i="6"/>
  <c r="F348" i="6" s="1"/>
  <c r="J344" i="6"/>
  <c r="F344" i="6" s="1"/>
  <c r="J340" i="6"/>
  <c r="F340" i="6" s="1"/>
  <c r="J336" i="6"/>
  <c r="F336" i="6" s="1"/>
  <c r="J332" i="6"/>
  <c r="F332" i="6" s="1"/>
  <c r="J328" i="6"/>
  <c r="F328" i="6" s="1"/>
  <c r="J310" i="6"/>
  <c r="F310" i="6" s="1"/>
  <c r="J299" i="6"/>
  <c r="F299" i="6" s="1"/>
  <c r="J267" i="6"/>
  <c r="F267" i="6" s="1"/>
  <c r="J235" i="6"/>
  <c r="F235" i="6" s="1"/>
  <c r="J203" i="6"/>
  <c r="F203" i="6" s="1"/>
  <c r="J131" i="6"/>
  <c r="F131" i="6" s="1"/>
  <c r="H121" i="6"/>
  <c r="J121" i="6"/>
  <c r="F121" i="6" s="1"/>
  <c r="J679" i="6"/>
  <c r="F679" i="6" s="1"/>
  <c r="J671" i="6"/>
  <c r="F671" i="6" s="1"/>
  <c r="J663" i="6"/>
  <c r="F663" i="6" s="1"/>
  <c r="J655" i="6"/>
  <c r="F655" i="6" s="1"/>
  <c r="J647" i="6"/>
  <c r="F647" i="6" s="1"/>
  <c r="J639" i="6"/>
  <c r="F639" i="6" s="1"/>
  <c r="J631" i="6"/>
  <c r="F631" i="6" s="1"/>
  <c r="J623" i="6"/>
  <c r="F623" i="6" s="1"/>
  <c r="J615" i="6"/>
  <c r="F615" i="6" s="1"/>
  <c r="J607" i="6"/>
  <c r="F607" i="6" s="1"/>
  <c r="J599" i="6"/>
  <c r="F599" i="6" s="1"/>
  <c r="J591" i="6"/>
  <c r="F591" i="6" s="1"/>
  <c r="J583" i="6"/>
  <c r="F583" i="6" s="1"/>
  <c r="J575" i="6"/>
  <c r="F575" i="6" s="1"/>
  <c r="J567" i="6"/>
  <c r="F567" i="6" s="1"/>
  <c r="J559" i="6"/>
  <c r="F559" i="6" s="1"/>
  <c r="J551" i="6"/>
  <c r="F551" i="6" s="1"/>
  <c r="J543" i="6"/>
  <c r="F543" i="6" s="1"/>
  <c r="J535" i="6"/>
  <c r="F535" i="6" s="1"/>
  <c r="J527" i="6"/>
  <c r="F527" i="6" s="1"/>
  <c r="J519" i="6"/>
  <c r="F519" i="6" s="1"/>
  <c r="J511" i="6"/>
  <c r="F511" i="6" s="1"/>
  <c r="J314" i="6"/>
  <c r="F314" i="6" s="1"/>
  <c r="J303" i="6"/>
  <c r="F303" i="6" s="1"/>
  <c r="J271" i="6"/>
  <c r="F271" i="6" s="1"/>
  <c r="J239" i="6"/>
  <c r="F239" i="6" s="1"/>
  <c r="J207" i="6"/>
  <c r="F207" i="6" s="1"/>
  <c r="J139" i="6"/>
  <c r="F139" i="6" s="1"/>
  <c r="J136" i="6"/>
  <c r="F136" i="6" s="1"/>
  <c r="J128" i="6"/>
  <c r="F128" i="6" s="1"/>
  <c r="J120" i="6"/>
  <c r="F120" i="6" s="1"/>
  <c r="J112" i="6"/>
  <c r="F112" i="6" s="1"/>
  <c r="J104" i="6"/>
  <c r="F104" i="6" s="1"/>
  <c r="J96" i="6"/>
  <c r="F96" i="6" s="1"/>
  <c r="J87" i="6"/>
  <c r="F87" i="6" s="1"/>
  <c r="J18" i="6"/>
  <c r="F18" i="6" s="1"/>
  <c r="J10" i="6"/>
  <c r="F10" i="6" s="1"/>
  <c r="J2" i="6"/>
  <c r="F2" i="6" s="1"/>
  <c r="J164" i="6"/>
  <c r="F164" i="6" s="1"/>
  <c r="J160" i="6"/>
  <c r="F160" i="6" s="1"/>
  <c r="J156" i="6"/>
  <c r="F156" i="6" s="1"/>
  <c r="J152" i="6"/>
  <c r="F152" i="6" s="1"/>
  <c r="J148" i="6"/>
  <c r="F148" i="6" s="1"/>
  <c r="J144" i="6"/>
  <c r="F144" i="6" s="1"/>
  <c r="J13" i="6"/>
  <c r="F13" i="6" s="1"/>
  <c r="J5" i="6"/>
  <c r="F5" i="6" s="1"/>
  <c r="J86" i="6"/>
  <c r="F86" i="6" s="1"/>
  <c r="J321" i="6"/>
  <c r="F321" i="6" s="1"/>
  <c r="J317" i="6"/>
  <c r="F317" i="6" s="1"/>
  <c r="J313" i="6"/>
  <c r="F313" i="6" s="1"/>
  <c r="J309" i="6"/>
  <c r="F309" i="6" s="1"/>
  <c r="J305" i="6"/>
  <c r="F305" i="6" s="1"/>
  <c r="J301" i="6"/>
  <c r="F301" i="6" s="1"/>
  <c r="J297" i="6"/>
  <c r="F297" i="6" s="1"/>
  <c r="J293" i="6"/>
  <c r="F293" i="6" s="1"/>
  <c r="J289" i="6"/>
  <c r="F289" i="6" s="1"/>
  <c r="J285" i="6"/>
  <c r="F285" i="6" s="1"/>
  <c r="J281" i="6"/>
  <c r="F281" i="6" s="1"/>
  <c r="J277" i="6"/>
  <c r="F277" i="6" s="1"/>
  <c r="J273" i="6"/>
  <c r="F273" i="6" s="1"/>
  <c r="J269" i="6"/>
  <c r="F269" i="6" s="1"/>
  <c r="J265" i="6"/>
  <c r="F265" i="6" s="1"/>
  <c r="J261" i="6"/>
  <c r="F261" i="6" s="1"/>
  <c r="J257" i="6"/>
  <c r="F257" i="6" s="1"/>
  <c r="J253" i="6"/>
  <c r="F253" i="6" s="1"/>
  <c r="J249" i="6"/>
  <c r="F249" i="6" s="1"/>
  <c r="J245" i="6"/>
  <c r="F245" i="6" s="1"/>
  <c r="J241" i="6"/>
  <c r="F241" i="6" s="1"/>
  <c r="J237" i="6"/>
  <c r="F237" i="6" s="1"/>
  <c r="J233" i="6"/>
  <c r="F233" i="6" s="1"/>
  <c r="J229" i="6"/>
  <c r="F229" i="6" s="1"/>
  <c r="J225" i="6"/>
  <c r="F225" i="6" s="1"/>
  <c r="J221" i="6"/>
  <c r="F221" i="6" s="1"/>
  <c r="J217" i="6"/>
  <c r="F217" i="6" s="1"/>
  <c r="J213" i="6"/>
  <c r="F213" i="6" s="1"/>
  <c r="J209" i="6"/>
  <c r="F209" i="6" s="1"/>
  <c r="J205" i="6"/>
  <c r="F205" i="6" s="1"/>
  <c r="J201" i="6"/>
  <c r="F201" i="6" s="1"/>
  <c r="J197" i="6"/>
  <c r="F197" i="6" s="1"/>
  <c r="J193" i="6"/>
  <c r="F193" i="6" s="1"/>
  <c r="J189" i="6"/>
  <c r="F189" i="6" s="1"/>
  <c r="J185" i="6"/>
  <c r="F185" i="6" s="1"/>
  <c r="J181" i="6"/>
  <c r="F181" i="6" s="1"/>
  <c r="J177" i="6"/>
  <c r="F177" i="6" s="1"/>
  <c r="J173" i="6"/>
  <c r="F173" i="6" s="1"/>
  <c r="J169" i="6"/>
  <c r="F169" i="6" s="1"/>
  <c r="J165" i="6"/>
  <c r="F165" i="6" s="1"/>
  <c r="J161" i="6"/>
  <c r="F161" i="6" s="1"/>
  <c r="J157" i="6"/>
  <c r="F157" i="6" s="1"/>
  <c r="J153" i="6"/>
  <c r="F153" i="6" s="1"/>
  <c r="J149" i="6"/>
  <c r="F149" i="6" s="1"/>
  <c r="J145" i="6"/>
  <c r="F145" i="6" s="1"/>
  <c r="J141" i="6"/>
  <c r="F141" i="6" s="1"/>
  <c r="J91" i="6"/>
  <c r="F91" i="6" s="1"/>
  <c r="J19" i="6"/>
  <c r="F19" i="6" s="1"/>
  <c r="J11" i="6"/>
  <c r="F11" i="6" s="1"/>
  <c r="J3" i="6"/>
  <c r="F3" i="6" s="1"/>
  <c r="J298" i="6"/>
  <c r="F298" i="6" s="1"/>
  <c r="J294" i="6"/>
  <c r="F294" i="6" s="1"/>
  <c r="J290" i="6"/>
  <c r="F290" i="6" s="1"/>
  <c r="J286" i="6"/>
  <c r="F286" i="6" s="1"/>
  <c r="J282" i="6"/>
  <c r="F282" i="6" s="1"/>
  <c r="J278" i="6"/>
  <c r="F278" i="6" s="1"/>
  <c r="J274" i="6"/>
  <c r="F274" i="6" s="1"/>
  <c r="J270" i="6"/>
  <c r="F270" i="6" s="1"/>
  <c r="J266" i="6"/>
  <c r="F266" i="6" s="1"/>
  <c r="J262" i="6"/>
  <c r="F262" i="6" s="1"/>
  <c r="J258" i="6"/>
  <c r="F258" i="6" s="1"/>
  <c r="J254" i="6"/>
  <c r="F254" i="6" s="1"/>
  <c r="J250" i="6"/>
  <c r="F250" i="6" s="1"/>
  <c r="J246" i="6"/>
  <c r="F246" i="6" s="1"/>
  <c r="J242" i="6"/>
  <c r="F242" i="6" s="1"/>
  <c r="J238" i="6"/>
  <c r="F238" i="6" s="1"/>
  <c r="J234" i="6"/>
  <c r="F234" i="6" s="1"/>
  <c r="J230" i="6"/>
  <c r="F230" i="6" s="1"/>
  <c r="J226" i="6"/>
  <c r="F226" i="6" s="1"/>
  <c r="J222" i="6"/>
  <c r="F222" i="6" s="1"/>
  <c r="J218" i="6"/>
  <c r="F218" i="6" s="1"/>
  <c r="J214" i="6"/>
  <c r="F214" i="6" s="1"/>
  <c r="J210" i="6"/>
  <c r="F210" i="6" s="1"/>
  <c r="J206" i="6"/>
  <c r="F206" i="6" s="1"/>
  <c r="J202" i="6"/>
  <c r="F202" i="6" s="1"/>
  <c r="J198" i="6"/>
  <c r="F198" i="6" s="1"/>
  <c r="J194" i="6"/>
  <c r="F194" i="6" s="1"/>
  <c r="J190" i="6"/>
  <c r="F190" i="6" s="1"/>
  <c r="J186" i="6"/>
  <c r="F186" i="6" s="1"/>
  <c r="J182" i="6"/>
  <c r="F182" i="6" s="1"/>
  <c r="J178" i="6"/>
  <c r="F178" i="6" s="1"/>
  <c r="J174" i="6"/>
  <c r="F174" i="6" s="1"/>
  <c r="J170" i="6"/>
  <c r="F170" i="6" s="1"/>
  <c r="J166" i="6"/>
  <c r="F166" i="6" s="1"/>
  <c r="J162" i="6"/>
  <c r="F162" i="6" s="1"/>
  <c r="J158" i="6"/>
  <c r="F158" i="6" s="1"/>
  <c r="J154" i="6"/>
  <c r="F154" i="6" s="1"/>
  <c r="J150" i="6"/>
  <c r="F150" i="6" s="1"/>
  <c r="J146" i="6"/>
  <c r="F146" i="6" s="1"/>
  <c r="J142" i="6"/>
  <c r="F142" i="6" s="1"/>
  <c r="J90" i="6"/>
  <c r="F90" i="6" s="1"/>
  <c r="J25" i="6"/>
  <c r="F25" i="6" s="1"/>
  <c r="J17" i="6"/>
  <c r="F17" i="6" s="1"/>
  <c r="J9" i="6"/>
  <c r="F9" i="6" s="1"/>
  <c r="J12" i="6"/>
  <c r="F12" i="6" s="1"/>
  <c r="J4" i="6"/>
  <c r="F4" i="6" s="1"/>
  <c r="J82" i="6"/>
  <c r="F82" i="6" s="1"/>
  <c r="H82" i="6"/>
  <c r="J74" i="6"/>
  <c r="F74" i="6" s="1"/>
  <c r="H74" i="6"/>
  <c r="J66" i="6"/>
  <c r="F66" i="6" s="1"/>
  <c r="H66" i="6"/>
  <c r="J58" i="6"/>
  <c r="F58" i="6" s="1"/>
  <c r="H58" i="6"/>
  <c r="J50" i="6"/>
  <c r="F50" i="6" s="1"/>
  <c r="H50" i="6"/>
  <c r="J42" i="6"/>
  <c r="F42" i="6" s="1"/>
  <c r="H42" i="6"/>
  <c r="J34" i="6"/>
  <c r="F34" i="6" s="1"/>
  <c r="H34" i="6"/>
  <c r="J26" i="6"/>
  <c r="F26" i="6" s="1"/>
  <c r="J89" i="6"/>
  <c r="F89" i="6" s="1"/>
  <c r="J85" i="6"/>
  <c r="F85" i="6" s="1"/>
  <c r="J77" i="6"/>
  <c r="F77" i="6" s="1"/>
  <c r="H77" i="6"/>
  <c r="J69" i="6"/>
  <c r="F69" i="6" s="1"/>
  <c r="H69" i="6"/>
  <c r="J61" i="6"/>
  <c r="F61" i="6" s="1"/>
  <c r="H61" i="6"/>
  <c r="J53" i="6"/>
  <c r="F53" i="6" s="1"/>
  <c r="H53" i="6"/>
  <c r="J45" i="6"/>
  <c r="F45" i="6" s="1"/>
  <c r="H45" i="6"/>
  <c r="J37" i="6"/>
  <c r="F37" i="6" s="1"/>
  <c r="H37" i="6"/>
  <c r="J29" i="6"/>
  <c r="F29" i="6" s="1"/>
  <c r="J21" i="6"/>
  <c r="F21" i="6" s="1"/>
  <c r="J80" i="6"/>
  <c r="F80" i="6" s="1"/>
  <c r="H80" i="6"/>
  <c r="J72" i="6"/>
  <c r="F72" i="6" s="1"/>
  <c r="H72" i="6"/>
  <c r="J64" i="6"/>
  <c r="F64" i="6" s="1"/>
  <c r="H64" i="6"/>
  <c r="J56" i="6"/>
  <c r="F56" i="6" s="1"/>
  <c r="H56" i="6"/>
  <c r="J48" i="6"/>
  <c r="F48" i="6" s="1"/>
  <c r="H48" i="6"/>
  <c r="J40" i="6"/>
  <c r="F40" i="6" s="1"/>
  <c r="H40" i="6"/>
  <c r="J32" i="6"/>
  <c r="F32" i="6" s="1"/>
  <c r="H32" i="6"/>
  <c r="J83" i="6"/>
  <c r="F83" i="6" s="1"/>
  <c r="H83" i="6"/>
  <c r="J75" i="6"/>
  <c r="F75" i="6" s="1"/>
  <c r="H75" i="6"/>
  <c r="J67" i="6"/>
  <c r="F67" i="6" s="1"/>
  <c r="H67" i="6"/>
  <c r="J59" i="6"/>
  <c r="F59" i="6" s="1"/>
  <c r="H59" i="6"/>
  <c r="J51" i="6"/>
  <c r="F51" i="6" s="1"/>
  <c r="H51" i="6"/>
  <c r="J43" i="6"/>
  <c r="F43" i="6" s="1"/>
  <c r="H43" i="6"/>
  <c r="J35" i="6"/>
  <c r="F35" i="6" s="1"/>
  <c r="H35" i="6"/>
  <c r="J27" i="6"/>
  <c r="F27" i="6" s="1"/>
  <c r="J78" i="6"/>
  <c r="F78" i="6" s="1"/>
  <c r="H78" i="6"/>
  <c r="J70" i="6"/>
  <c r="F70" i="6" s="1"/>
  <c r="H70" i="6"/>
  <c r="J62" i="6"/>
  <c r="F62" i="6" s="1"/>
  <c r="H62" i="6"/>
  <c r="J54" i="6"/>
  <c r="F54" i="6" s="1"/>
  <c r="H54" i="6"/>
  <c r="J46" i="6"/>
  <c r="F46" i="6" s="1"/>
  <c r="H46" i="6"/>
  <c r="J38" i="6"/>
  <c r="F38" i="6" s="1"/>
  <c r="H38" i="6"/>
  <c r="J30" i="6"/>
  <c r="F30" i="6" s="1"/>
  <c r="H30" i="6"/>
  <c r="J81" i="6"/>
  <c r="F81" i="6" s="1"/>
  <c r="H81" i="6"/>
  <c r="J73" i="6"/>
  <c r="F73" i="6" s="1"/>
  <c r="H73" i="6"/>
  <c r="J65" i="6"/>
  <c r="F65" i="6" s="1"/>
  <c r="H65" i="6"/>
  <c r="J57" i="6"/>
  <c r="F57" i="6" s="1"/>
  <c r="H57" i="6"/>
  <c r="J49" i="6"/>
  <c r="F49" i="6" s="1"/>
  <c r="H49" i="6"/>
  <c r="J41" i="6"/>
  <c r="F41" i="6" s="1"/>
  <c r="H41" i="6"/>
  <c r="J33" i="6"/>
  <c r="F33" i="6" s="1"/>
  <c r="H33" i="6"/>
  <c r="J76" i="6"/>
  <c r="F76" i="6" s="1"/>
  <c r="H76" i="6"/>
  <c r="J68" i="6"/>
  <c r="F68" i="6" s="1"/>
  <c r="H68" i="6"/>
  <c r="J60" i="6"/>
  <c r="F60" i="6" s="1"/>
  <c r="H60" i="6"/>
  <c r="J52" i="6"/>
  <c r="F52" i="6" s="1"/>
  <c r="H52" i="6"/>
  <c r="J44" i="6"/>
  <c r="F44" i="6" s="1"/>
  <c r="H44" i="6"/>
  <c r="J36" i="6"/>
  <c r="F36" i="6" s="1"/>
  <c r="H36" i="6"/>
  <c r="J28" i="6"/>
  <c r="F28" i="6" s="1"/>
  <c r="J20" i="6"/>
  <c r="F20" i="6" s="1"/>
  <c r="J88" i="6"/>
  <c r="F88" i="6" s="1"/>
  <c r="J84" i="6"/>
  <c r="F84" i="6" s="1"/>
  <c r="J79" i="6"/>
  <c r="F79" i="6" s="1"/>
  <c r="H79" i="6"/>
  <c r="J71" i="6"/>
  <c r="F71" i="6" s="1"/>
  <c r="H71" i="6"/>
  <c r="J63" i="6"/>
  <c r="F63" i="6" s="1"/>
  <c r="H63" i="6"/>
  <c r="J55" i="6"/>
  <c r="F55" i="6" s="1"/>
  <c r="H55" i="6"/>
  <c r="J47" i="6"/>
  <c r="F47" i="6" s="1"/>
  <c r="H47" i="6"/>
  <c r="J39" i="6"/>
  <c r="F39" i="6" s="1"/>
  <c r="H39" i="6"/>
  <c r="J31" i="6"/>
  <c r="F31" i="6" s="1"/>
  <c r="H31" i="6"/>
  <c r="J23" i="6"/>
  <c r="F23" i="6" s="1"/>
  <c r="H29" i="6"/>
  <c r="H28" i="6"/>
  <c r="H27" i="6"/>
  <c r="H26" i="6"/>
  <c r="H25" i="6"/>
  <c r="H24" i="6"/>
  <c r="H23" i="6"/>
  <c r="H22" i="6"/>
  <c r="H21" i="6"/>
  <c r="H20" i="6"/>
  <c r="H19" i="6"/>
  <c r="H18" i="6"/>
  <c r="H17" i="6"/>
  <c r="H16" i="6"/>
  <c r="H15" i="6"/>
  <c r="H14" i="6"/>
  <c r="H13" i="6"/>
  <c r="H12" i="6"/>
  <c r="H11" i="6"/>
  <c r="H10" i="6"/>
  <c r="H9" i="6"/>
  <c r="H8" i="6"/>
  <c r="H7" i="6"/>
  <c r="H6" i="6"/>
  <c r="H5" i="6"/>
  <c r="H4" i="6"/>
  <c r="H3" i="6"/>
  <c r="H2" i="6"/>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AD427" i="7"/>
  <c r="AD428" i="7"/>
  <c r="AD429" i="7"/>
  <c r="AD430" i="7"/>
  <c r="AD431" i="7"/>
  <c r="AD432" i="7"/>
  <c r="AD433" i="7"/>
  <c r="AD434" i="7"/>
  <c r="AD435" i="7"/>
  <c r="AD436" i="7"/>
  <c r="AD437" i="7"/>
  <c r="AD438" i="7"/>
  <c r="AD439" i="7"/>
  <c r="AD440" i="7"/>
  <c r="AD441" i="7"/>
  <c r="AD442" i="7"/>
  <c r="AD443" i="7"/>
  <c r="AD444" i="7"/>
  <c r="AD445" i="7"/>
  <c r="AD446" i="7"/>
  <c r="AD447" i="7"/>
  <c r="AD448" i="7"/>
  <c r="AD449" i="7"/>
  <c r="AD450" i="7"/>
  <c r="AD451" i="7"/>
  <c r="AD452" i="7"/>
  <c r="AD453" i="7"/>
  <c r="AD454" i="7"/>
  <c r="AD455" i="7"/>
  <c r="AD456" i="7"/>
  <c r="AD457" i="7"/>
  <c r="AD458" i="7"/>
  <c r="AD459" i="7"/>
  <c r="AD460" i="7"/>
  <c r="AD461" i="7"/>
  <c r="AD462" i="7"/>
  <c r="AD463" i="7"/>
  <c r="AD464" i="7"/>
  <c r="AD465" i="7"/>
  <c r="AD466" i="7"/>
  <c r="AD467" i="7"/>
  <c r="AD468" i="7"/>
  <c r="AD469" i="7"/>
  <c r="AD470" i="7"/>
  <c r="AD471" i="7"/>
  <c r="AD472" i="7"/>
  <c r="AD473" i="7"/>
  <c r="AD474" i="7"/>
  <c r="AD475" i="7"/>
  <c r="AD476" i="7"/>
  <c r="AD477" i="7"/>
  <c r="AD478" i="7"/>
  <c r="AD479" i="7"/>
  <c r="AD480" i="7"/>
  <c r="AD481" i="7"/>
  <c r="AD482" i="7"/>
  <c r="AD483" i="7"/>
  <c r="AD484" i="7"/>
  <c r="AD485" i="7"/>
  <c r="AD486" i="7"/>
  <c r="AD487" i="7"/>
  <c r="AD488" i="7"/>
  <c r="AD489" i="7"/>
  <c r="AD490" i="7"/>
  <c r="AD491" i="7"/>
  <c r="AD492" i="7"/>
  <c r="AD493" i="7"/>
  <c r="AD494" i="7"/>
  <c r="AD495" i="7"/>
  <c r="AD496" i="7"/>
  <c r="AD497" i="7"/>
  <c r="AD498" i="7"/>
  <c r="AD499" i="7"/>
  <c r="AD500" i="7"/>
  <c r="AD501" i="7"/>
  <c r="AD502" i="7"/>
  <c r="AD503" i="7"/>
  <c r="AD504" i="7"/>
  <c r="AD505" i="7"/>
  <c r="AD506" i="7"/>
  <c r="AD507" i="7"/>
  <c r="AD508" i="7"/>
  <c r="AD509" i="7"/>
  <c r="AD510" i="7"/>
  <c r="AD511" i="7"/>
  <c r="AD512" i="7"/>
  <c r="AD513" i="7"/>
  <c r="AD514" i="7"/>
  <c r="AD515" i="7"/>
  <c r="AD516" i="7"/>
  <c r="AD517" i="7"/>
  <c r="AD518" i="7"/>
  <c r="AD519" i="7"/>
  <c r="AD520" i="7"/>
  <c r="AD521" i="7"/>
  <c r="AD522" i="7"/>
  <c r="AD523" i="7"/>
  <c r="AD524" i="7"/>
  <c r="AD525" i="7"/>
  <c r="AD526" i="7"/>
  <c r="AD527" i="7"/>
  <c r="AD528" i="7"/>
  <c r="AD529" i="7"/>
  <c r="AD530" i="7"/>
  <c r="AD531" i="7"/>
  <c r="AD532" i="7"/>
  <c r="AD533" i="7"/>
  <c r="AD534" i="7"/>
  <c r="AD535" i="7"/>
  <c r="AD536" i="7"/>
  <c r="AD537" i="7"/>
  <c r="AD538" i="7"/>
  <c r="AD539" i="7"/>
  <c r="AD540" i="7"/>
  <c r="AD541" i="7"/>
  <c r="AD542" i="7"/>
  <c r="AD543" i="7"/>
  <c r="AD544" i="7"/>
  <c r="AD545" i="7"/>
  <c r="AD546" i="7"/>
  <c r="AD547" i="7"/>
  <c r="AD548" i="7"/>
  <c r="AD549" i="7"/>
  <c r="AD550" i="7"/>
  <c r="AD551" i="7"/>
  <c r="AD552" i="7"/>
  <c r="AD553" i="7"/>
  <c r="AD554" i="7"/>
  <c r="AD555" i="7"/>
  <c r="AD556" i="7"/>
  <c r="AD557" i="7"/>
  <c r="AD558" i="7"/>
  <c r="AD559" i="7"/>
  <c r="AD560" i="7"/>
  <c r="AD561" i="7"/>
  <c r="AD562" i="7"/>
  <c r="AD563" i="7"/>
  <c r="AD564" i="7"/>
  <c r="AD565" i="7"/>
  <c r="AD566" i="7"/>
  <c r="AD567" i="7"/>
  <c r="AD568" i="7"/>
  <c r="AD569" i="7"/>
  <c r="AD570" i="7"/>
  <c r="AD571" i="7"/>
  <c r="AD572" i="7"/>
  <c r="AD573" i="7"/>
  <c r="AD574" i="7"/>
  <c r="AD575" i="7"/>
  <c r="AD576" i="7"/>
  <c r="AD577" i="7"/>
  <c r="AD578" i="7"/>
  <c r="AD579" i="7"/>
  <c r="AD580" i="7"/>
  <c r="AD581" i="7"/>
  <c r="AD582" i="7"/>
  <c r="AD583" i="7"/>
  <c r="AD584" i="7"/>
  <c r="AD585" i="7"/>
  <c r="AD586" i="7"/>
  <c r="AD587" i="7"/>
  <c r="AD588" i="7"/>
  <c r="AD589" i="7"/>
  <c r="AD590" i="7"/>
  <c r="AD591" i="7"/>
  <c r="AD592" i="7"/>
  <c r="AD593" i="7"/>
  <c r="AD594" i="7"/>
  <c r="AD595" i="7"/>
  <c r="AD596" i="7"/>
  <c r="AD597" i="7"/>
  <c r="AD598" i="7"/>
  <c r="AD599" i="7"/>
  <c r="AD600" i="7"/>
  <c r="AD601" i="7"/>
  <c r="AD602" i="7"/>
  <c r="AD603" i="7"/>
  <c r="AD604" i="7"/>
  <c r="AD605" i="7"/>
  <c r="AD606" i="7"/>
  <c r="AD607" i="7"/>
  <c r="AD608" i="7"/>
  <c r="AD609" i="7"/>
  <c r="AD610" i="7"/>
  <c r="AD611" i="7"/>
  <c r="AD612" i="7"/>
  <c r="AD613" i="7"/>
  <c r="AD614" i="7"/>
  <c r="AD615" i="7"/>
  <c r="AD616" i="7"/>
  <c r="AD617" i="7"/>
  <c r="AD618" i="7"/>
  <c r="AD619" i="7"/>
  <c r="AD620" i="7"/>
  <c r="AD621" i="7"/>
  <c r="AD622" i="7"/>
  <c r="AD623" i="7"/>
  <c r="AD624" i="7"/>
  <c r="AD625" i="7"/>
  <c r="AD626" i="7"/>
  <c r="AD627" i="7"/>
  <c r="AD628" i="7"/>
  <c r="AD629" i="7"/>
  <c r="AD630" i="7"/>
  <c r="AD631" i="7"/>
  <c r="AD632" i="7"/>
  <c r="AD633" i="7"/>
  <c r="AD634" i="7"/>
  <c r="AD635" i="7"/>
  <c r="AD636" i="7"/>
  <c r="AD637" i="7"/>
  <c r="AD638" i="7"/>
  <c r="AD639" i="7"/>
  <c r="AD640" i="7"/>
  <c r="AD641" i="7"/>
  <c r="AD642" i="7"/>
  <c r="AD643" i="7"/>
  <c r="AD644" i="7"/>
  <c r="AD645" i="7"/>
  <c r="AD646" i="7"/>
  <c r="AD647" i="7"/>
  <c r="AD648" i="7"/>
  <c r="AD649" i="7"/>
  <c r="AD650" i="7"/>
  <c r="AD651" i="7"/>
  <c r="AD652" i="7"/>
  <c r="AD653" i="7"/>
  <c r="AD654" i="7"/>
  <c r="AD655" i="7"/>
  <c r="AD656" i="7"/>
  <c r="AD657" i="7"/>
  <c r="AD658" i="7"/>
  <c r="AD659" i="7"/>
  <c r="AD660" i="7"/>
  <c r="AD661" i="7"/>
  <c r="AD662" i="7"/>
  <c r="AD663" i="7"/>
  <c r="AD664" i="7"/>
  <c r="AD665" i="7"/>
  <c r="AD666" i="7"/>
  <c r="AD667" i="7"/>
  <c r="AD668" i="7"/>
  <c r="AD669" i="7"/>
  <c r="AD670" i="7"/>
  <c r="AD671" i="7"/>
  <c r="AD672" i="7"/>
  <c r="AD673" i="7"/>
  <c r="AD674" i="7"/>
  <c r="AD675" i="7"/>
  <c r="AD676" i="7"/>
  <c r="AD677" i="7"/>
  <c r="AD678" i="7"/>
  <c r="AD679" i="7"/>
  <c r="AD680" i="7"/>
  <c r="AD681"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Z681" i="8"/>
  <c r="V681" i="8"/>
  <c r="R681" i="8"/>
  <c r="O681" i="8"/>
  <c r="Z680" i="8"/>
  <c r="V680" i="8"/>
  <c r="R680" i="8"/>
  <c r="O680" i="8"/>
  <c r="Z679" i="8"/>
  <c r="V679" i="8"/>
  <c r="R679" i="8"/>
  <c r="O679" i="8"/>
  <c r="Z678" i="8"/>
  <c r="V678" i="8"/>
  <c r="R678" i="8"/>
  <c r="O678" i="8"/>
  <c r="Z677" i="8"/>
  <c r="V677" i="8"/>
  <c r="R677" i="8"/>
  <c r="O677" i="8"/>
  <c r="Z676" i="8"/>
  <c r="V676" i="8"/>
  <c r="R676" i="8"/>
  <c r="O676" i="8"/>
  <c r="Z675" i="8"/>
  <c r="V675" i="8"/>
  <c r="R675" i="8"/>
  <c r="O675" i="8"/>
  <c r="Z674" i="8"/>
  <c r="V674" i="8"/>
  <c r="R674" i="8"/>
  <c r="O674" i="8"/>
  <c r="Z673" i="8"/>
  <c r="V673" i="8"/>
  <c r="R673" i="8"/>
  <c r="O673" i="8"/>
  <c r="Z672" i="8"/>
  <c r="V672" i="8"/>
  <c r="R672" i="8"/>
  <c r="O672" i="8"/>
  <c r="Z671" i="8"/>
  <c r="V671" i="8"/>
  <c r="R671" i="8"/>
  <c r="O671" i="8"/>
  <c r="Z670" i="8"/>
  <c r="V670" i="8"/>
  <c r="R670" i="8"/>
  <c r="O670" i="8"/>
  <c r="Z669" i="8"/>
  <c r="V669" i="8"/>
  <c r="R669" i="8"/>
  <c r="O669" i="8"/>
  <c r="Z668" i="8"/>
  <c r="V668" i="8"/>
  <c r="R668" i="8"/>
  <c r="O668" i="8"/>
  <c r="Z667" i="8"/>
  <c r="V667" i="8"/>
  <c r="R667" i="8"/>
  <c r="O667" i="8"/>
  <c r="Z666" i="8"/>
  <c r="V666" i="8"/>
  <c r="R666" i="8"/>
  <c r="O666" i="8"/>
  <c r="Z665" i="8"/>
  <c r="V665" i="8"/>
  <c r="R665" i="8"/>
  <c r="O665" i="8"/>
  <c r="Z664" i="8"/>
  <c r="V664" i="8"/>
  <c r="R664" i="8"/>
  <c r="O664" i="8"/>
  <c r="Z663" i="8"/>
  <c r="V663" i="8"/>
  <c r="R663" i="8"/>
  <c r="O663" i="8"/>
  <c r="Z662" i="8"/>
  <c r="V662" i="8"/>
  <c r="R662" i="8"/>
  <c r="O662" i="8"/>
  <c r="Z661" i="8"/>
  <c r="V661" i="8"/>
  <c r="R661" i="8"/>
  <c r="O661" i="8"/>
  <c r="Z660" i="8"/>
  <c r="V660" i="8"/>
  <c r="R660" i="8"/>
  <c r="O660" i="8"/>
  <c r="Z659" i="8"/>
  <c r="V659" i="8"/>
  <c r="R659" i="8"/>
  <c r="O659" i="8"/>
  <c r="Z658" i="8"/>
  <c r="V658" i="8"/>
  <c r="R658" i="8"/>
  <c r="O658" i="8"/>
  <c r="Z657" i="8"/>
  <c r="V657" i="8"/>
  <c r="R657" i="8"/>
  <c r="O657" i="8"/>
  <c r="Z656" i="8"/>
  <c r="V656" i="8"/>
  <c r="R656" i="8"/>
  <c r="O656" i="8"/>
  <c r="Z655" i="8"/>
  <c r="V655" i="8"/>
  <c r="R655" i="8"/>
  <c r="O655" i="8"/>
  <c r="Z654" i="8"/>
  <c r="V654" i="8"/>
  <c r="R654" i="8"/>
  <c r="O654" i="8"/>
  <c r="Z653" i="8"/>
  <c r="V653" i="8"/>
  <c r="R653" i="8"/>
  <c r="O653" i="8"/>
  <c r="Z652" i="8"/>
  <c r="V652" i="8"/>
  <c r="R652" i="8"/>
  <c r="O652" i="8"/>
  <c r="Z651" i="8"/>
  <c r="V651" i="8"/>
  <c r="R651" i="8"/>
  <c r="O651" i="8"/>
  <c r="Z650" i="8"/>
  <c r="V650" i="8"/>
  <c r="R650" i="8"/>
  <c r="O650" i="8"/>
  <c r="Z649" i="8"/>
  <c r="V649" i="8"/>
  <c r="R649" i="8"/>
  <c r="O649" i="8"/>
  <c r="Z648" i="8"/>
  <c r="V648" i="8"/>
  <c r="R648" i="8"/>
  <c r="O648" i="8"/>
  <c r="Z647" i="8"/>
  <c r="V647" i="8"/>
  <c r="R647" i="8"/>
  <c r="O647" i="8"/>
  <c r="Z646" i="8"/>
  <c r="V646" i="8"/>
  <c r="R646" i="8"/>
  <c r="O646" i="8"/>
  <c r="Z645" i="8"/>
  <c r="V645" i="8"/>
  <c r="R645" i="8"/>
  <c r="O645" i="8"/>
  <c r="Z644" i="8"/>
  <c r="V644" i="8"/>
  <c r="R644" i="8"/>
  <c r="O644" i="8"/>
  <c r="Z643" i="8"/>
  <c r="V643" i="8"/>
  <c r="R643" i="8"/>
  <c r="O643" i="8"/>
  <c r="Z642" i="8"/>
  <c r="V642" i="8"/>
  <c r="R642" i="8"/>
  <c r="O642" i="8"/>
  <c r="Z641" i="8"/>
  <c r="V641" i="8"/>
  <c r="R641" i="8"/>
  <c r="O641" i="8"/>
  <c r="Z640" i="8"/>
  <c r="V640" i="8"/>
  <c r="R640" i="8"/>
  <c r="O640" i="8"/>
  <c r="Z639" i="8"/>
  <c r="V639" i="8"/>
  <c r="R639" i="8"/>
  <c r="O639" i="8"/>
  <c r="Z638" i="8"/>
  <c r="V638" i="8"/>
  <c r="R638" i="8"/>
  <c r="O638" i="8"/>
  <c r="Z637" i="8"/>
  <c r="V637" i="8"/>
  <c r="R637" i="8"/>
  <c r="O637" i="8"/>
  <c r="Z636" i="8"/>
  <c r="V636" i="8"/>
  <c r="R636" i="8"/>
  <c r="O636" i="8"/>
  <c r="Z635" i="8"/>
  <c r="V635" i="8"/>
  <c r="R635" i="8"/>
  <c r="O635" i="8"/>
  <c r="Z634" i="8"/>
  <c r="V634" i="8"/>
  <c r="R634" i="8"/>
  <c r="O634" i="8"/>
  <c r="Z633" i="8"/>
  <c r="V633" i="8"/>
  <c r="R633" i="8"/>
  <c r="O633" i="8"/>
  <c r="Z632" i="8"/>
  <c r="V632" i="8"/>
  <c r="R632" i="8"/>
  <c r="O632" i="8"/>
  <c r="Z631" i="8"/>
  <c r="V631" i="8"/>
  <c r="R631" i="8"/>
  <c r="O631" i="8"/>
  <c r="Z630" i="8"/>
  <c r="V630" i="8"/>
  <c r="R630" i="8"/>
  <c r="O630" i="8"/>
  <c r="Z629" i="8"/>
  <c r="V629" i="8"/>
  <c r="R629" i="8"/>
  <c r="O629" i="8"/>
  <c r="Z628" i="8"/>
  <c r="V628" i="8"/>
  <c r="R628" i="8"/>
  <c r="O628" i="8"/>
  <c r="Z627" i="8"/>
  <c r="V627" i="8"/>
  <c r="R627" i="8"/>
  <c r="O627" i="8"/>
  <c r="Z626" i="8"/>
  <c r="V626" i="8"/>
  <c r="R626" i="8"/>
  <c r="O626" i="8"/>
  <c r="Z625" i="8"/>
  <c r="V625" i="8"/>
  <c r="R625" i="8"/>
  <c r="O625" i="8"/>
  <c r="Z624" i="8"/>
  <c r="V624" i="8"/>
  <c r="R624" i="8"/>
  <c r="O624" i="8"/>
  <c r="Z623" i="8"/>
  <c r="V623" i="8"/>
  <c r="R623" i="8"/>
  <c r="O623" i="8"/>
  <c r="Z622" i="8"/>
  <c r="V622" i="8"/>
  <c r="R622" i="8"/>
  <c r="O622" i="8"/>
  <c r="Z621" i="8"/>
  <c r="V621" i="8"/>
  <c r="R621" i="8"/>
  <c r="O621" i="8"/>
  <c r="Z620" i="8"/>
  <c r="V620" i="8"/>
  <c r="R620" i="8"/>
  <c r="O620" i="8"/>
  <c r="Z619" i="8"/>
  <c r="V619" i="8"/>
  <c r="R619" i="8"/>
  <c r="O619" i="8"/>
  <c r="Z618" i="8"/>
  <c r="V618" i="8"/>
  <c r="R618" i="8"/>
  <c r="O618" i="8"/>
  <c r="Z617" i="8"/>
  <c r="V617" i="8"/>
  <c r="R617" i="8"/>
  <c r="O617" i="8"/>
  <c r="Z616" i="8"/>
  <c r="V616" i="8"/>
  <c r="R616" i="8"/>
  <c r="O616" i="8"/>
  <c r="Z615" i="8"/>
  <c r="V615" i="8"/>
  <c r="R615" i="8"/>
  <c r="O615" i="8"/>
  <c r="Z614" i="8"/>
  <c r="V614" i="8"/>
  <c r="R614" i="8"/>
  <c r="O614" i="8"/>
  <c r="Z613" i="8"/>
  <c r="V613" i="8"/>
  <c r="R613" i="8"/>
  <c r="O613" i="8"/>
  <c r="Z612" i="8"/>
  <c r="V612" i="8"/>
  <c r="R612" i="8"/>
  <c r="O612" i="8"/>
  <c r="Z611" i="8"/>
  <c r="V611" i="8"/>
  <c r="R611" i="8"/>
  <c r="O611" i="8"/>
  <c r="Z610" i="8"/>
  <c r="V610" i="8"/>
  <c r="R610" i="8"/>
  <c r="O610" i="8"/>
  <c r="Z609" i="8"/>
  <c r="V609" i="8"/>
  <c r="R609" i="8"/>
  <c r="O609" i="8"/>
  <c r="Z608" i="8"/>
  <c r="V608" i="8"/>
  <c r="R608" i="8"/>
  <c r="O608" i="8"/>
  <c r="Z607" i="8"/>
  <c r="V607" i="8"/>
  <c r="R607" i="8"/>
  <c r="O607" i="8"/>
  <c r="Z606" i="8"/>
  <c r="V606" i="8"/>
  <c r="R606" i="8"/>
  <c r="O606" i="8"/>
  <c r="Z605" i="8"/>
  <c r="V605" i="8"/>
  <c r="R605" i="8"/>
  <c r="O605" i="8"/>
  <c r="Z604" i="8"/>
  <c r="V604" i="8"/>
  <c r="R604" i="8"/>
  <c r="O604" i="8"/>
  <c r="Z603" i="8"/>
  <c r="V603" i="8"/>
  <c r="R603" i="8"/>
  <c r="O603" i="8"/>
  <c r="Z602" i="8"/>
  <c r="V602" i="8"/>
  <c r="R602" i="8"/>
  <c r="O602" i="8"/>
  <c r="Z601" i="8"/>
  <c r="V601" i="8"/>
  <c r="R601" i="8"/>
  <c r="O601" i="8"/>
  <c r="Z600" i="8"/>
  <c r="V600" i="8"/>
  <c r="R600" i="8"/>
  <c r="O600" i="8"/>
  <c r="Z599" i="8"/>
  <c r="V599" i="8"/>
  <c r="R599" i="8"/>
  <c r="O599" i="8"/>
  <c r="Z598" i="8"/>
  <c r="V598" i="8"/>
  <c r="R598" i="8"/>
  <c r="O598" i="8"/>
  <c r="Z597" i="8"/>
  <c r="V597" i="8"/>
  <c r="R597" i="8"/>
  <c r="O597" i="8"/>
  <c r="Z596" i="8"/>
  <c r="V596" i="8"/>
  <c r="R596" i="8"/>
  <c r="O596" i="8"/>
  <c r="Z595" i="8"/>
  <c r="V595" i="8"/>
  <c r="R595" i="8"/>
  <c r="O595" i="8"/>
  <c r="Z594" i="8"/>
  <c r="V594" i="8"/>
  <c r="R594" i="8"/>
  <c r="O594" i="8"/>
  <c r="Z593" i="8"/>
  <c r="V593" i="8"/>
  <c r="R593" i="8"/>
  <c r="O593" i="8"/>
  <c r="Z592" i="8"/>
  <c r="V592" i="8"/>
  <c r="R592" i="8"/>
  <c r="O592" i="8"/>
  <c r="Z591" i="8"/>
  <c r="V591" i="8"/>
  <c r="R591" i="8"/>
  <c r="O591" i="8"/>
  <c r="Z590" i="8"/>
  <c r="V590" i="8"/>
  <c r="R590" i="8"/>
  <c r="O590" i="8"/>
  <c r="Z589" i="8"/>
  <c r="V589" i="8"/>
  <c r="R589" i="8"/>
  <c r="O589" i="8"/>
  <c r="Z588" i="8"/>
  <c r="V588" i="8"/>
  <c r="R588" i="8"/>
  <c r="O588" i="8"/>
  <c r="Z587" i="8"/>
  <c r="V587" i="8"/>
  <c r="R587" i="8"/>
  <c r="O587" i="8"/>
  <c r="Z586" i="8"/>
  <c r="V586" i="8"/>
  <c r="R586" i="8"/>
  <c r="O586" i="8"/>
  <c r="Z585" i="8"/>
  <c r="V585" i="8"/>
  <c r="R585" i="8"/>
  <c r="O585" i="8"/>
  <c r="Z584" i="8"/>
  <c r="V584" i="8"/>
  <c r="R584" i="8"/>
  <c r="O584" i="8"/>
  <c r="Z583" i="8"/>
  <c r="V583" i="8"/>
  <c r="R583" i="8"/>
  <c r="O583" i="8"/>
  <c r="Z582" i="8"/>
  <c r="V582" i="8"/>
  <c r="R582" i="8"/>
  <c r="O582" i="8"/>
  <c r="Z581" i="8"/>
  <c r="V581" i="8"/>
  <c r="R581" i="8"/>
  <c r="O581" i="8"/>
  <c r="Z580" i="8"/>
  <c r="V580" i="8"/>
  <c r="R580" i="8"/>
  <c r="O580" i="8"/>
  <c r="Z579" i="8"/>
  <c r="V579" i="8"/>
  <c r="R579" i="8"/>
  <c r="O579" i="8"/>
  <c r="Z578" i="8"/>
  <c r="V578" i="8"/>
  <c r="R578" i="8"/>
  <c r="O578" i="8"/>
  <c r="Z577" i="8"/>
  <c r="V577" i="8"/>
  <c r="R577" i="8"/>
  <c r="O577" i="8"/>
  <c r="Z576" i="8"/>
  <c r="V576" i="8"/>
  <c r="R576" i="8"/>
  <c r="O576" i="8"/>
  <c r="Z575" i="8"/>
  <c r="V575" i="8"/>
  <c r="R575" i="8"/>
  <c r="O575" i="8"/>
  <c r="Z574" i="8"/>
  <c r="V574" i="8"/>
  <c r="R574" i="8"/>
  <c r="O574" i="8"/>
  <c r="Z573" i="8"/>
  <c r="V573" i="8"/>
  <c r="R573" i="8"/>
  <c r="O573" i="8"/>
  <c r="Z572" i="8"/>
  <c r="V572" i="8"/>
  <c r="R572" i="8"/>
  <c r="O572" i="8"/>
  <c r="Z571" i="8"/>
  <c r="V571" i="8"/>
  <c r="R571" i="8"/>
  <c r="O571" i="8"/>
  <c r="Z570" i="8"/>
  <c r="V570" i="8"/>
  <c r="R570" i="8"/>
  <c r="O570" i="8"/>
  <c r="Z569" i="8"/>
  <c r="V569" i="8"/>
  <c r="R569" i="8"/>
  <c r="O569" i="8"/>
  <c r="Z568" i="8"/>
  <c r="V568" i="8"/>
  <c r="R568" i="8"/>
  <c r="O568" i="8"/>
  <c r="Z567" i="8"/>
  <c r="V567" i="8"/>
  <c r="R567" i="8"/>
  <c r="O567" i="8"/>
  <c r="Z566" i="8"/>
  <c r="V566" i="8"/>
  <c r="R566" i="8"/>
  <c r="O566" i="8"/>
  <c r="Z565" i="8"/>
  <c r="V565" i="8"/>
  <c r="R565" i="8"/>
  <c r="O565" i="8"/>
  <c r="Z564" i="8"/>
  <c r="V564" i="8"/>
  <c r="R564" i="8"/>
  <c r="O564" i="8"/>
  <c r="Z563" i="8"/>
  <c r="V563" i="8"/>
  <c r="R563" i="8"/>
  <c r="O563" i="8"/>
  <c r="Z562" i="8"/>
  <c r="V562" i="8"/>
  <c r="R562" i="8"/>
  <c r="O562" i="8"/>
  <c r="Z561" i="8"/>
  <c r="V561" i="8"/>
  <c r="R561" i="8"/>
  <c r="O561" i="8"/>
  <c r="Z560" i="8"/>
  <c r="V560" i="8"/>
  <c r="R560" i="8"/>
  <c r="O560" i="8"/>
  <c r="Z559" i="8"/>
  <c r="V559" i="8"/>
  <c r="R559" i="8"/>
  <c r="O559" i="8"/>
  <c r="Z558" i="8"/>
  <c r="V558" i="8"/>
  <c r="R558" i="8"/>
  <c r="O558" i="8"/>
  <c r="Z557" i="8"/>
  <c r="V557" i="8"/>
  <c r="R557" i="8"/>
  <c r="O557" i="8"/>
  <c r="Z556" i="8"/>
  <c r="V556" i="8"/>
  <c r="R556" i="8"/>
  <c r="O556" i="8"/>
  <c r="Z555" i="8"/>
  <c r="V555" i="8"/>
  <c r="R555" i="8"/>
  <c r="O555" i="8"/>
  <c r="Z554" i="8"/>
  <c r="V554" i="8"/>
  <c r="R554" i="8"/>
  <c r="O554" i="8"/>
  <c r="Z553" i="8"/>
  <c r="V553" i="8"/>
  <c r="R553" i="8"/>
  <c r="O553" i="8"/>
  <c r="Z552" i="8"/>
  <c r="V552" i="8"/>
  <c r="R552" i="8"/>
  <c r="O552" i="8"/>
  <c r="Z551" i="8"/>
  <c r="V551" i="8"/>
  <c r="R551" i="8"/>
  <c r="O551" i="8"/>
  <c r="Z550" i="8"/>
  <c r="V550" i="8"/>
  <c r="R550" i="8"/>
  <c r="O550" i="8"/>
  <c r="Z549" i="8"/>
  <c r="V549" i="8"/>
  <c r="R549" i="8"/>
  <c r="O549" i="8"/>
  <c r="Z548" i="8"/>
  <c r="V548" i="8"/>
  <c r="R548" i="8"/>
  <c r="O548" i="8"/>
  <c r="Z547" i="8"/>
  <c r="V547" i="8"/>
  <c r="R547" i="8"/>
  <c r="O547" i="8"/>
  <c r="Z546" i="8"/>
  <c r="V546" i="8"/>
  <c r="R546" i="8"/>
  <c r="O546" i="8"/>
  <c r="Z545" i="8"/>
  <c r="V545" i="8"/>
  <c r="R545" i="8"/>
  <c r="O545" i="8"/>
  <c r="Z544" i="8"/>
  <c r="V544" i="8"/>
  <c r="R544" i="8"/>
  <c r="O544" i="8"/>
  <c r="Z543" i="8"/>
  <c r="V543" i="8"/>
  <c r="R543" i="8"/>
  <c r="O543" i="8"/>
  <c r="Z542" i="8"/>
  <c r="V542" i="8"/>
  <c r="R542" i="8"/>
  <c r="O542" i="8"/>
  <c r="Z541" i="8"/>
  <c r="V541" i="8"/>
  <c r="R541" i="8"/>
  <c r="O541" i="8"/>
  <c r="Z540" i="8"/>
  <c r="V540" i="8"/>
  <c r="R540" i="8"/>
  <c r="O540" i="8"/>
  <c r="Z539" i="8"/>
  <c r="V539" i="8"/>
  <c r="R539" i="8"/>
  <c r="O539" i="8"/>
  <c r="Z538" i="8"/>
  <c r="V538" i="8"/>
  <c r="R538" i="8"/>
  <c r="O538" i="8"/>
  <c r="Z537" i="8"/>
  <c r="V537" i="8"/>
  <c r="R537" i="8"/>
  <c r="O537" i="8"/>
  <c r="Z536" i="8"/>
  <c r="V536" i="8"/>
  <c r="R536" i="8"/>
  <c r="O536" i="8"/>
  <c r="Z535" i="8"/>
  <c r="V535" i="8"/>
  <c r="R535" i="8"/>
  <c r="O535" i="8"/>
  <c r="Z534" i="8"/>
  <c r="V534" i="8"/>
  <c r="R534" i="8"/>
  <c r="O534" i="8"/>
  <c r="Z533" i="8"/>
  <c r="V533" i="8"/>
  <c r="R533" i="8"/>
  <c r="O533" i="8"/>
  <c r="Z532" i="8"/>
  <c r="V532" i="8"/>
  <c r="R532" i="8"/>
  <c r="O532" i="8"/>
  <c r="Z531" i="8"/>
  <c r="V531" i="8"/>
  <c r="R531" i="8"/>
  <c r="O531" i="8"/>
  <c r="Z530" i="8"/>
  <c r="V530" i="8"/>
  <c r="R530" i="8"/>
  <c r="O530" i="8"/>
  <c r="Z529" i="8"/>
  <c r="V529" i="8"/>
  <c r="R529" i="8"/>
  <c r="O529" i="8"/>
  <c r="Z528" i="8"/>
  <c r="V528" i="8"/>
  <c r="R528" i="8"/>
  <c r="O528" i="8"/>
  <c r="Z527" i="8"/>
  <c r="V527" i="8"/>
  <c r="R527" i="8"/>
  <c r="O527" i="8"/>
  <c r="Z526" i="8"/>
  <c r="V526" i="8"/>
  <c r="R526" i="8"/>
  <c r="O526" i="8"/>
  <c r="Z525" i="8"/>
  <c r="V525" i="8"/>
  <c r="R525" i="8"/>
  <c r="O525" i="8"/>
  <c r="Z524" i="8"/>
  <c r="V524" i="8"/>
  <c r="R524" i="8"/>
  <c r="O524" i="8"/>
  <c r="Z523" i="8"/>
  <c r="V523" i="8"/>
  <c r="R523" i="8"/>
  <c r="O523" i="8"/>
  <c r="Z522" i="8"/>
  <c r="V522" i="8"/>
  <c r="R522" i="8"/>
  <c r="O522" i="8"/>
  <c r="Z521" i="8"/>
  <c r="V521" i="8"/>
  <c r="R521" i="8"/>
  <c r="O521" i="8"/>
  <c r="Z520" i="8"/>
  <c r="V520" i="8"/>
  <c r="R520" i="8"/>
  <c r="O520" i="8"/>
  <c r="Z519" i="8"/>
  <c r="V519" i="8"/>
  <c r="R519" i="8"/>
  <c r="O519" i="8"/>
  <c r="Z518" i="8"/>
  <c r="V518" i="8"/>
  <c r="R518" i="8"/>
  <c r="O518" i="8"/>
  <c r="Z517" i="8"/>
  <c r="V517" i="8"/>
  <c r="R517" i="8"/>
  <c r="O517" i="8"/>
  <c r="Z516" i="8"/>
  <c r="V516" i="8"/>
  <c r="R516" i="8"/>
  <c r="O516" i="8"/>
  <c r="Z515" i="8"/>
  <c r="V515" i="8"/>
  <c r="R515" i="8"/>
  <c r="O515" i="8"/>
  <c r="Z514" i="8"/>
  <c r="V514" i="8"/>
  <c r="R514" i="8"/>
  <c r="O514" i="8"/>
  <c r="Z513" i="8"/>
  <c r="V513" i="8"/>
  <c r="R513" i="8"/>
  <c r="O513" i="8"/>
  <c r="Z512" i="8"/>
  <c r="V512" i="8"/>
  <c r="R512" i="8"/>
  <c r="O512" i="8"/>
  <c r="Z511" i="8"/>
  <c r="V511" i="8"/>
  <c r="R511" i="8"/>
  <c r="O511" i="8"/>
  <c r="Z510" i="8"/>
  <c r="V510" i="8"/>
  <c r="R510" i="8"/>
  <c r="O510" i="8"/>
  <c r="Z509" i="8"/>
  <c r="V509" i="8"/>
  <c r="R509" i="8"/>
  <c r="O509" i="8"/>
  <c r="Z508" i="8"/>
  <c r="V508" i="8"/>
  <c r="R508" i="8"/>
  <c r="O508" i="8"/>
  <c r="Z507" i="8"/>
  <c r="V507" i="8"/>
  <c r="R507" i="8"/>
  <c r="O507" i="8"/>
  <c r="Z506" i="8"/>
  <c r="V506" i="8"/>
  <c r="R506" i="8"/>
  <c r="O506" i="8"/>
  <c r="Z505" i="8"/>
  <c r="V505" i="8"/>
  <c r="R505" i="8"/>
  <c r="O505" i="8"/>
  <c r="Z504" i="8"/>
  <c r="V504" i="8"/>
  <c r="R504" i="8"/>
  <c r="O504" i="8"/>
  <c r="Z503" i="8"/>
  <c r="V503" i="8"/>
  <c r="R503" i="8"/>
  <c r="O503" i="8"/>
  <c r="Z502" i="8"/>
  <c r="V502" i="8"/>
  <c r="R502" i="8"/>
  <c r="O502" i="8"/>
  <c r="Z501" i="8"/>
  <c r="V501" i="8"/>
  <c r="R501" i="8"/>
  <c r="O501" i="8"/>
  <c r="Z500" i="8"/>
  <c r="V500" i="8"/>
  <c r="R500" i="8"/>
  <c r="O500" i="8"/>
  <c r="Z499" i="8"/>
  <c r="V499" i="8"/>
  <c r="R499" i="8"/>
  <c r="O499" i="8"/>
  <c r="Z498" i="8"/>
  <c r="V498" i="8"/>
  <c r="R498" i="8"/>
  <c r="O498" i="8"/>
  <c r="Z497" i="8"/>
  <c r="V497" i="8"/>
  <c r="R497" i="8"/>
  <c r="O497" i="8"/>
  <c r="Z496" i="8"/>
  <c r="V496" i="8"/>
  <c r="R496" i="8"/>
  <c r="O496" i="8"/>
  <c r="Z495" i="8"/>
  <c r="V495" i="8"/>
  <c r="R495" i="8"/>
  <c r="O495" i="8"/>
  <c r="Z494" i="8"/>
  <c r="V494" i="8"/>
  <c r="R494" i="8"/>
  <c r="O494" i="8"/>
  <c r="Z493" i="8"/>
  <c r="V493" i="8"/>
  <c r="R493" i="8"/>
  <c r="O493" i="8"/>
  <c r="Z492" i="8"/>
  <c r="V492" i="8"/>
  <c r="R492" i="8"/>
  <c r="O492" i="8"/>
  <c r="Z491" i="8"/>
  <c r="V491" i="8"/>
  <c r="R491" i="8"/>
  <c r="O491" i="8"/>
  <c r="Z490" i="8"/>
  <c r="V490" i="8"/>
  <c r="R490" i="8"/>
  <c r="O490" i="8"/>
  <c r="Z489" i="8"/>
  <c r="V489" i="8"/>
  <c r="R489" i="8"/>
  <c r="O489" i="8"/>
  <c r="Z488" i="8"/>
  <c r="V488" i="8"/>
  <c r="R488" i="8"/>
  <c r="O488" i="8"/>
  <c r="Z487" i="8"/>
  <c r="V487" i="8"/>
  <c r="R487" i="8"/>
  <c r="O487" i="8"/>
  <c r="Z486" i="8"/>
  <c r="V486" i="8"/>
  <c r="R486" i="8"/>
  <c r="O486" i="8"/>
  <c r="Z485" i="8"/>
  <c r="V485" i="8"/>
  <c r="R485" i="8"/>
  <c r="O485" i="8"/>
  <c r="Z484" i="8"/>
  <c r="V484" i="8"/>
  <c r="R484" i="8"/>
  <c r="O484" i="8"/>
  <c r="Z483" i="8"/>
  <c r="V483" i="8"/>
  <c r="R483" i="8"/>
  <c r="O483" i="8"/>
  <c r="Z482" i="8"/>
  <c r="V482" i="8"/>
  <c r="R482" i="8"/>
  <c r="O482" i="8"/>
  <c r="Z481" i="8"/>
  <c r="V481" i="8"/>
  <c r="R481" i="8"/>
  <c r="O481" i="8"/>
  <c r="Z480" i="8"/>
  <c r="V480" i="8"/>
  <c r="R480" i="8"/>
  <c r="O480" i="8"/>
  <c r="Z479" i="8"/>
  <c r="V479" i="8"/>
  <c r="R479" i="8"/>
  <c r="O479" i="8"/>
  <c r="Z478" i="8"/>
  <c r="V478" i="8"/>
  <c r="R478" i="8"/>
  <c r="O478" i="8"/>
  <c r="Z477" i="8"/>
  <c r="V477" i="8"/>
  <c r="R477" i="8"/>
  <c r="O477" i="8"/>
  <c r="Z476" i="8"/>
  <c r="V476" i="8"/>
  <c r="R476" i="8"/>
  <c r="O476" i="8"/>
  <c r="Z475" i="8"/>
  <c r="V475" i="8"/>
  <c r="R475" i="8"/>
  <c r="O475" i="8"/>
  <c r="Z474" i="8"/>
  <c r="V474" i="8"/>
  <c r="R474" i="8"/>
  <c r="O474" i="8"/>
  <c r="Z473" i="8"/>
  <c r="V473" i="8"/>
  <c r="R473" i="8"/>
  <c r="O473" i="8"/>
  <c r="Z472" i="8"/>
  <c r="V472" i="8"/>
  <c r="R472" i="8"/>
  <c r="O472" i="8"/>
  <c r="Z471" i="8"/>
  <c r="V471" i="8"/>
  <c r="R471" i="8"/>
  <c r="O471" i="8"/>
  <c r="Z470" i="8"/>
  <c r="V470" i="8"/>
  <c r="R470" i="8"/>
  <c r="O470" i="8"/>
  <c r="Z469" i="8"/>
  <c r="V469" i="8"/>
  <c r="R469" i="8"/>
  <c r="O469" i="8"/>
  <c r="Z468" i="8"/>
  <c r="V468" i="8"/>
  <c r="R468" i="8"/>
  <c r="O468" i="8"/>
  <c r="Z467" i="8"/>
  <c r="V467" i="8"/>
  <c r="R467" i="8"/>
  <c r="O467" i="8"/>
  <c r="Z466" i="8"/>
  <c r="V466" i="8"/>
  <c r="R466" i="8"/>
  <c r="O466" i="8"/>
  <c r="Z465" i="8"/>
  <c r="V465" i="8"/>
  <c r="R465" i="8"/>
  <c r="O465" i="8"/>
  <c r="Z464" i="8"/>
  <c r="V464" i="8"/>
  <c r="R464" i="8"/>
  <c r="O464" i="8"/>
  <c r="Z463" i="8"/>
  <c r="V463" i="8"/>
  <c r="R463" i="8"/>
  <c r="O463" i="8"/>
  <c r="Z462" i="8"/>
  <c r="V462" i="8"/>
  <c r="R462" i="8"/>
  <c r="O462" i="8"/>
  <c r="Z461" i="8"/>
  <c r="V461" i="8"/>
  <c r="R461" i="8"/>
  <c r="O461" i="8"/>
  <c r="Z460" i="8"/>
  <c r="V460" i="8"/>
  <c r="R460" i="8"/>
  <c r="O460" i="8"/>
  <c r="Z459" i="8"/>
  <c r="V459" i="8"/>
  <c r="R459" i="8"/>
  <c r="O459" i="8"/>
  <c r="Z458" i="8"/>
  <c r="V458" i="8"/>
  <c r="R458" i="8"/>
  <c r="O458" i="8"/>
  <c r="Z457" i="8"/>
  <c r="V457" i="8"/>
  <c r="R457" i="8"/>
  <c r="O457" i="8"/>
  <c r="Z456" i="8"/>
  <c r="V456" i="8"/>
  <c r="R456" i="8"/>
  <c r="O456" i="8"/>
  <c r="Z455" i="8"/>
  <c r="V455" i="8"/>
  <c r="R455" i="8"/>
  <c r="O455" i="8"/>
  <c r="Z454" i="8"/>
  <c r="V454" i="8"/>
  <c r="R454" i="8"/>
  <c r="O454" i="8"/>
  <c r="Z453" i="8"/>
  <c r="V453" i="8"/>
  <c r="R453" i="8"/>
  <c r="O453" i="8"/>
  <c r="Z452" i="8"/>
  <c r="V452" i="8"/>
  <c r="R452" i="8"/>
  <c r="O452" i="8"/>
  <c r="Z451" i="8"/>
  <c r="V451" i="8"/>
  <c r="R451" i="8"/>
  <c r="O451" i="8"/>
  <c r="Z450" i="8"/>
  <c r="V450" i="8"/>
  <c r="R450" i="8"/>
  <c r="O450" i="8"/>
  <c r="Z449" i="8"/>
  <c r="V449" i="8"/>
  <c r="R449" i="8"/>
  <c r="O449" i="8"/>
  <c r="Z448" i="8"/>
  <c r="V448" i="8"/>
  <c r="R448" i="8"/>
  <c r="O448" i="8"/>
  <c r="Z447" i="8"/>
  <c r="V447" i="8"/>
  <c r="R447" i="8"/>
  <c r="O447" i="8"/>
  <c r="Z446" i="8"/>
  <c r="V446" i="8"/>
  <c r="R446" i="8"/>
  <c r="O446" i="8"/>
  <c r="Z445" i="8"/>
  <c r="V445" i="8"/>
  <c r="R445" i="8"/>
  <c r="O445" i="8"/>
  <c r="Z444" i="8"/>
  <c r="V444" i="8"/>
  <c r="R444" i="8"/>
  <c r="O444" i="8"/>
  <c r="Z443" i="8"/>
  <c r="V443" i="8"/>
  <c r="R443" i="8"/>
  <c r="O443" i="8"/>
  <c r="Z442" i="8"/>
  <c r="V442" i="8"/>
  <c r="R442" i="8"/>
  <c r="O442" i="8"/>
  <c r="Z441" i="8"/>
  <c r="V441" i="8"/>
  <c r="R441" i="8"/>
  <c r="O441" i="8"/>
  <c r="Z440" i="8"/>
  <c r="V440" i="8"/>
  <c r="R440" i="8"/>
  <c r="O440" i="8"/>
  <c r="Z439" i="8"/>
  <c r="V439" i="8"/>
  <c r="R439" i="8"/>
  <c r="O439" i="8"/>
  <c r="Z438" i="8"/>
  <c r="V438" i="8"/>
  <c r="R438" i="8"/>
  <c r="O438" i="8"/>
  <c r="Z437" i="8"/>
  <c r="V437" i="8"/>
  <c r="R437" i="8"/>
  <c r="O437" i="8"/>
  <c r="Z436" i="8"/>
  <c r="V436" i="8"/>
  <c r="R436" i="8"/>
  <c r="O436" i="8"/>
  <c r="Z435" i="8"/>
  <c r="V435" i="8"/>
  <c r="R435" i="8"/>
  <c r="O435" i="8"/>
  <c r="Z434" i="8"/>
  <c r="V434" i="8"/>
  <c r="R434" i="8"/>
  <c r="O434" i="8"/>
  <c r="Z433" i="8"/>
  <c r="V433" i="8"/>
  <c r="R433" i="8"/>
  <c r="O433" i="8"/>
  <c r="Z432" i="8"/>
  <c r="V432" i="8"/>
  <c r="R432" i="8"/>
  <c r="O432" i="8"/>
  <c r="Z431" i="8"/>
  <c r="V431" i="8"/>
  <c r="R431" i="8"/>
  <c r="O431" i="8"/>
  <c r="Z430" i="8"/>
  <c r="V430" i="8"/>
  <c r="R430" i="8"/>
  <c r="O430" i="8"/>
  <c r="Z429" i="8"/>
  <c r="V429" i="8"/>
  <c r="R429" i="8"/>
  <c r="O429" i="8"/>
  <c r="Z428" i="8"/>
  <c r="V428" i="8"/>
  <c r="R428" i="8"/>
  <c r="O428" i="8"/>
  <c r="Z427" i="8"/>
  <c r="V427" i="8"/>
  <c r="R427" i="8"/>
  <c r="O427" i="8"/>
  <c r="Z426" i="8"/>
  <c r="V426" i="8"/>
  <c r="R426" i="8"/>
  <c r="O426" i="8"/>
  <c r="Z425" i="8"/>
  <c r="V425" i="8"/>
  <c r="R425" i="8"/>
  <c r="O425" i="8"/>
  <c r="Z424" i="8"/>
  <c r="V424" i="8"/>
  <c r="R424" i="8"/>
  <c r="O424" i="8"/>
  <c r="Z423" i="8"/>
  <c r="V423" i="8"/>
  <c r="R423" i="8"/>
  <c r="O423" i="8"/>
  <c r="Z422" i="8"/>
  <c r="V422" i="8"/>
  <c r="R422" i="8"/>
  <c r="O422" i="8"/>
  <c r="Z421" i="8"/>
  <c r="V421" i="8"/>
  <c r="R421" i="8"/>
  <c r="O421" i="8"/>
  <c r="Z420" i="8"/>
  <c r="V420" i="8"/>
  <c r="R420" i="8"/>
  <c r="O420" i="8"/>
  <c r="Z419" i="8"/>
  <c r="V419" i="8"/>
  <c r="R419" i="8"/>
  <c r="O419" i="8"/>
  <c r="Z418" i="8"/>
  <c r="V418" i="8"/>
  <c r="R418" i="8"/>
  <c r="O418" i="8"/>
  <c r="Z417" i="8"/>
  <c r="V417" i="8"/>
  <c r="R417" i="8"/>
  <c r="O417" i="8"/>
  <c r="Z416" i="8"/>
  <c r="V416" i="8"/>
  <c r="R416" i="8"/>
  <c r="O416" i="8"/>
  <c r="Z415" i="8"/>
  <c r="V415" i="8"/>
  <c r="R415" i="8"/>
  <c r="O415" i="8"/>
  <c r="Z414" i="8"/>
  <c r="V414" i="8"/>
  <c r="R414" i="8"/>
  <c r="O414" i="8"/>
  <c r="Z413" i="8"/>
  <c r="V413" i="8"/>
  <c r="R413" i="8"/>
  <c r="O413" i="8"/>
  <c r="Z412" i="8"/>
  <c r="V412" i="8"/>
  <c r="R412" i="8"/>
  <c r="O412" i="8"/>
  <c r="Z411" i="8"/>
  <c r="V411" i="8"/>
  <c r="R411" i="8"/>
  <c r="O411" i="8"/>
  <c r="Z410" i="8"/>
  <c r="V410" i="8"/>
  <c r="R410" i="8"/>
  <c r="O410" i="8"/>
  <c r="Z409" i="8"/>
  <c r="V409" i="8"/>
  <c r="R409" i="8"/>
  <c r="O409" i="8"/>
  <c r="Z408" i="8"/>
  <c r="V408" i="8"/>
  <c r="R408" i="8"/>
  <c r="O408" i="8"/>
  <c r="Z407" i="8"/>
  <c r="V407" i="8"/>
  <c r="R407" i="8"/>
  <c r="O407" i="8"/>
  <c r="Z406" i="8"/>
  <c r="V406" i="8"/>
  <c r="R406" i="8"/>
  <c r="O406" i="8"/>
  <c r="Z405" i="8"/>
  <c r="V405" i="8"/>
  <c r="R405" i="8"/>
  <c r="O405" i="8"/>
  <c r="Z404" i="8"/>
  <c r="V404" i="8"/>
  <c r="R404" i="8"/>
  <c r="O404" i="8"/>
  <c r="Z403" i="8"/>
  <c r="V403" i="8"/>
  <c r="R403" i="8"/>
  <c r="O403" i="8"/>
  <c r="Z402" i="8"/>
  <c r="V402" i="8"/>
  <c r="R402" i="8"/>
  <c r="O402" i="8"/>
  <c r="Z401" i="8"/>
  <c r="V401" i="8"/>
  <c r="R401" i="8"/>
  <c r="O401" i="8"/>
  <c r="Z400" i="8"/>
  <c r="V400" i="8"/>
  <c r="R400" i="8"/>
  <c r="O400" i="8"/>
  <c r="Z399" i="8"/>
  <c r="V399" i="8"/>
  <c r="R399" i="8"/>
  <c r="O399" i="8"/>
  <c r="Z398" i="8"/>
  <c r="V398" i="8"/>
  <c r="R398" i="8"/>
  <c r="O398" i="8"/>
  <c r="Z397" i="8"/>
  <c r="V397" i="8"/>
  <c r="R397" i="8"/>
  <c r="O397" i="8"/>
  <c r="Z396" i="8"/>
  <c r="V396" i="8"/>
  <c r="R396" i="8"/>
  <c r="O396" i="8"/>
  <c r="Z395" i="8"/>
  <c r="V395" i="8"/>
  <c r="R395" i="8"/>
  <c r="O395" i="8"/>
  <c r="Z394" i="8"/>
  <c r="V394" i="8"/>
  <c r="R394" i="8"/>
  <c r="O394" i="8"/>
  <c r="Z393" i="8"/>
  <c r="V393" i="8"/>
  <c r="R393" i="8"/>
  <c r="O393" i="8"/>
  <c r="Z392" i="8"/>
  <c r="V392" i="8"/>
  <c r="R392" i="8"/>
  <c r="O392" i="8"/>
  <c r="Z391" i="8"/>
  <c r="V391" i="8"/>
  <c r="R391" i="8"/>
  <c r="O391" i="8"/>
  <c r="Z390" i="8"/>
  <c r="V390" i="8"/>
  <c r="R390" i="8"/>
  <c r="O390" i="8"/>
  <c r="Z389" i="8"/>
  <c r="V389" i="8"/>
  <c r="R389" i="8"/>
  <c r="O389" i="8"/>
  <c r="Z388" i="8"/>
  <c r="V388" i="8"/>
  <c r="R388" i="8"/>
  <c r="O388" i="8"/>
  <c r="Z387" i="8"/>
  <c r="V387" i="8"/>
  <c r="R387" i="8"/>
  <c r="O387" i="8"/>
  <c r="Z386" i="8"/>
  <c r="V386" i="8"/>
  <c r="R386" i="8"/>
  <c r="O386" i="8"/>
  <c r="Z385" i="8"/>
  <c r="V385" i="8"/>
  <c r="R385" i="8"/>
  <c r="O385" i="8"/>
  <c r="Z384" i="8"/>
  <c r="V384" i="8"/>
  <c r="R384" i="8"/>
  <c r="O384" i="8"/>
  <c r="Z383" i="8"/>
  <c r="V383" i="8"/>
  <c r="R383" i="8"/>
  <c r="O383" i="8"/>
  <c r="Z382" i="8"/>
  <c r="V382" i="8"/>
  <c r="R382" i="8"/>
  <c r="O382" i="8"/>
  <c r="Z381" i="8"/>
  <c r="V381" i="8"/>
  <c r="R381" i="8"/>
  <c r="O381" i="8"/>
  <c r="Z380" i="8"/>
  <c r="V380" i="8"/>
  <c r="R380" i="8"/>
  <c r="O380" i="8"/>
  <c r="Z379" i="8"/>
  <c r="V379" i="8"/>
  <c r="R379" i="8"/>
  <c r="O379" i="8"/>
  <c r="Z378" i="8"/>
  <c r="V378" i="8"/>
  <c r="R378" i="8"/>
  <c r="O378" i="8"/>
  <c r="Z377" i="8"/>
  <c r="V377" i="8"/>
  <c r="R377" i="8"/>
  <c r="O377" i="8"/>
  <c r="Z376" i="8"/>
  <c r="V376" i="8"/>
  <c r="R376" i="8"/>
  <c r="O376" i="8"/>
  <c r="Z375" i="8"/>
  <c r="V375" i="8"/>
  <c r="R375" i="8"/>
  <c r="O375" i="8"/>
  <c r="Z374" i="8"/>
  <c r="V374" i="8"/>
  <c r="R374" i="8"/>
  <c r="O374" i="8"/>
  <c r="Z373" i="8"/>
  <c r="V373" i="8"/>
  <c r="R373" i="8"/>
  <c r="O373" i="8"/>
  <c r="Z372" i="8"/>
  <c r="V372" i="8"/>
  <c r="R372" i="8"/>
  <c r="O372" i="8"/>
  <c r="Z371" i="8"/>
  <c r="V371" i="8"/>
  <c r="R371" i="8"/>
  <c r="O371" i="8"/>
  <c r="Z370" i="8"/>
  <c r="V370" i="8"/>
  <c r="R370" i="8"/>
  <c r="O370" i="8"/>
  <c r="Z369" i="8"/>
  <c r="V369" i="8"/>
  <c r="R369" i="8"/>
  <c r="O369" i="8"/>
  <c r="Z368" i="8"/>
  <c r="V368" i="8"/>
  <c r="R368" i="8"/>
  <c r="O368" i="8"/>
  <c r="Z367" i="8"/>
  <c r="V367" i="8"/>
  <c r="R367" i="8"/>
  <c r="O367" i="8"/>
  <c r="Z366" i="8"/>
  <c r="V366" i="8"/>
  <c r="R366" i="8"/>
  <c r="O366" i="8"/>
  <c r="Z365" i="8"/>
  <c r="V365" i="8"/>
  <c r="R365" i="8"/>
  <c r="O365" i="8"/>
  <c r="Z364" i="8"/>
  <c r="V364" i="8"/>
  <c r="R364" i="8"/>
  <c r="O364" i="8"/>
  <c r="Z363" i="8"/>
  <c r="V363" i="8"/>
  <c r="R363" i="8"/>
  <c r="O363" i="8"/>
  <c r="Z362" i="8"/>
  <c r="V362" i="8"/>
  <c r="R362" i="8"/>
  <c r="O362" i="8"/>
  <c r="Z361" i="8"/>
  <c r="V361" i="8"/>
  <c r="R361" i="8"/>
  <c r="O361" i="8"/>
  <c r="Z360" i="8"/>
  <c r="V360" i="8"/>
  <c r="R360" i="8"/>
  <c r="O360" i="8"/>
  <c r="Z359" i="8"/>
  <c r="V359" i="8"/>
  <c r="R359" i="8"/>
  <c r="O359" i="8"/>
  <c r="Z358" i="8"/>
  <c r="V358" i="8"/>
  <c r="R358" i="8"/>
  <c r="O358" i="8"/>
  <c r="Z357" i="8"/>
  <c r="V357" i="8"/>
  <c r="R357" i="8"/>
  <c r="O357" i="8"/>
  <c r="Z356" i="8"/>
  <c r="V356" i="8"/>
  <c r="R356" i="8"/>
  <c r="O356" i="8"/>
  <c r="Z355" i="8"/>
  <c r="V355" i="8"/>
  <c r="R355" i="8"/>
  <c r="O355" i="8"/>
  <c r="Z354" i="8"/>
  <c r="V354" i="8"/>
  <c r="R354" i="8"/>
  <c r="O354" i="8"/>
  <c r="Z353" i="8"/>
  <c r="V353" i="8"/>
  <c r="R353" i="8"/>
  <c r="O353" i="8"/>
  <c r="Z352" i="8"/>
  <c r="V352" i="8"/>
  <c r="R352" i="8"/>
  <c r="O352" i="8"/>
  <c r="Z351" i="8"/>
  <c r="V351" i="8"/>
  <c r="R351" i="8"/>
  <c r="O351" i="8"/>
  <c r="Z350" i="8"/>
  <c r="V350" i="8"/>
  <c r="R350" i="8"/>
  <c r="O350" i="8"/>
  <c r="Z349" i="8"/>
  <c r="V349" i="8"/>
  <c r="R349" i="8"/>
  <c r="O349" i="8"/>
  <c r="Z348" i="8"/>
  <c r="V348" i="8"/>
  <c r="R348" i="8"/>
  <c r="O348" i="8"/>
  <c r="Z347" i="8"/>
  <c r="V347" i="8"/>
  <c r="R347" i="8"/>
  <c r="O347" i="8"/>
  <c r="Z346" i="8"/>
  <c r="V346" i="8"/>
  <c r="R346" i="8"/>
  <c r="O346" i="8"/>
  <c r="Z345" i="8"/>
  <c r="V345" i="8"/>
  <c r="R345" i="8"/>
  <c r="O345" i="8"/>
  <c r="Z344" i="8"/>
  <c r="V344" i="8"/>
  <c r="R344" i="8"/>
  <c r="O344" i="8"/>
  <c r="Z343" i="8"/>
  <c r="V343" i="8"/>
  <c r="R343" i="8"/>
  <c r="O343" i="8"/>
  <c r="Z342" i="8"/>
  <c r="V342" i="8"/>
  <c r="R342" i="8"/>
  <c r="O342" i="8"/>
  <c r="Z341" i="8"/>
  <c r="V341" i="8"/>
  <c r="R341" i="8"/>
  <c r="O341" i="8"/>
  <c r="Z340" i="8"/>
  <c r="V340" i="8"/>
  <c r="R340" i="8"/>
  <c r="O340" i="8"/>
  <c r="Z339" i="8"/>
  <c r="V339" i="8"/>
  <c r="R339" i="8"/>
  <c r="O339" i="8"/>
  <c r="Z338" i="8"/>
  <c r="V338" i="8"/>
  <c r="R338" i="8"/>
  <c r="O338" i="8"/>
  <c r="Z337" i="8"/>
  <c r="V337" i="8"/>
  <c r="R337" i="8"/>
  <c r="O337" i="8"/>
  <c r="Z336" i="8"/>
  <c r="V336" i="8"/>
  <c r="R336" i="8"/>
  <c r="O336" i="8"/>
  <c r="Z335" i="8"/>
  <c r="V335" i="8"/>
  <c r="R335" i="8"/>
  <c r="O335" i="8"/>
  <c r="Z334" i="8"/>
  <c r="V334" i="8"/>
  <c r="R334" i="8"/>
  <c r="O334" i="8"/>
  <c r="Z333" i="8"/>
  <c r="V333" i="8"/>
  <c r="R333" i="8"/>
  <c r="O333" i="8"/>
  <c r="Z332" i="8"/>
  <c r="V332" i="8"/>
  <c r="R332" i="8"/>
  <c r="O332" i="8"/>
  <c r="Z331" i="8"/>
  <c r="V331" i="8"/>
  <c r="R331" i="8"/>
  <c r="O331" i="8"/>
  <c r="Z330" i="8"/>
  <c r="V330" i="8"/>
  <c r="R330" i="8"/>
  <c r="O330" i="8"/>
  <c r="Z329" i="8"/>
  <c r="V329" i="8"/>
  <c r="R329" i="8"/>
  <c r="O329" i="8"/>
  <c r="Z328" i="8"/>
  <c r="V328" i="8"/>
  <c r="R328" i="8"/>
  <c r="O328" i="8"/>
  <c r="Z327" i="8"/>
  <c r="V327" i="8"/>
  <c r="R327" i="8"/>
  <c r="O327" i="8"/>
  <c r="Z326" i="8"/>
  <c r="V326" i="8"/>
  <c r="R326" i="8"/>
  <c r="O326" i="8"/>
  <c r="Z325" i="8"/>
  <c r="V325" i="8"/>
  <c r="R325" i="8"/>
  <c r="O325" i="8"/>
  <c r="Z324" i="8"/>
  <c r="V324" i="8"/>
  <c r="R324" i="8"/>
  <c r="O324" i="8"/>
  <c r="Z323" i="8"/>
  <c r="V323" i="8"/>
  <c r="R323" i="8"/>
  <c r="O323" i="8"/>
  <c r="Z322" i="8"/>
  <c r="V322" i="8"/>
  <c r="R322" i="8"/>
  <c r="O322" i="8"/>
  <c r="Z321" i="8"/>
  <c r="V321" i="8"/>
  <c r="R321" i="8"/>
  <c r="O321" i="8"/>
  <c r="Z320" i="8"/>
  <c r="V320" i="8"/>
  <c r="R320" i="8"/>
  <c r="O320" i="8"/>
  <c r="Z319" i="8"/>
  <c r="V319" i="8"/>
  <c r="R319" i="8"/>
  <c r="O319" i="8"/>
  <c r="Z318" i="8"/>
  <c r="V318" i="8"/>
  <c r="R318" i="8"/>
  <c r="O318" i="8"/>
  <c r="Z317" i="8"/>
  <c r="V317" i="8"/>
  <c r="R317" i="8"/>
  <c r="O317" i="8"/>
  <c r="Z316" i="8"/>
  <c r="V316" i="8"/>
  <c r="R316" i="8"/>
  <c r="O316" i="8"/>
  <c r="Z315" i="8"/>
  <c r="V315" i="8"/>
  <c r="R315" i="8"/>
  <c r="O315" i="8"/>
  <c r="Z314" i="8"/>
  <c r="V314" i="8"/>
  <c r="R314" i="8"/>
  <c r="O314" i="8"/>
  <c r="Z313" i="8"/>
  <c r="V313" i="8"/>
  <c r="R313" i="8"/>
  <c r="O313" i="8"/>
  <c r="Z312" i="8"/>
  <c r="V312" i="8"/>
  <c r="R312" i="8"/>
  <c r="O312" i="8"/>
  <c r="Z311" i="8"/>
  <c r="V311" i="8"/>
  <c r="R311" i="8"/>
  <c r="O311" i="8"/>
  <c r="Z310" i="8"/>
  <c r="V310" i="8"/>
  <c r="R310" i="8"/>
  <c r="O310" i="8"/>
  <c r="Z309" i="8"/>
  <c r="V309" i="8"/>
  <c r="R309" i="8"/>
  <c r="O309" i="8"/>
  <c r="Z308" i="8"/>
  <c r="V308" i="8"/>
  <c r="R308" i="8"/>
  <c r="O308" i="8"/>
  <c r="Z307" i="8"/>
  <c r="V307" i="8"/>
  <c r="R307" i="8"/>
  <c r="O307" i="8"/>
  <c r="Z306" i="8"/>
  <c r="V306" i="8"/>
  <c r="R306" i="8"/>
  <c r="O306" i="8"/>
  <c r="Z305" i="8"/>
  <c r="V305" i="8"/>
  <c r="R305" i="8"/>
  <c r="O305" i="8"/>
  <c r="Z304" i="8"/>
  <c r="V304" i="8"/>
  <c r="R304" i="8"/>
  <c r="O304" i="8"/>
  <c r="Z303" i="8"/>
  <c r="V303" i="8"/>
  <c r="R303" i="8"/>
  <c r="O303" i="8"/>
  <c r="Z302" i="8"/>
  <c r="V302" i="8"/>
  <c r="R302" i="8"/>
  <c r="O302" i="8"/>
  <c r="Z301" i="8"/>
  <c r="V301" i="8"/>
  <c r="R301" i="8"/>
  <c r="O301" i="8"/>
  <c r="Z300" i="8"/>
  <c r="V300" i="8"/>
  <c r="R300" i="8"/>
  <c r="O300" i="8"/>
  <c r="Z299" i="8"/>
  <c r="V299" i="8"/>
  <c r="R299" i="8"/>
  <c r="O299" i="8"/>
  <c r="Z298" i="8"/>
  <c r="V298" i="8"/>
  <c r="R298" i="8"/>
  <c r="O298" i="8"/>
  <c r="Z297" i="8"/>
  <c r="V297" i="8"/>
  <c r="R297" i="8"/>
  <c r="O297" i="8"/>
  <c r="Z296" i="8"/>
  <c r="V296" i="8"/>
  <c r="R296" i="8"/>
  <c r="O296" i="8"/>
  <c r="Z295" i="8"/>
  <c r="V295" i="8"/>
  <c r="R295" i="8"/>
  <c r="O295" i="8"/>
  <c r="Z294" i="8"/>
  <c r="V294" i="8"/>
  <c r="R294" i="8"/>
  <c r="O294" i="8"/>
  <c r="Z293" i="8"/>
  <c r="V293" i="8"/>
  <c r="R293" i="8"/>
  <c r="O293" i="8"/>
  <c r="Z292" i="8"/>
  <c r="V292" i="8"/>
  <c r="R292" i="8"/>
  <c r="O292" i="8"/>
  <c r="Z291" i="8"/>
  <c r="V291" i="8"/>
  <c r="R291" i="8"/>
  <c r="O291" i="8"/>
  <c r="Z290" i="8"/>
  <c r="V290" i="8"/>
  <c r="R290" i="8"/>
  <c r="O290" i="8"/>
  <c r="Z289" i="8"/>
  <c r="V289" i="8"/>
  <c r="R289" i="8"/>
  <c r="O289" i="8"/>
  <c r="Z288" i="8"/>
  <c r="V288" i="8"/>
  <c r="R288" i="8"/>
  <c r="O288" i="8"/>
  <c r="Z287" i="8"/>
  <c r="V287" i="8"/>
  <c r="R287" i="8"/>
  <c r="O287" i="8"/>
  <c r="Z286" i="8"/>
  <c r="V286" i="8"/>
  <c r="R286" i="8"/>
  <c r="O286" i="8"/>
  <c r="Z285" i="8"/>
  <c r="V285" i="8"/>
  <c r="R285" i="8"/>
  <c r="O285" i="8"/>
  <c r="Z284" i="8"/>
  <c r="V284" i="8"/>
  <c r="R284" i="8"/>
  <c r="O284" i="8"/>
  <c r="Z283" i="8"/>
  <c r="V283" i="8"/>
  <c r="R283" i="8"/>
  <c r="O283" i="8"/>
  <c r="Z282" i="8"/>
  <c r="V282" i="8"/>
  <c r="R282" i="8"/>
  <c r="O282" i="8"/>
  <c r="Z281" i="8"/>
  <c r="V281" i="8"/>
  <c r="R281" i="8"/>
  <c r="O281" i="8"/>
  <c r="Z280" i="8"/>
  <c r="V280" i="8"/>
  <c r="R280" i="8"/>
  <c r="O280" i="8"/>
  <c r="Z279" i="8"/>
  <c r="V279" i="8"/>
  <c r="R279" i="8"/>
  <c r="O279" i="8"/>
  <c r="Z278" i="8"/>
  <c r="V278" i="8"/>
  <c r="R278" i="8"/>
  <c r="O278" i="8"/>
  <c r="Z277" i="8"/>
  <c r="V277" i="8"/>
  <c r="R277" i="8"/>
  <c r="O277" i="8"/>
  <c r="Z276" i="8"/>
  <c r="V276" i="8"/>
  <c r="R276" i="8"/>
  <c r="O276" i="8"/>
  <c r="Z275" i="8"/>
  <c r="V275" i="8"/>
  <c r="R275" i="8"/>
  <c r="O275" i="8"/>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J2" i="7"/>
  <c r="K2" i="7" s="1"/>
  <c r="J3" i="7"/>
  <c r="K3" i="7" s="1"/>
  <c r="J4" i="7"/>
  <c r="J5" i="7"/>
  <c r="J6" i="7"/>
  <c r="J7" i="7"/>
  <c r="J8" i="7"/>
  <c r="J9" i="7"/>
  <c r="J10" i="7"/>
  <c r="J11" i="7"/>
  <c r="K11" i="7" s="1"/>
  <c r="J12" i="7"/>
  <c r="J13" i="7"/>
  <c r="J14" i="7"/>
  <c r="J15" i="7"/>
  <c r="J16" i="7"/>
  <c r="J17" i="7"/>
  <c r="J18" i="7"/>
  <c r="J19" i="7"/>
  <c r="K19" i="7" s="1"/>
  <c r="J20" i="7"/>
  <c r="J21" i="7"/>
  <c r="J22" i="7"/>
  <c r="J23" i="7"/>
  <c r="J24" i="7"/>
  <c r="J25" i="7"/>
  <c r="J26" i="7"/>
  <c r="K26" i="7" s="1"/>
  <c r="J27" i="7"/>
  <c r="K27" i="7" s="1"/>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J674" i="7"/>
  <c r="J675" i="7"/>
  <c r="J676" i="7"/>
  <c r="J677" i="7"/>
  <c r="J678" i="7"/>
  <c r="J679" i="7"/>
  <c r="J680" i="7"/>
  <c r="J681"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N435" i="7"/>
  <c r="N436" i="7"/>
  <c r="N437" i="7"/>
  <c r="N438" i="7"/>
  <c r="N439" i="7"/>
  <c r="N440" i="7"/>
  <c r="N441" i="7"/>
  <c r="N442" i="7"/>
  <c r="N443" i="7"/>
  <c r="N444" i="7"/>
  <c r="N445" i="7"/>
  <c r="N446" i="7"/>
  <c r="N447" i="7"/>
  <c r="N448" i="7"/>
  <c r="N449" i="7"/>
  <c r="N450" i="7"/>
  <c r="N451" i="7"/>
  <c r="N452" i="7"/>
  <c r="N453" i="7"/>
  <c r="N454" i="7"/>
  <c r="N455" i="7"/>
  <c r="N456" i="7"/>
  <c r="N457" i="7"/>
  <c r="N458" i="7"/>
  <c r="N459" i="7"/>
  <c r="N460" i="7"/>
  <c r="N461" i="7"/>
  <c r="N463" i="7"/>
  <c r="N464" i="7"/>
  <c r="N465" i="7"/>
  <c r="N466" i="7"/>
  <c r="N467" i="7"/>
  <c r="N468" i="7"/>
  <c r="N469" i="7"/>
  <c r="N470" i="7"/>
  <c r="N471" i="7"/>
  <c r="N472" i="7"/>
  <c r="N473" i="7"/>
  <c r="N474" i="7"/>
  <c r="N475" i="7"/>
  <c r="N476" i="7"/>
  <c r="N477" i="7"/>
  <c r="N478" i="7"/>
  <c r="N479" i="7"/>
  <c r="N480" i="7"/>
  <c r="N481" i="7"/>
  <c r="N482" i="7"/>
  <c r="N483" i="7"/>
  <c r="N484" i="7"/>
  <c r="N485" i="7"/>
  <c r="N486" i="7"/>
  <c r="N487" i="7"/>
  <c r="N488" i="7"/>
  <c r="N489" i="7"/>
  <c r="N490" i="7"/>
  <c r="N491" i="7"/>
  <c r="N492" i="7"/>
  <c r="N493" i="7"/>
  <c r="N494" i="7"/>
  <c r="N495" i="7"/>
  <c r="N496" i="7"/>
  <c r="N497" i="7"/>
  <c r="N498" i="7"/>
  <c r="N499" i="7"/>
  <c r="N500" i="7"/>
  <c r="N501" i="7"/>
  <c r="N502" i="7"/>
  <c r="N503" i="7"/>
  <c r="N504" i="7"/>
  <c r="N505" i="7"/>
  <c r="N506" i="7"/>
  <c r="N507" i="7"/>
  <c r="N508" i="7"/>
  <c r="N509" i="7"/>
  <c r="N510" i="7"/>
  <c r="N511" i="7"/>
  <c r="N512" i="7"/>
  <c r="N513" i="7"/>
  <c r="N514" i="7"/>
  <c r="N515" i="7"/>
  <c r="N516" i="7"/>
  <c r="N517" i="7"/>
  <c r="N518" i="7"/>
  <c r="N519" i="7"/>
  <c r="N520" i="7"/>
  <c r="N521" i="7"/>
  <c r="N522" i="7"/>
  <c r="N523" i="7"/>
  <c r="N524" i="7"/>
  <c r="N525" i="7"/>
  <c r="N526" i="7"/>
  <c r="N527" i="7"/>
  <c r="N528" i="7"/>
  <c r="N529" i="7"/>
  <c r="N531" i="7"/>
  <c r="N532" i="7"/>
  <c r="N533" i="7"/>
  <c r="N534" i="7"/>
  <c r="N535" i="7"/>
  <c r="N536" i="7"/>
  <c r="N537" i="7"/>
  <c r="N538" i="7"/>
  <c r="N539" i="7"/>
  <c r="N540" i="7"/>
  <c r="N541" i="7"/>
  <c r="N542" i="7"/>
  <c r="N543" i="7"/>
  <c r="N544" i="7"/>
  <c r="N545" i="7"/>
  <c r="N546" i="7"/>
  <c r="N547" i="7"/>
  <c r="N548" i="7"/>
  <c r="N549" i="7"/>
  <c r="N550" i="7"/>
  <c r="N551" i="7"/>
  <c r="N552" i="7"/>
  <c r="N553" i="7"/>
  <c r="N554" i="7"/>
  <c r="N555" i="7"/>
  <c r="N556" i="7"/>
  <c r="N557" i="7"/>
  <c r="N558" i="7"/>
  <c r="N559" i="7"/>
  <c r="N560" i="7"/>
  <c r="N561" i="7"/>
  <c r="N562" i="7"/>
  <c r="N563" i="7"/>
  <c r="N564" i="7"/>
  <c r="N565" i="7"/>
  <c r="N566" i="7"/>
  <c r="N567" i="7"/>
  <c r="N568" i="7"/>
  <c r="N569" i="7"/>
  <c r="N570" i="7"/>
  <c r="N571" i="7"/>
  <c r="N572" i="7"/>
  <c r="N573" i="7"/>
  <c r="N574" i="7"/>
  <c r="N575" i="7"/>
  <c r="N576" i="7"/>
  <c r="N577" i="7"/>
  <c r="N578" i="7"/>
  <c r="N579" i="7"/>
  <c r="N580" i="7"/>
  <c r="N581" i="7"/>
  <c r="N582" i="7"/>
  <c r="N583" i="7"/>
  <c r="N584" i="7"/>
  <c r="N585" i="7"/>
  <c r="N586" i="7"/>
  <c r="N587" i="7"/>
  <c r="N588" i="7"/>
  <c r="N589" i="7"/>
  <c r="N590" i="7"/>
  <c r="N591" i="7"/>
  <c r="N592" i="7"/>
  <c r="N593" i="7"/>
  <c r="N594" i="7"/>
  <c r="N595" i="7"/>
  <c r="N596" i="7"/>
  <c r="N597" i="7"/>
  <c r="N598" i="7"/>
  <c r="N599" i="7"/>
  <c r="N600" i="7"/>
  <c r="N601" i="7"/>
  <c r="N602" i="7"/>
  <c r="N603" i="7"/>
  <c r="N604" i="7"/>
  <c r="N605" i="7"/>
  <c r="N606" i="7"/>
  <c r="N607" i="7"/>
  <c r="N608" i="7"/>
  <c r="N609" i="7"/>
  <c r="N610" i="7"/>
  <c r="N611" i="7"/>
  <c r="N612" i="7"/>
  <c r="N613" i="7"/>
  <c r="N614" i="7"/>
  <c r="N615" i="7"/>
  <c r="N616" i="7"/>
  <c r="N617" i="7"/>
  <c r="N618" i="7"/>
  <c r="N619" i="7"/>
  <c r="N620" i="7"/>
  <c r="N621" i="7"/>
  <c r="N622" i="7"/>
  <c r="N623" i="7"/>
  <c r="N624" i="7"/>
  <c r="N625" i="7"/>
  <c r="N626" i="7"/>
  <c r="N627" i="7"/>
  <c r="N628" i="7"/>
  <c r="N629" i="7"/>
  <c r="N630" i="7"/>
  <c r="N631" i="7"/>
  <c r="N632" i="7"/>
  <c r="N633" i="7"/>
  <c r="N634" i="7"/>
  <c r="N635" i="7"/>
  <c r="N636" i="7"/>
  <c r="N637" i="7"/>
  <c r="N638" i="7"/>
  <c r="N639" i="7"/>
  <c r="N640" i="7"/>
  <c r="N641" i="7"/>
  <c r="N642" i="7"/>
  <c r="N643" i="7"/>
  <c r="N644" i="7"/>
  <c r="N645" i="7"/>
  <c r="N646" i="7"/>
  <c r="N647" i="7"/>
  <c r="N648" i="7"/>
  <c r="N649" i="7"/>
  <c r="N650" i="7"/>
  <c r="N651" i="7"/>
  <c r="N652" i="7"/>
  <c r="N653" i="7"/>
  <c r="N654" i="7"/>
  <c r="N655" i="7"/>
  <c r="N656" i="7"/>
  <c r="N657" i="7"/>
  <c r="N658" i="7"/>
  <c r="N659" i="7"/>
  <c r="N660" i="7"/>
  <c r="N661" i="7"/>
  <c r="N662" i="7"/>
  <c r="N663" i="7"/>
  <c r="N664" i="7"/>
  <c r="N665" i="7"/>
  <c r="N666" i="7"/>
  <c r="N667" i="7"/>
  <c r="N668" i="7"/>
  <c r="N669" i="7"/>
  <c r="N670" i="7"/>
  <c r="N671" i="7"/>
  <c r="N672" i="7"/>
  <c r="N673" i="7"/>
  <c r="N674" i="7"/>
  <c r="N675" i="7"/>
  <c r="N676" i="7"/>
  <c r="N677" i="7"/>
  <c r="N678" i="7"/>
  <c r="N679" i="7"/>
  <c r="N680" i="7"/>
  <c r="N681" i="7"/>
  <c r="Q2" i="7"/>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5" i="7"/>
  <c r="Q36" i="7"/>
  <c r="Q37" i="7"/>
  <c r="Q38" i="7"/>
  <c r="Q39" i="7"/>
  <c r="Q41" i="7"/>
  <c r="Q42" i="7"/>
  <c r="Q43" i="7"/>
  <c r="Q44" i="7"/>
  <c r="Q46" i="7"/>
  <c r="Q47" i="7"/>
  <c r="Q48" i="7"/>
  <c r="Q49" i="7"/>
  <c r="Q50" i="7"/>
  <c r="Q51" i="7"/>
  <c r="Q53" i="7"/>
  <c r="Q54" i="7"/>
  <c r="Q55" i="7"/>
  <c r="Q56" i="7"/>
  <c r="Q57" i="7"/>
  <c r="Q58" i="7"/>
  <c r="Q59" i="7"/>
  <c r="Q60" i="7"/>
  <c r="Q61" i="7"/>
  <c r="Q62" i="7"/>
  <c r="Q64" i="7"/>
  <c r="Q65" i="7"/>
  <c r="Q66" i="7"/>
  <c r="Q67" i="7"/>
  <c r="Q69" i="7"/>
  <c r="Q70" i="7"/>
  <c r="Q71" i="7"/>
  <c r="Q72" i="7"/>
  <c r="Q73" i="7"/>
  <c r="Q75" i="7"/>
  <c r="Q76" i="7"/>
  <c r="Q78" i="7"/>
  <c r="Q80" i="7"/>
  <c r="Q81" i="7"/>
  <c r="Q82" i="7"/>
  <c r="Q83" i="7"/>
  <c r="Q84" i="7"/>
  <c r="Q85" i="7"/>
  <c r="Q86" i="7"/>
  <c r="Q87" i="7"/>
  <c r="Q88" i="7"/>
  <c r="Q89" i="7"/>
  <c r="Q90" i="7"/>
  <c r="Q91" i="7"/>
  <c r="Q92" i="7"/>
  <c r="Q93" i="7"/>
  <c r="Q94" i="7"/>
  <c r="Q95" i="7"/>
  <c r="Q96" i="7"/>
  <c r="Q97" i="7"/>
  <c r="Q98" i="7"/>
  <c r="Q100" i="7"/>
  <c r="Q102" i="7"/>
  <c r="Q103" i="7"/>
  <c r="Q104" i="7"/>
  <c r="Q105" i="7"/>
  <c r="Q106" i="7"/>
  <c r="Q107" i="7"/>
  <c r="Q108" i="7"/>
  <c r="Q109" i="7"/>
  <c r="Q110" i="7"/>
  <c r="Q111" i="7"/>
  <c r="Q112" i="7"/>
  <c r="Q113" i="7"/>
  <c r="Q114" i="7"/>
  <c r="Q116" i="7"/>
  <c r="Q117" i="7"/>
  <c r="Q118" i="7"/>
  <c r="Q119" i="7"/>
  <c r="Q122" i="7"/>
  <c r="Q123" i="7"/>
  <c r="Q124" i="7"/>
  <c r="Q125" i="7"/>
  <c r="Q126" i="7"/>
  <c r="Q127" i="7"/>
  <c r="Q128" i="7"/>
  <c r="Q129" i="7"/>
  <c r="Q130" i="7"/>
  <c r="Q131" i="7"/>
  <c r="Q132" i="7"/>
  <c r="Q133" i="7"/>
  <c r="Q134" i="7"/>
  <c r="Q135" i="7"/>
  <c r="Q136" i="7"/>
  <c r="Q138" i="7"/>
  <c r="Q139" i="7"/>
  <c r="Q141" i="7"/>
  <c r="Q142" i="7"/>
  <c r="Q143" i="7"/>
  <c r="Q144" i="7"/>
  <c r="Q145" i="7"/>
  <c r="Q146" i="7"/>
  <c r="Q147" i="7"/>
  <c r="Q148" i="7"/>
  <c r="Q149" i="7"/>
  <c r="Q150" i="7"/>
  <c r="Q151" i="7"/>
  <c r="Q153" i="7"/>
  <c r="Q154" i="7"/>
  <c r="Q155" i="7"/>
  <c r="Q156" i="7"/>
  <c r="Q158" i="7"/>
  <c r="Q160" i="7"/>
  <c r="Q161" i="7"/>
  <c r="Q162" i="7"/>
  <c r="Q165" i="7"/>
  <c r="Q166" i="7"/>
  <c r="Q167" i="7"/>
  <c r="Q168" i="7"/>
  <c r="Q170" i="7"/>
  <c r="Q171" i="7"/>
  <c r="Q173" i="7"/>
  <c r="Q176" i="7"/>
  <c r="Q177" i="7"/>
  <c r="Q178" i="7"/>
  <c r="Q180" i="7"/>
  <c r="Q181" i="7"/>
  <c r="Q184" i="7"/>
  <c r="Q186" i="7"/>
  <c r="Q187" i="7"/>
  <c r="Q188" i="7"/>
  <c r="Q189" i="7"/>
  <c r="Q190" i="7"/>
  <c r="Q191" i="7"/>
  <c r="Q192" i="7"/>
  <c r="Q193" i="7"/>
  <c r="Q194" i="7"/>
  <c r="Q195" i="7"/>
  <c r="Q196" i="7"/>
  <c r="Q197" i="7"/>
  <c r="Q198" i="7"/>
  <c r="Q201" i="7"/>
  <c r="Q202" i="7"/>
  <c r="Q203" i="7"/>
  <c r="Q206" i="7"/>
  <c r="Q208" i="7"/>
  <c r="Q209" i="7"/>
  <c r="Q210" i="7"/>
  <c r="Q211" i="7"/>
  <c r="Q212" i="7"/>
  <c r="Q215" i="7"/>
  <c r="Q216" i="7"/>
  <c r="Q217" i="7"/>
  <c r="Q218" i="7"/>
  <c r="Q219" i="7"/>
  <c r="Q220" i="7"/>
  <c r="Q221" i="7"/>
  <c r="Q222" i="7"/>
  <c r="Q223" i="7"/>
  <c r="Q224" i="7"/>
  <c r="Q226" i="7"/>
  <c r="Q227" i="7"/>
  <c r="Q228" i="7"/>
  <c r="Q229" i="7"/>
  <c r="Q230" i="7"/>
  <c r="Q231" i="7"/>
  <c r="Q232" i="7"/>
  <c r="Q233" i="7"/>
  <c r="Q234" i="7"/>
  <c r="Q235" i="7"/>
  <c r="Q236" i="7"/>
  <c r="Q238" i="7"/>
  <c r="Q239" i="7"/>
  <c r="Q240" i="7"/>
  <c r="Q241" i="7"/>
  <c r="Q243" i="7"/>
  <c r="Q244" i="7"/>
  <c r="Q245" i="7"/>
  <c r="Q246" i="7"/>
  <c r="Q247" i="7"/>
  <c r="Q248" i="7"/>
  <c r="Q249" i="7"/>
  <c r="Q250" i="7"/>
  <c r="Q251" i="7"/>
  <c r="Q252" i="7"/>
  <c r="Q253" i="7"/>
  <c r="Q254" i="7"/>
  <c r="Q255" i="7"/>
  <c r="Q256" i="7"/>
  <c r="Q257" i="7"/>
  <c r="Q258" i="7"/>
  <c r="Q259" i="7"/>
  <c r="Q260" i="7"/>
  <c r="Q261" i="7"/>
  <c r="Q262" i="7"/>
  <c r="Q263" i="7"/>
  <c r="Q264" i="7"/>
  <c r="Q266" i="7"/>
  <c r="Q268" i="7"/>
  <c r="Q270" i="7"/>
  <c r="Q271" i="7"/>
  <c r="Q273" i="7"/>
  <c r="Q274" i="7"/>
  <c r="Q275" i="7"/>
  <c r="Q276" i="7"/>
  <c r="Q277" i="7"/>
  <c r="Q278" i="7"/>
  <c r="Q279" i="7"/>
  <c r="Q280" i="7"/>
  <c r="Q281" i="7"/>
  <c r="Q282" i="7"/>
  <c r="Q283" i="7"/>
  <c r="Q284" i="7"/>
  <c r="Q286" i="7"/>
  <c r="Q287" i="7"/>
  <c r="Q288" i="7"/>
  <c r="Q290" i="7"/>
  <c r="Q291" i="7"/>
  <c r="Q292" i="7"/>
  <c r="Q293" i="7"/>
  <c r="Q294" i="7"/>
  <c r="Q295" i="7"/>
  <c r="Q296" i="7"/>
  <c r="Q297" i="7"/>
  <c r="Q298" i="7"/>
  <c r="Q299" i="7"/>
  <c r="Q300" i="7"/>
  <c r="Q301" i="7"/>
  <c r="Q303" i="7"/>
  <c r="Q304" i="7"/>
  <c r="Q305" i="7"/>
  <c r="Q306" i="7"/>
  <c r="Q307" i="7"/>
  <c r="Q308" i="7"/>
  <c r="Q310" i="7"/>
  <c r="Q312" i="7"/>
  <c r="Q315" i="7"/>
  <c r="Q316" i="7"/>
  <c r="Q317" i="7"/>
  <c r="Q318" i="7"/>
  <c r="Q319" i="7"/>
  <c r="Q320" i="7"/>
  <c r="Q321" i="7"/>
  <c r="Q322" i="7"/>
  <c r="Q323" i="7"/>
  <c r="Q324" i="7"/>
  <c r="Q325" i="7"/>
  <c r="Q326" i="7"/>
  <c r="Q327" i="7"/>
  <c r="Q328" i="7"/>
  <c r="Q329" i="7"/>
  <c r="Q331" i="7"/>
  <c r="Q332" i="7"/>
  <c r="Q333" i="7"/>
  <c r="Q334" i="7"/>
  <c r="Q335" i="7"/>
  <c r="Q336" i="7"/>
  <c r="Q337" i="7"/>
  <c r="Q339" i="7"/>
  <c r="Q340" i="7"/>
  <c r="Q342" i="7"/>
  <c r="Q343" i="7"/>
  <c r="Q344" i="7"/>
  <c r="Q345" i="7"/>
  <c r="Q347" i="7"/>
  <c r="Q348" i="7"/>
  <c r="Q349" i="7"/>
  <c r="Q350" i="7"/>
  <c r="Q352" i="7"/>
  <c r="Q353" i="7"/>
  <c r="Q354" i="7"/>
  <c r="Q355" i="7"/>
  <c r="Q356" i="7"/>
  <c r="Q357" i="7"/>
  <c r="Q358" i="7"/>
  <c r="Q359" i="7"/>
  <c r="Q361" i="7"/>
  <c r="Q362" i="7"/>
  <c r="Q363" i="7"/>
  <c r="Q364" i="7"/>
  <c r="Q365" i="7"/>
  <c r="Q366" i="7"/>
  <c r="Q367" i="7"/>
  <c r="Q368" i="7"/>
  <c r="Q369" i="7"/>
  <c r="Q370" i="7"/>
  <c r="Q371" i="7"/>
  <c r="Q373" i="7"/>
  <c r="Q375" i="7"/>
  <c r="Q376" i="7"/>
  <c r="Q377" i="7"/>
  <c r="Q378" i="7"/>
  <c r="Q379" i="7"/>
  <c r="Q380" i="7"/>
  <c r="Q382" i="7"/>
  <c r="Q385" i="7"/>
  <c r="Q386" i="7"/>
  <c r="Q388" i="7"/>
  <c r="Q389" i="7"/>
  <c r="Q390" i="7"/>
  <c r="Q391" i="7"/>
  <c r="Q393" i="7"/>
  <c r="Q395" i="7"/>
  <c r="Q396" i="7"/>
  <c r="Q397" i="7"/>
  <c r="Q399" i="7"/>
  <c r="Q401" i="7"/>
  <c r="Q402" i="7"/>
  <c r="Q404" i="7"/>
  <c r="Q405" i="7"/>
  <c r="Q406" i="7"/>
  <c r="Q407" i="7"/>
  <c r="Q408" i="7"/>
  <c r="Q409" i="7"/>
  <c r="Q410" i="7"/>
  <c r="Q411" i="7"/>
  <c r="Q414" i="7"/>
  <c r="Q415" i="7"/>
  <c r="Q416" i="7"/>
  <c r="Q418" i="7"/>
  <c r="Q419" i="7"/>
  <c r="Q420" i="7"/>
  <c r="Q421" i="7"/>
  <c r="Q422" i="7"/>
  <c r="Q423" i="7"/>
  <c r="Q424" i="7"/>
  <c r="Q426" i="7"/>
  <c r="Q427" i="7"/>
  <c r="Q428" i="7"/>
  <c r="Q430" i="7"/>
  <c r="Q432" i="7"/>
  <c r="Q433" i="7"/>
  <c r="Q434" i="7"/>
  <c r="Q436" i="7"/>
  <c r="Q437" i="7"/>
  <c r="Q438" i="7"/>
  <c r="Q439" i="7"/>
  <c r="Q440" i="7"/>
  <c r="Q441" i="7"/>
  <c r="Q444" i="7"/>
  <c r="Q445" i="7"/>
  <c r="Q448" i="7"/>
  <c r="Q450" i="7"/>
  <c r="Q451" i="7"/>
  <c r="Q452" i="7"/>
  <c r="Q453" i="7"/>
  <c r="Q454" i="7"/>
  <c r="Q455" i="7"/>
  <c r="Q456" i="7"/>
  <c r="Q457" i="7"/>
  <c r="Q458" i="7"/>
  <c r="Q459" i="7"/>
  <c r="Q460" i="7"/>
  <c r="Q461" i="7"/>
  <c r="Q463" i="7"/>
  <c r="Q464" i="7"/>
  <c r="Q465" i="7"/>
  <c r="Q466" i="7"/>
  <c r="Q467" i="7"/>
  <c r="Q468" i="7"/>
  <c r="Q469" i="7"/>
  <c r="Q470" i="7"/>
  <c r="Q471" i="7"/>
  <c r="Q472" i="7"/>
  <c r="Q473" i="7"/>
  <c r="Q474" i="7"/>
  <c r="Q475" i="7"/>
  <c r="Q476" i="7"/>
  <c r="Q477" i="7"/>
  <c r="Q478" i="7"/>
  <c r="Q479" i="7"/>
  <c r="Q480" i="7"/>
  <c r="Q483" i="7"/>
  <c r="Q485" i="7"/>
  <c r="Q486" i="7"/>
  <c r="Q487" i="7"/>
  <c r="Q488" i="7"/>
  <c r="Q489" i="7"/>
  <c r="Q492" i="7"/>
  <c r="Q493" i="7"/>
  <c r="Q494" i="7"/>
  <c r="Q495" i="7"/>
  <c r="Q496" i="7"/>
  <c r="Q497" i="7"/>
  <c r="Q498" i="7"/>
  <c r="Q499" i="7"/>
  <c r="Q500" i="7"/>
  <c r="Q501" i="7"/>
  <c r="Q502" i="7"/>
  <c r="Q504" i="7"/>
  <c r="Q505" i="7"/>
  <c r="Q506" i="7"/>
  <c r="Q507" i="7"/>
  <c r="Q508" i="7"/>
  <c r="Q509" i="7"/>
  <c r="Q511" i="7"/>
  <c r="Q512" i="7"/>
  <c r="Q514" i="7"/>
  <c r="Q515" i="7"/>
  <c r="Q516" i="7"/>
  <c r="Q517" i="7"/>
  <c r="Q518" i="7"/>
  <c r="Q519" i="7"/>
  <c r="Q520" i="7"/>
  <c r="Q521" i="7"/>
  <c r="Q522" i="7"/>
  <c r="Q523" i="7"/>
  <c r="Q524" i="7"/>
  <c r="Q525" i="7"/>
  <c r="Q526" i="7"/>
  <c r="Q527" i="7"/>
  <c r="Q531" i="7"/>
  <c r="Q532" i="7"/>
  <c r="Q533" i="7"/>
  <c r="Q534" i="7"/>
  <c r="Q539" i="7"/>
  <c r="Q540" i="7"/>
  <c r="Q541" i="7"/>
  <c r="Q543" i="7"/>
  <c r="Q545" i="7"/>
  <c r="Q546" i="7"/>
  <c r="Q547" i="7"/>
  <c r="Q548" i="7"/>
  <c r="Q550" i="7"/>
  <c r="Q551" i="7"/>
  <c r="Q553" i="7"/>
  <c r="Q554" i="7"/>
  <c r="Q557" i="7"/>
  <c r="Q558" i="7"/>
  <c r="Q561" i="7"/>
  <c r="Q564" i="7"/>
  <c r="Q565" i="7"/>
  <c r="Q566" i="7"/>
  <c r="Q567" i="7"/>
  <c r="Q569" i="7"/>
  <c r="Q571" i="7"/>
  <c r="Q573" i="7"/>
  <c r="Q574" i="7"/>
  <c r="Q575" i="7"/>
  <c r="Q577" i="7"/>
  <c r="Q579" i="7"/>
  <c r="Q580" i="7"/>
  <c r="Q581" i="7"/>
  <c r="Q584" i="7"/>
  <c r="Q586" i="7"/>
  <c r="Q588" i="7"/>
  <c r="Q589" i="7"/>
  <c r="Q590" i="7"/>
  <c r="Q591" i="7"/>
  <c r="Q592" i="7"/>
  <c r="Q593" i="7"/>
  <c r="Q594" i="7"/>
  <c r="Q595" i="7"/>
  <c r="Q596" i="7"/>
  <c r="Q599" i="7"/>
  <c r="Q600" i="7"/>
  <c r="Q602" i="7"/>
  <c r="Q603" i="7"/>
  <c r="Q604" i="7"/>
  <c r="Q605" i="7"/>
  <c r="Q606" i="7"/>
  <c r="Q607" i="7"/>
  <c r="Q610" i="7"/>
  <c r="Q611" i="7"/>
  <c r="Q612" i="7"/>
  <c r="Q613" i="7"/>
  <c r="Q614" i="7"/>
  <c r="Q615" i="7"/>
  <c r="Q616" i="7"/>
  <c r="Q617" i="7"/>
  <c r="Q618" i="7"/>
  <c r="Q621" i="7"/>
  <c r="Q622" i="7"/>
  <c r="Q623" i="7"/>
  <c r="Q624" i="7"/>
  <c r="Q625" i="7"/>
  <c r="Q626" i="7"/>
  <c r="Q627" i="7"/>
  <c r="Q629" i="7"/>
  <c r="Q630" i="7"/>
  <c r="Q631" i="7"/>
  <c r="Q633" i="7"/>
  <c r="Q635" i="7"/>
  <c r="Q636" i="7"/>
  <c r="Q637" i="7"/>
  <c r="Q639" i="7"/>
  <c r="Q640" i="7"/>
  <c r="Q641" i="7"/>
  <c r="Q643" i="7"/>
  <c r="Q645" i="7"/>
  <c r="Q646" i="7"/>
  <c r="Q647" i="7"/>
  <c r="Q648" i="7"/>
  <c r="Q649" i="7"/>
  <c r="Q650" i="7"/>
  <c r="Q652" i="7"/>
  <c r="Q653" i="7"/>
  <c r="Q654" i="7"/>
  <c r="Q656" i="7"/>
  <c r="Q657" i="7"/>
  <c r="Q659" i="7"/>
  <c r="Q660" i="7"/>
  <c r="Q661" i="7"/>
  <c r="Q663" i="7"/>
  <c r="Q665" i="7"/>
  <c r="Q666" i="7"/>
  <c r="Q667" i="7"/>
  <c r="Q668" i="7"/>
  <c r="Q670" i="7"/>
  <c r="Q672" i="7"/>
  <c r="Q674" i="7"/>
  <c r="Q675" i="7"/>
  <c r="Q676" i="7"/>
  <c r="Q678" i="7"/>
  <c r="Q679" i="7"/>
  <c r="Q681" i="7"/>
  <c r="T2" i="7"/>
  <c r="T3" i="7"/>
  <c r="T4" i="7"/>
  <c r="T5" i="7"/>
  <c r="T6" i="7"/>
  <c r="T7" i="7"/>
  <c r="T8" i="7"/>
  <c r="T9" i="7"/>
  <c r="T10" i="7"/>
  <c r="T11" i="7"/>
  <c r="T12" i="7"/>
  <c r="T13" i="7"/>
  <c r="T14" i="7"/>
  <c r="T15" i="7"/>
  <c r="T16" i="7"/>
  <c r="T17"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2" i="7"/>
  <c r="T73" i="7"/>
  <c r="T74" i="7"/>
  <c r="T75" i="7"/>
  <c r="T76" i="7"/>
  <c r="T77" i="7"/>
  <c r="T78" i="7"/>
  <c r="T79" i="7"/>
  <c r="T80" i="7"/>
  <c r="T81" i="7"/>
  <c r="T82" i="7"/>
  <c r="T83" i="7"/>
  <c r="T84" i="7"/>
  <c r="T85"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6" i="7"/>
  <c r="T117" i="7"/>
  <c r="T118" i="7"/>
  <c r="T119" i="7"/>
  <c r="T120" i="7"/>
  <c r="T121" i="7"/>
  <c r="T122" i="7"/>
  <c r="T124" i="7"/>
  <c r="T125" i="7"/>
  <c r="T126" i="7"/>
  <c r="T127" i="7"/>
  <c r="T128" i="7"/>
  <c r="T129" i="7"/>
  <c r="T130" i="7"/>
  <c r="T131" i="7"/>
  <c r="T132" i="7"/>
  <c r="T133" i="7"/>
  <c r="T134" i="7"/>
  <c r="T135" i="7"/>
  <c r="T136" i="7"/>
  <c r="T138" i="7"/>
  <c r="T139" i="7"/>
  <c r="T140" i="7"/>
  <c r="T141" i="7"/>
  <c r="T142" i="7"/>
  <c r="T143" i="7"/>
  <c r="T145" i="7"/>
  <c r="T146" i="7"/>
  <c r="T147" i="7"/>
  <c r="T148" i="7"/>
  <c r="T149" i="7"/>
  <c r="T150" i="7"/>
  <c r="T151" i="7"/>
  <c r="T152" i="7"/>
  <c r="T153" i="7"/>
  <c r="T154" i="7"/>
  <c r="T156" i="7"/>
  <c r="T157" i="7"/>
  <c r="T158" i="7"/>
  <c r="T159" i="7"/>
  <c r="T160" i="7"/>
  <c r="T161" i="7"/>
  <c r="T162" i="7"/>
  <c r="T163" i="7"/>
  <c r="T164" i="7"/>
  <c r="T166" i="7"/>
  <c r="T167" i="7"/>
  <c r="T168" i="7"/>
  <c r="T169" i="7"/>
  <c r="T170" i="7"/>
  <c r="T171" i="7"/>
  <c r="T173" i="7"/>
  <c r="T174" i="7"/>
  <c r="T175" i="7"/>
  <c r="T176" i="7"/>
  <c r="T177" i="7"/>
  <c r="T178" i="7"/>
  <c r="T179" i="7"/>
  <c r="T180" i="7"/>
  <c r="T181" i="7"/>
  <c r="T182" i="7"/>
  <c r="T183" i="7"/>
  <c r="T184" i="7"/>
  <c r="T185" i="7"/>
  <c r="T186" i="7"/>
  <c r="T187" i="7"/>
  <c r="T188" i="7"/>
  <c r="T189" i="7"/>
  <c r="T190" i="7"/>
  <c r="T192" i="7"/>
  <c r="T193" i="7"/>
  <c r="T194" i="7"/>
  <c r="T195" i="7"/>
  <c r="T196" i="7"/>
  <c r="T197" i="7"/>
  <c r="T198" i="7"/>
  <c r="T199" i="7"/>
  <c r="T200" i="7"/>
  <c r="T201" i="7"/>
  <c r="T202" i="7"/>
  <c r="T203" i="7"/>
  <c r="T204" i="7"/>
  <c r="T205"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90" i="7"/>
  <c r="T291" i="7"/>
  <c r="T292" i="7"/>
  <c r="T293" i="7"/>
  <c r="T294" i="7"/>
  <c r="T295" i="7"/>
  <c r="T296" i="7"/>
  <c r="T297" i="7"/>
  <c r="T298" i="7"/>
  <c r="T299" i="7"/>
  <c r="T300" i="7"/>
  <c r="T301" i="7"/>
  <c r="T302" i="7"/>
  <c r="T303" i="7"/>
  <c r="T304" i="7"/>
  <c r="T305" i="7"/>
  <c r="T306" i="7"/>
  <c r="T307" i="7"/>
  <c r="T308" i="7"/>
  <c r="T309" i="7"/>
  <c r="T310" i="7"/>
  <c r="T311" i="7"/>
  <c r="T312" i="7"/>
  <c r="T313" i="7"/>
  <c r="T315" i="7"/>
  <c r="T316" i="7"/>
  <c r="T317" i="7"/>
  <c r="T318" i="7"/>
  <c r="T319" i="7"/>
  <c r="T320" i="7"/>
  <c r="T321" i="7"/>
  <c r="T322" i="7"/>
  <c r="T323" i="7"/>
  <c r="T324" i="7"/>
  <c r="T325"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4" i="7"/>
  <c r="T375" i="7"/>
  <c r="T377" i="7"/>
  <c r="T378" i="7"/>
  <c r="T379" i="7"/>
  <c r="T381" i="7"/>
  <c r="T382" i="7"/>
  <c r="T383" i="7"/>
  <c r="T384" i="7"/>
  <c r="T385" i="7"/>
  <c r="T386" i="7"/>
  <c r="T387" i="7"/>
  <c r="T388" i="7"/>
  <c r="T389" i="7"/>
  <c r="T391" i="7"/>
  <c r="T392" i="7"/>
  <c r="T393" i="7"/>
  <c r="T394" i="7"/>
  <c r="T396" i="7"/>
  <c r="T397" i="7"/>
  <c r="T398" i="7"/>
  <c r="T399" i="7"/>
  <c r="T400" i="7"/>
  <c r="T401" i="7"/>
  <c r="T402" i="7"/>
  <c r="T403" i="7"/>
  <c r="T404" i="7"/>
  <c r="T405" i="7"/>
  <c r="T406" i="7"/>
  <c r="T407" i="7"/>
  <c r="T408" i="7"/>
  <c r="T409" i="7"/>
  <c r="T411" i="7"/>
  <c r="T412" i="7"/>
  <c r="T413" i="7"/>
  <c r="T414" i="7"/>
  <c r="T416" i="7"/>
  <c r="T417" i="7"/>
  <c r="T418" i="7"/>
  <c r="T419" i="7"/>
  <c r="T420" i="7"/>
  <c r="T421" i="7"/>
  <c r="T422" i="7"/>
  <c r="T423" i="7"/>
  <c r="T424" i="7"/>
  <c r="T425" i="7"/>
  <c r="T426" i="7"/>
  <c r="T427" i="7"/>
  <c r="T428" i="7"/>
  <c r="T430" i="7"/>
  <c r="T431" i="7"/>
  <c r="T432" i="7"/>
  <c r="T433" i="7"/>
  <c r="T434" i="7"/>
  <c r="T435" i="7"/>
  <c r="T436" i="7"/>
  <c r="T437" i="7"/>
  <c r="T438" i="7"/>
  <c r="T439" i="7"/>
  <c r="T440" i="7"/>
  <c r="T441" i="7"/>
  <c r="T442" i="7"/>
  <c r="T443" i="7"/>
  <c r="T445" i="7"/>
  <c r="T446" i="7"/>
  <c r="T447" i="7"/>
  <c r="T449" i="7"/>
  <c r="T450" i="7"/>
  <c r="T451" i="7"/>
  <c r="T452" i="7"/>
  <c r="T453" i="7"/>
  <c r="T454" i="7"/>
  <c r="T455" i="7"/>
  <c r="T456" i="7"/>
  <c r="T457" i="7"/>
  <c r="T458" i="7"/>
  <c r="T459" i="7"/>
  <c r="T460" i="7"/>
  <c r="T461" i="7"/>
  <c r="T462" i="7"/>
  <c r="T463" i="7"/>
  <c r="T465" i="7"/>
  <c r="T466" i="7"/>
  <c r="T467" i="7"/>
  <c r="T468" i="7"/>
  <c r="T469" i="7"/>
  <c r="T470" i="7"/>
  <c r="T471" i="7"/>
  <c r="T472" i="7"/>
  <c r="T473" i="7"/>
  <c r="T474" i="7"/>
  <c r="T475" i="7"/>
  <c r="T476" i="7"/>
  <c r="T477" i="7"/>
  <c r="T479" i="7"/>
  <c r="T480" i="7"/>
  <c r="T481" i="7"/>
  <c r="T482" i="7"/>
  <c r="T483" i="7"/>
  <c r="T485" i="7"/>
  <c r="T486" i="7"/>
  <c r="T487" i="7"/>
  <c r="T488" i="7"/>
  <c r="T489" i="7"/>
  <c r="T490" i="7"/>
  <c r="T491" i="7"/>
  <c r="T492" i="7"/>
  <c r="T493" i="7"/>
  <c r="T494" i="7"/>
  <c r="T495" i="7"/>
  <c r="T496" i="7"/>
  <c r="T497" i="7"/>
  <c r="T498" i="7"/>
  <c r="T499" i="7"/>
  <c r="T500" i="7"/>
  <c r="T501" i="7"/>
  <c r="T502" i="7"/>
  <c r="T503" i="7"/>
  <c r="T504" i="7"/>
  <c r="T505" i="7"/>
  <c r="T506" i="7"/>
  <c r="T507" i="7"/>
  <c r="T509" i="7"/>
  <c r="T510" i="7"/>
  <c r="T511" i="7"/>
  <c r="T512" i="7"/>
  <c r="T513" i="7"/>
  <c r="T514" i="7"/>
  <c r="T515" i="7"/>
  <c r="T516" i="7"/>
  <c r="T517" i="7"/>
  <c r="T518" i="7"/>
  <c r="T519" i="7"/>
  <c r="T520" i="7"/>
  <c r="T521" i="7"/>
  <c r="T522" i="7"/>
  <c r="T523" i="7"/>
  <c r="T524" i="7"/>
  <c r="T525" i="7"/>
  <c r="T526" i="7"/>
  <c r="T527" i="7"/>
  <c r="T528" i="7"/>
  <c r="T529" i="7"/>
  <c r="T530" i="7"/>
  <c r="T531" i="7"/>
  <c r="T532" i="7"/>
  <c r="T533" i="7"/>
  <c r="T534" i="7"/>
  <c r="T535" i="7"/>
  <c r="T537" i="7"/>
  <c r="T538" i="7"/>
  <c r="T539" i="7"/>
  <c r="T540" i="7"/>
  <c r="T541" i="7"/>
  <c r="T542" i="7"/>
  <c r="T543" i="7"/>
  <c r="T544" i="7"/>
  <c r="T545" i="7"/>
  <c r="T546" i="7"/>
  <c r="T547" i="7"/>
  <c r="T548" i="7"/>
  <c r="T549" i="7"/>
  <c r="T550" i="7"/>
  <c r="T551" i="7"/>
  <c r="T552" i="7"/>
  <c r="T553" i="7"/>
  <c r="T554" i="7"/>
  <c r="T555" i="7"/>
  <c r="T556" i="7"/>
  <c r="T557" i="7"/>
  <c r="T558" i="7"/>
  <c r="T559" i="7"/>
  <c r="T560" i="7"/>
  <c r="T562" i="7"/>
  <c r="T564" i="7"/>
  <c r="T565" i="7"/>
  <c r="T566" i="7"/>
  <c r="T567" i="7"/>
  <c r="T568" i="7"/>
  <c r="T569" i="7"/>
  <c r="T570" i="7"/>
  <c r="T571" i="7"/>
  <c r="T572" i="7"/>
  <c r="T573" i="7"/>
  <c r="T574" i="7"/>
  <c r="T575" i="7"/>
  <c r="T576" i="7"/>
  <c r="T578" i="7"/>
  <c r="T579" i="7"/>
  <c r="T580" i="7"/>
  <c r="T581" i="7"/>
  <c r="T582" i="7"/>
  <c r="T583" i="7"/>
  <c r="T584" i="7"/>
  <c r="T585" i="7"/>
  <c r="T586" i="7"/>
  <c r="T587" i="7"/>
  <c r="T588" i="7"/>
  <c r="T589" i="7"/>
  <c r="T590" i="7"/>
  <c r="T591" i="7"/>
  <c r="T592" i="7"/>
  <c r="T593" i="7"/>
  <c r="T594" i="7"/>
  <c r="T595" i="7"/>
  <c r="T596" i="7"/>
  <c r="T597" i="7"/>
  <c r="T598" i="7"/>
  <c r="T599" i="7"/>
  <c r="T600" i="7"/>
  <c r="T601" i="7"/>
  <c r="T602" i="7"/>
  <c r="T603" i="7"/>
  <c r="T604" i="7"/>
  <c r="T605" i="7"/>
  <c r="T606" i="7"/>
  <c r="T608" i="7"/>
  <c r="T609" i="7"/>
  <c r="T610" i="7"/>
  <c r="T611" i="7"/>
  <c r="T612" i="7"/>
  <c r="T613" i="7"/>
  <c r="T614" i="7"/>
  <c r="T615" i="7"/>
  <c r="T616" i="7"/>
  <c r="T617" i="7"/>
  <c r="T618" i="7"/>
  <c r="T619" i="7"/>
  <c r="T620" i="7"/>
  <c r="T622" i="7"/>
  <c r="T623" i="7"/>
  <c r="T624" i="7"/>
  <c r="T625" i="7"/>
  <c r="T626" i="7"/>
  <c r="T627" i="7"/>
  <c r="T628" i="7"/>
  <c r="T629" i="7"/>
  <c r="T630" i="7"/>
  <c r="T631" i="7"/>
  <c r="T632" i="7"/>
  <c r="T633" i="7"/>
  <c r="T635" i="7"/>
  <c r="T636" i="7"/>
  <c r="T637" i="7"/>
  <c r="T638" i="7"/>
  <c r="T639" i="7"/>
  <c r="T641" i="7"/>
  <c r="T642" i="7"/>
  <c r="T643" i="7"/>
  <c r="T644" i="7"/>
  <c r="T645" i="7"/>
  <c r="T646" i="7"/>
  <c r="T647" i="7"/>
  <c r="T648" i="7"/>
  <c r="T649" i="7"/>
  <c r="T650" i="7"/>
  <c r="T651" i="7"/>
  <c r="T652" i="7"/>
  <c r="T653" i="7"/>
  <c r="T654" i="7"/>
  <c r="T656" i="7"/>
  <c r="T657" i="7"/>
  <c r="T658" i="7"/>
  <c r="T659" i="7"/>
  <c r="T660" i="7"/>
  <c r="T661" i="7"/>
  <c r="T662" i="7"/>
  <c r="T663" i="7"/>
  <c r="T664" i="7"/>
  <c r="T665" i="7"/>
  <c r="T666" i="7"/>
  <c r="T667" i="7"/>
  <c r="T668" i="7"/>
  <c r="T669" i="7"/>
  <c r="T670" i="7"/>
  <c r="T671" i="7"/>
  <c r="T672" i="7"/>
  <c r="T673" i="7"/>
  <c r="T674" i="7"/>
  <c r="T675" i="7"/>
  <c r="T676" i="7"/>
  <c r="T677" i="7"/>
  <c r="T679" i="7"/>
  <c r="T680" i="7"/>
  <c r="T68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U427" i="7"/>
  <c r="U428" i="7"/>
  <c r="U429" i="7"/>
  <c r="U430" i="7"/>
  <c r="U431" i="7"/>
  <c r="U432" i="7"/>
  <c r="U433" i="7"/>
  <c r="U434" i="7"/>
  <c r="U435" i="7"/>
  <c r="U436" i="7"/>
  <c r="U437" i="7"/>
  <c r="U438" i="7"/>
  <c r="U439" i="7"/>
  <c r="U440" i="7"/>
  <c r="U441" i="7"/>
  <c r="U442" i="7"/>
  <c r="U443" i="7"/>
  <c r="U444" i="7"/>
  <c r="U445" i="7"/>
  <c r="U446" i="7"/>
  <c r="U447" i="7"/>
  <c r="U448" i="7"/>
  <c r="U449" i="7"/>
  <c r="U450" i="7"/>
  <c r="U451" i="7"/>
  <c r="U452" i="7"/>
  <c r="U453" i="7"/>
  <c r="U454" i="7"/>
  <c r="U455" i="7"/>
  <c r="U456" i="7"/>
  <c r="U457" i="7"/>
  <c r="U458" i="7"/>
  <c r="U459" i="7"/>
  <c r="U460" i="7"/>
  <c r="U461" i="7"/>
  <c r="U462" i="7"/>
  <c r="U463" i="7"/>
  <c r="U464" i="7"/>
  <c r="U465" i="7"/>
  <c r="U466" i="7"/>
  <c r="U467" i="7"/>
  <c r="U468" i="7"/>
  <c r="U469" i="7"/>
  <c r="U470" i="7"/>
  <c r="U471" i="7"/>
  <c r="U472" i="7"/>
  <c r="U473" i="7"/>
  <c r="U474" i="7"/>
  <c r="U475" i="7"/>
  <c r="U476" i="7"/>
  <c r="U477" i="7"/>
  <c r="U478" i="7"/>
  <c r="U479" i="7"/>
  <c r="U480" i="7"/>
  <c r="U481" i="7"/>
  <c r="U482" i="7"/>
  <c r="U483" i="7"/>
  <c r="U484" i="7"/>
  <c r="U485" i="7"/>
  <c r="U486" i="7"/>
  <c r="U487" i="7"/>
  <c r="U488" i="7"/>
  <c r="U489" i="7"/>
  <c r="U490" i="7"/>
  <c r="U491" i="7"/>
  <c r="U492" i="7"/>
  <c r="U493" i="7"/>
  <c r="U494" i="7"/>
  <c r="U495" i="7"/>
  <c r="U496" i="7"/>
  <c r="U497" i="7"/>
  <c r="U498" i="7"/>
  <c r="U499" i="7"/>
  <c r="U500" i="7"/>
  <c r="U501" i="7"/>
  <c r="U502" i="7"/>
  <c r="U503" i="7"/>
  <c r="U504" i="7"/>
  <c r="U505" i="7"/>
  <c r="U506" i="7"/>
  <c r="U507" i="7"/>
  <c r="U508" i="7"/>
  <c r="U509" i="7"/>
  <c r="U510" i="7"/>
  <c r="U511" i="7"/>
  <c r="U512" i="7"/>
  <c r="U513" i="7"/>
  <c r="U514" i="7"/>
  <c r="U515" i="7"/>
  <c r="U516" i="7"/>
  <c r="U517" i="7"/>
  <c r="U518" i="7"/>
  <c r="U519" i="7"/>
  <c r="U520" i="7"/>
  <c r="U521" i="7"/>
  <c r="U522" i="7"/>
  <c r="U523" i="7"/>
  <c r="U524" i="7"/>
  <c r="U525" i="7"/>
  <c r="U526" i="7"/>
  <c r="U527" i="7"/>
  <c r="U528" i="7"/>
  <c r="U529" i="7"/>
  <c r="U530" i="7"/>
  <c r="U531" i="7"/>
  <c r="U532" i="7"/>
  <c r="U533" i="7"/>
  <c r="U534" i="7"/>
  <c r="U535" i="7"/>
  <c r="U536" i="7"/>
  <c r="U537" i="7"/>
  <c r="U538" i="7"/>
  <c r="U539" i="7"/>
  <c r="U540" i="7"/>
  <c r="U541" i="7"/>
  <c r="U542" i="7"/>
  <c r="U543" i="7"/>
  <c r="U544" i="7"/>
  <c r="U545" i="7"/>
  <c r="U546" i="7"/>
  <c r="U547" i="7"/>
  <c r="U548" i="7"/>
  <c r="U549" i="7"/>
  <c r="U550" i="7"/>
  <c r="U551" i="7"/>
  <c r="U552" i="7"/>
  <c r="U553" i="7"/>
  <c r="U554" i="7"/>
  <c r="U555" i="7"/>
  <c r="U556" i="7"/>
  <c r="U557" i="7"/>
  <c r="U558" i="7"/>
  <c r="U559" i="7"/>
  <c r="U560" i="7"/>
  <c r="U561" i="7"/>
  <c r="U562" i="7"/>
  <c r="U563" i="7"/>
  <c r="U564" i="7"/>
  <c r="U565" i="7"/>
  <c r="U566" i="7"/>
  <c r="U567" i="7"/>
  <c r="U568" i="7"/>
  <c r="U569" i="7"/>
  <c r="U570" i="7"/>
  <c r="U571" i="7"/>
  <c r="U572" i="7"/>
  <c r="U573" i="7"/>
  <c r="U574" i="7"/>
  <c r="U575" i="7"/>
  <c r="U576" i="7"/>
  <c r="U577" i="7"/>
  <c r="U578" i="7"/>
  <c r="U579" i="7"/>
  <c r="U580" i="7"/>
  <c r="U581" i="7"/>
  <c r="U582" i="7"/>
  <c r="U583" i="7"/>
  <c r="U584" i="7"/>
  <c r="U585" i="7"/>
  <c r="U586" i="7"/>
  <c r="U587" i="7"/>
  <c r="U588" i="7"/>
  <c r="U589" i="7"/>
  <c r="U590" i="7"/>
  <c r="U591" i="7"/>
  <c r="U592" i="7"/>
  <c r="U593" i="7"/>
  <c r="U594" i="7"/>
  <c r="U595" i="7"/>
  <c r="U596" i="7"/>
  <c r="U597" i="7"/>
  <c r="U598" i="7"/>
  <c r="U599" i="7"/>
  <c r="U600" i="7"/>
  <c r="U601" i="7"/>
  <c r="U602" i="7"/>
  <c r="U603" i="7"/>
  <c r="U604" i="7"/>
  <c r="U605" i="7"/>
  <c r="U606" i="7"/>
  <c r="U607" i="7"/>
  <c r="U608" i="7"/>
  <c r="U609" i="7"/>
  <c r="U610" i="7"/>
  <c r="U611" i="7"/>
  <c r="U612" i="7"/>
  <c r="U613" i="7"/>
  <c r="U614" i="7"/>
  <c r="U615" i="7"/>
  <c r="U616" i="7"/>
  <c r="U617" i="7"/>
  <c r="U618" i="7"/>
  <c r="U619" i="7"/>
  <c r="U620" i="7"/>
  <c r="U621" i="7"/>
  <c r="U622" i="7"/>
  <c r="U623" i="7"/>
  <c r="U624" i="7"/>
  <c r="U625" i="7"/>
  <c r="U626" i="7"/>
  <c r="U627" i="7"/>
  <c r="U628" i="7"/>
  <c r="U629" i="7"/>
  <c r="U630" i="7"/>
  <c r="U631" i="7"/>
  <c r="U632" i="7"/>
  <c r="U633" i="7"/>
  <c r="U634" i="7"/>
  <c r="U635" i="7"/>
  <c r="U636" i="7"/>
  <c r="U637" i="7"/>
  <c r="U638" i="7"/>
  <c r="U639" i="7"/>
  <c r="U640" i="7"/>
  <c r="U641" i="7"/>
  <c r="U642" i="7"/>
  <c r="U643" i="7"/>
  <c r="U644" i="7"/>
  <c r="U645" i="7"/>
  <c r="U646" i="7"/>
  <c r="U647" i="7"/>
  <c r="U648" i="7"/>
  <c r="U649" i="7"/>
  <c r="U650" i="7"/>
  <c r="U651" i="7"/>
  <c r="U652" i="7"/>
  <c r="U653" i="7"/>
  <c r="U654" i="7"/>
  <c r="U655" i="7"/>
  <c r="U656" i="7"/>
  <c r="U657" i="7"/>
  <c r="U658" i="7"/>
  <c r="U659" i="7"/>
  <c r="U660" i="7"/>
  <c r="U661" i="7"/>
  <c r="U662" i="7"/>
  <c r="U663" i="7"/>
  <c r="U664" i="7"/>
  <c r="U665" i="7"/>
  <c r="U666" i="7"/>
  <c r="U667" i="7"/>
  <c r="U668" i="7"/>
  <c r="U669" i="7"/>
  <c r="U670" i="7"/>
  <c r="U671" i="7"/>
  <c r="U672" i="7"/>
  <c r="U673" i="7"/>
  <c r="U674" i="7"/>
  <c r="U675" i="7"/>
  <c r="U676" i="7"/>
  <c r="U677" i="7"/>
  <c r="U678" i="7"/>
  <c r="U679" i="7"/>
  <c r="U680" i="7"/>
  <c r="U681" i="7"/>
  <c r="AO442" i="7"/>
  <c r="AO540" i="7"/>
  <c r="AL7" i="7"/>
  <c r="AL14" i="7"/>
  <c r="AL16" i="7"/>
  <c r="AL19" i="7"/>
  <c r="AL23" i="7"/>
  <c r="AL28" i="7"/>
  <c r="AL29" i="7"/>
  <c r="AL32" i="7"/>
  <c r="AL35" i="7"/>
  <c r="AL39" i="7"/>
  <c r="AL45" i="7"/>
  <c r="AL56" i="7"/>
  <c r="AL57" i="7"/>
  <c r="AL59" i="7"/>
  <c r="AL60" i="7"/>
  <c r="AL61" i="7"/>
  <c r="AL63" i="7"/>
  <c r="AL64" i="7"/>
  <c r="AL67" i="7"/>
  <c r="AL68" i="7"/>
  <c r="AL70" i="7"/>
  <c r="AL72" i="7"/>
  <c r="AL75" i="7"/>
  <c r="AL80" i="7"/>
  <c r="AL89" i="7"/>
  <c r="AL97" i="7"/>
  <c r="AL100" i="7"/>
  <c r="AL102" i="7"/>
  <c r="AL103" i="7"/>
  <c r="AL105" i="7"/>
  <c r="AL109" i="7"/>
  <c r="AL112" i="7"/>
  <c r="AL115" i="7"/>
  <c r="AL124" i="7"/>
  <c r="AL127" i="7"/>
  <c r="AL130" i="7"/>
  <c r="AL132" i="7"/>
  <c r="AL134" i="7"/>
  <c r="AL139" i="7"/>
  <c r="AL140" i="7"/>
  <c r="AL143" i="7"/>
  <c r="AL144" i="7"/>
  <c r="AL146" i="7"/>
  <c r="AL147" i="7"/>
  <c r="AL149" i="7"/>
  <c r="AL150" i="7"/>
  <c r="AL151" i="7"/>
  <c r="AL152" i="7"/>
  <c r="AL156" i="7"/>
  <c r="AL158" i="7"/>
  <c r="AL160" i="7"/>
  <c r="AL168" i="7"/>
  <c r="AL176" i="7"/>
  <c r="AL177" i="7"/>
  <c r="AL179" i="7"/>
  <c r="AL183" i="7"/>
  <c r="AL192" i="7"/>
  <c r="AL200" i="7"/>
  <c r="AL201" i="7"/>
  <c r="AL207" i="7"/>
  <c r="AL208" i="7"/>
  <c r="AL209" i="7"/>
  <c r="AL212" i="7"/>
  <c r="AL215" i="7"/>
  <c r="AL216" i="7"/>
  <c r="AL219" i="7"/>
  <c r="AL220" i="7"/>
  <c r="AL222" i="7"/>
  <c r="AL224" i="7"/>
  <c r="AL225" i="7"/>
  <c r="AL232" i="7"/>
  <c r="AL238" i="7"/>
  <c r="AL252" i="7"/>
  <c r="AL255" i="7"/>
  <c r="AL264" i="7"/>
  <c r="AL269" i="7"/>
  <c r="AL281" i="7"/>
  <c r="AL284" i="7"/>
  <c r="AL298" i="7"/>
  <c r="AL303" i="7"/>
  <c r="AL305" i="7"/>
  <c r="AL310" i="7"/>
  <c r="AL313" i="7"/>
  <c r="AL318" i="7"/>
  <c r="AL321" i="7"/>
  <c r="AL325" i="7"/>
  <c r="AL329" i="7"/>
  <c r="AL331" i="7"/>
  <c r="AL335" i="7"/>
  <c r="AL337" i="7"/>
  <c r="AL339" i="7"/>
  <c r="AL340" i="7"/>
  <c r="AL344" i="7"/>
  <c r="AL351" i="7"/>
  <c r="AL364" i="7"/>
  <c r="AL367" i="7"/>
  <c r="AL370" i="7"/>
  <c r="AL372" i="7"/>
  <c r="AL377" i="7"/>
  <c r="AL381" i="7"/>
  <c r="AL387" i="7"/>
  <c r="AL388" i="7"/>
  <c r="AL391" i="7"/>
  <c r="AL392" i="7"/>
  <c r="AL400" i="7"/>
  <c r="AL417" i="7"/>
  <c r="AL419" i="7"/>
  <c r="AL423" i="7"/>
  <c r="AL432" i="7"/>
  <c r="AL434" i="7"/>
  <c r="AL436" i="7"/>
  <c r="AL446" i="7"/>
  <c r="AL447" i="7"/>
  <c r="AL459" i="7"/>
  <c r="AL462" i="7"/>
  <c r="AL468" i="7"/>
  <c r="AL470" i="7"/>
  <c r="AL473" i="7"/>
  <c r="AL479" i="7"/>
  <c r="AL483" i="7"/>
  <c r="AL485" i="7"/>
  <c r="AL488" i="7"/>
  <c r="AL493" i="7"/>
  <c r="AL494" i="7"/>
  <c r="AL504" i="7"/>
  <c r="AL525" i="7"/>
  <c r="AL528" i="7"/>
  <c r="AL537" i="7"/>
  <c r="AL540" i="7"/>
  <c r="AL544" i="7"/>
  <c r="AL556" i="7"/>
  <c r="AL557" i="7"/>
  <c r="AL559" i="7"/>
  <c r="AL560" i="7"/>
  <c r="AL565" i="7"/>
  <c r="AL566" i="7"/>
  <c r="AL567" i="7"/>
  <c r="AL569" i="7"/>
  <c r="AL571" i="7"/>
  <c r="AL576" i="7"/>
  <c r="AL580" i="7"/>
  <c r="AL592" i="7"/>
  <c r="AL594" i="7"/>
  <c r="AL605" i="7"/>
  <c r="AL630" i="7"/>
  <c r="AL638" i="7"/>
  <c r="AL649" i="7"/>
  <c r="AL653" i="7"/>
  <c r="AL657" i="7"/>
  <c r="AL660" i="7"/>
  <c r="AL662" i="7"/>
  <c r="AL677" i="7"/>
  <c r="AL681"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I427" i="7"/>
  <c r="AI428" i="7"/>
  <c r="AI429" i="7"/>
  <c r="AI430" i="7"/>
  <c r="AI431" i="7"/>
  <c r="AI432" i="7"/>
  <c r="AI433" i="7"/>
  <c r="AI434" i="7"/>
  <c r="AI435" i="7"/>
  <c r="AI436" i="7"/>
  <c r="AI437" i="7"/>
  <c r="AI438" i="7"/>
  <c r="AI439" i="7"/>
  <c r="AI440" i="7"/>
  <c r="AI441" i="7"/>
  <c r="AI442" i="7"/>
  <c r="AI443" i="7"/>
  <c r="AI444" i="7"/>
  <c r="AI445" i="7"/>
  <c r="AI446" i="7"/>
  <c r="AI447" i="7"/>
  <c r="AI448" i="7"/>
  <c r="AI449" i="7"/>
  <c r="AI450" i="7"/>
  <c r="AI451" i="7"/>
  <c r="AI452" i="7"/>
  <c r="AI453" i="7"/>
  <c r="AI454" i="7"/>
  <c r="AI455" i="7"/>
  <c r="AI456" i="7"/>
  <c r="AI457" i="7"/>
  <c r="AI458" i="7"/>
  <c r="AI459" i="7"/>
  <c r="AI460" i="7"/>
  <c r="AI461" i="7"/>
  <c r="AI462" i="7"/>
  <c r="AI463" i="7"/>
  <c r="AI464" i="7"/>
  <c r="AI465" i="7"/>
  <c r="AI466" i="7"/>
  <c r="AI467" i="7"/>
  <c r="AI468" i="7"/>
  <c r="AI469" i="7"/>
  <c r="AI470" i="7"/>
  <c r="AI471" i="7"/>
  <c r="AI472" i="7"/>
  <c r="AI473" i="7"/>
  <c r="AI474" i="7"/>
  <c r="AI475" i="7"/>
  <c r="AI476" i="7"/>
  <c r="AI477" i="7"/>
  <c r="AI478" i="7"/>
  <c r="AI479" i="7"/>
  <c r="AI480" i="7"/>
  <c r="AI481" i="7"/>
  <c r="AI482" i="7"/>
  <c r="AI483" i="7"/>
  <c r="AI484" i="7"/>
  <c r="AI485" i="7"/>
  <c r="AI486" i="7"/>
  <c r="AI487" i="7"/>
  <c r="AI488" i="7"/>
  <c r="AI489" i="7"/>
  <c r="AI490" i="7"/>
  <c r="AI491" i="7"/>
  <c r="AI492" i="7"/>
  <c r="AI493" i="7"/>
  <c r="AI494" i="7"/>
  <c r="AI495" i="7"/>
  <c r="AI496" i="7"/>
  <c r="AI497" i="7"/>
  <c r="AI498" i="7"/>
  <c r="AI499" i="7"/>
  <c r="AI500" i="7"/>
  <c r="AI501" i="7"/>
  <c r="AI502" i="7"/>
  <c r="AI503" i="7"/>
  <c r="AI504" i="7"/>
  <c r="AI505" i="7"/>
  <c r="AI506" i="7"/>
  <c r="AI507" i="7"/>
  <c r="AI508" i="7"/>
  <c r="AI509" i="7"/>
  <c r="AI510" i="7"/>
  <c r="AI511" i="7"/>
  <c r="AI512" i="7"/>
  <c r="AI513" i="7"/>
  <c r="AI514" i="7"/>
  <c r="AI515" i="7"/>
  <c r="AI516" i="7"/>
  <c r="AI517" i="7"/>
  <c r="AI518" i="7"/>
  <c r="AI519" i="7"/>
  <c r="AI520" i="7"/>
  <c r="AI521" i="7"/>
  <c r="AI522" i="7"/>
  <c r="AI523" i="7"/>
  <c r="AI524" i="7"/>
  <c r="AI525" i="7"/>
  <c r="AI526" i="7"/>
  <c r="AI527" i="7"/>
  <c r="AI528" i="7"/>
  <c r="AI529" i="7"/>
  <c r="AI530" i="7"/>
  <c r="AI531" i="7"/>
  <c r="AI532" i="7"/>
  <c r="AI533" i="7"/>
  <c r="AI534" i="7"/>
  <c r="AI535" i="7"/>
  <c r="AI536" i="7"/>
  <c r="AI537" i="7"/>
  <c r="AI538" i="7"/>
  <c r="AI539" i="7"/>
  <c r="AI540" i="7"/>
  <c r="AI541" i="7"/>
  <c r="AI542" i="7"/>
  <c r="AI543" i="7"/>
  <c r="AI544" i="7"/>
  <c r="AI545" i="7"/>
  <c r="AI546" i="7"/>
  <c r="AI547" i="7"/>
  <c r="AI548" i="7"/>
  <c r="AI549" i="7"/>
  <c r="AI550" i="7"/>
  <c r="AI551" i="7"/>
  <c r="AI552" i="7"/>
  <c r="AI553" i="7"/>
  <c r="AI554" i="7"/>
  <c r="AI555" i="7"/>
  <c r="AI556" i="7"/>
  <c r="AI557" i="7"/>
  <c r="AI558" i="7"/>
  <c r="AI559" i="7"/>
  <c r="AI560" i="7"/>
  <c r="AI561" i="7"/>
  <c r="AI562" i="7"/>
  <c r="AI563" i="7"/>
  <c r="AI564" i="7"/>
  <c r="AI565" i="7"/>
  <c r="AI566" i="7"/>
  <c r="AI567" i="7"/>
  <c r="AI568" i="7"/>
  <c r="AI569" i="7"/>
  <c r="AI570" i="7"/>
  <c r="AI571" i="7"/>
  <c r="AI572" i="7"/>
  <c r="AI573" i="7"/>
  <c r="AI574" i="7"/>
  <c r="AI575" i="7"/>
  <c r="AI576" i="7"/>
  <c r="AI577" i="7"/>
  <c r="AI578" i="7"/>
  <c r="AI579" i="7"/>
  <c r="AI580" i="7"/>
  <c r="AI581" i="7"/>
  <c r="AI582" i="7"/>
  <c r="AI583" i="7"/>
  <c r="AI584" i="7"/>
  <c r="AI585" i="7"/>
  <c r="AI586" i="7"/>
  <c r="AI587" i="7"/>
  <c r="AI588" i="7"/>
  <c r="AI589" i="7"/>
  <c r="AI590" i="7"/>
  <c r="AI591" i="7"/>
  <c r="AI592" i="7"/>
  <c r="AI593" i="7"/>
  <c r="AI594" i="7"/>
  <c r="AI595" i="7"/>
  <c r="AI596" i="7"/>
  <c r="AI597" i="7"/>
  <c r="AI598" i="7"/>
  <c r="AI599" i="7"/>
  <c r="AI600" i="7"/>
  <c r="AI601" i="7"/>
  <c r="AI602" i="7"/>
  <c r="AI603" i="7"/>
  <c r="AI604" i="7"/>
  <c r="AI605" i="7"/>
  <c r="AI606" i="7"/>
  <c r="AI607" i="7"/>
  <c r="AI608" i="7"/>
  <c r="AI609" i="7"/>
  <c r="AI610" i="7"/>
  <c r="AI611" i="7"/>
  <c r="AI612" i="7"/>
  <c r="AI613" i="7"/>
  <c r="AI614" i="7"/>
  <c r="AI615" i="7"/>
  <c r="AI616" i="7"/>
  <c r="AI617" i="7"/>
  <c r="AI618" i="7"/>
  <c r="AI619" i="7"/>
  <c r="AI620" i="7"/>
  <c r="AI621" i="7"/>
  <c r="AI622" i="7"/>
  <c r="AI623" i="7"/>
  <c r="AI624" i="7"/>
  <c r="AI625" i="7"/>
  <c r="AI626" i="7"/>
  <c r="AI627" i="7"/>
  <c r="AI629" i="7"/>
  <c r="AI630" i="7"/>
  <c r="AI631" i="7"/>
  <c r="AI632" i="7"/>
  <c r="AI633" i="7"/>
  <c r="AI634" i="7"/>
  <c r="AI635" i="7"/>
  <c r="AI636" i="7"/>
  <c r="AI637" i="7"/>
  <c r="AI638" i="7"/>
  <c r="AI639" i="7"/>
  <c r="AI640" i="7"/>
  <c r="AI641" i="7"/>
  <c r="AI642" i="7"/>
  <c r="AI643" i="7"/>
  <c r="AI644" i="7"/>
  <c r="AI645" i="7"/>
  <c r="AI646" i="7"/>
  <c r="AI647" i="7"/>
  <c r="AI648" i="7"/>
  <c r="AI649" i="7"/>
  <c r="AI650" i="7"/>
  <c r="AI651" i="7"/>
  <c r="AI652" i="7"/>
  <c r="AI653" i="7"/>
  <c r="AI654" i="7"/>
  <c r="AI655" i="7"/>
  <c r="AI656" i="7"/>
  <c r="AI657" i="7"/>
  <c r="AI658" i="7"/>
  <c r="AI659" i="7"/>
  <c r="AI660" i="7"/>
  <c r="AI661" i="7"/>
  <c r="AI662" i="7"/>
  <c r="AI663" i="7"/>
  <c r="AI664" i="7"/>
  <c r="AI665" i="7"/>
  <c r="AI666" i="7"/>
  <c r="AI667" i="7"/>
  <c r="AI668" i="7"/>
  <c r="AI669" i="7"/>
  <c r="AI670" i="7"/>
  <c r="AI671" i="7"/>
  <c r="AI672" i="7"/>
  <c r="AI673" i="7"/>
  <c r="AI674" i="7"/>
  <c r="AI675" i="7"/>
  <c r="AI676" i="7"/>
  <c r="AI677" i="7"/>
  <c r="AI678" i="7"/>
  <c r="AI679" i="7"/>
  <c r="AI680" i="7"/>
  <c r="AI68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AE415" i="7"/>
  <c r="AE416" i="7"/>
  <c r="AE417" i="7"/>
  <c r="AE418" i="7"/>
  <c r="AE419" i="7"/>
  <c r="AE420" i="7"/>
  <c r="AE421" i="7"/>
  <c r="AE422" i="7"/>
  <c r="AE423" i="7"/>
  <c r="AE424" i="7"/>
  <c r="AE425" i="7"/>
  <c r="AE426" i="7"/>
  <c r="AE427" i="7"/>
  <c r="AE428" i="7"/>
  <c r="AE429" i="7"/>
  <c r="AE430" i="7"/>
  <c r="AE431" i="7"/>
  <c r="AE432" i="7"/>
  <c r="AE433" i="7"/>
  <c r="AE434" i="7"/>
  <c r="AE435" i="7"/>
  <c r="AE436" i="7"/>
  <c r="AE437" i="7"/>
  <c r="AE438" i="7"/>
  <c r="AE439" i="7"/>
  <c r="AE440" i="7"/>
  <c r="AE441" i="7"/>
  <c r="AE442" i="7"/>
  <c r="AE443" i="7"/>
  <c r="AE444" i="7"/>
  <c r="AE445" i="7"/>
  <c r="AE446" i="7"/>
  <c r="AE447" i="7"/>
  <c r="AE448" i="7"/>
  <c r="AE449" i="7"/>
  <c r="AE450" i="7"/>
  <c r="AE451" i="7"/>
  <c r="AE452" i="7"/>
  <c r="AE453" i="7"/>
  <c r="AE454" i="7"/>
  <c r="AE455" i="7"/>
  <c r="AE456" i="7"/>
  <c r="AE457" i="7"/>
  <c r="AE458" i="7"/>
  <c r="AE459" i="7"/>
  <c r="AE460" i="7"/>
  <c r="AE461" i="7"/>
  <c r="AE462" i="7"/>
  <c r="AE463" i="7"/>
  <c r="AE464" i="7"/>
  <c r="AE465" i="7"/>
  <c r="AE466" i="7"/>
  <c r="AE467" i="7"/>
  <c r="AE468" i="7"/>
  <c r="AE469" i="7"/>
  <c r="AE470" i="7"/>
  <c r="AE471" i="7"/>
  <c r="AE472" i="7"/>
  <c r="AE473" i="7"/>
  <c r="AE474" i="7"/>
  <c r="AE475" i="7"/>
  <c r="AE476" i="7"/>
  <c r="AE477" i="7"/>
  <c r="AE478" i="7"/>
  <c r="AE479" i="7"/>
  <c r="AE480" i="7"/>
  <c r="AE481" i="7"/>
  <c r="AE482" i="7"/>
  <c r="AE483" i="7"/>
  <c r="AE484" i="7"/>
  <c r="AE485" i="7"/>
  <c r="AE486" i="7"/>
  <c r="AE487" i="7"/>
  <c r="AE488" i="7"/>
  <c r="AE489" i="7"/>
  <c r="AE490" i="7"/>
  <c r="AE491" i="7"/>
  <c r="AE492" i="7"/>
  <c r="AE493" i="7"/>
  <c r="AE494" i="7"/>
  <c r="AE495" i="7"/>
  <c r="AE496" i="7"/>
  <c r="AE497" i="7"/>
  <c r="AE498" i="7"/>
  <c r="AE499" i="7"/>
  <c r="AE500" i="7"/>
  <c r="AE501" i="7"/>
  <c r="AE502" i="7"/>
  <c r="AE503" i="7"/>
  <c r="AE504" i="7"/>
  <c r="AE505" i="7"/>
  <c r="AE506" i="7"/>
  <c r="AE507" i="7"/>
  <c r="AE508" i="7"/>
  <c r="AE509" i="7"/>
  <c r="AE510" i="7"/>
  <c r="AE511" i="7"/>
  <c r="AE512" i="7"/>
  <c r="AE513" i="7"/>
  <c r="AE514" i="7"/>
  <c r="AE515" i="7"/>
  <c r="AE516" i="7"/>
  <c r="AE517" i="7"/>
  <c r="AE518" i="7"/>
  <c r="AE519" i="7"/>
  <c r="AE520" i="7"/>
  <c r="AE521" i="7"/>
  <c r="AE522" i="7"/>
  <c r="AE523" i="7"/>
  <c r="AE524" i="7"/>
  <c r="AE525" i="7"/>
  <c r="AE526" i="7"/>
  <c r="AE527" i="7"/>
  <c r="AE528" i="7"/>
  <c r="AE529" i="7"/>
  <c r="AE530" i="7"/>
  <c r="AE531" i="7"/>
  <c r="AE532" i="7"/>
  <c r="AE533" i="7"/>
  <c r="AE534" i="7"/>
  <c r="AE535" i="7"/>
  <c r="AE536" i="7"/>
  <c r="AE537" i="7"/>
  <c r="AE538" i="7"/>
  <c r="AE539" i="7"/>
  <c r="AE540" i="7"/>
  <c r="AE541" i="7"/>
  <c r="AE542" i="7"/>
  <c r="AE543" i="7"/>
  <c r="AE544" i="7"/>
  <c r="AE545" i="7"/>
  <c r="AE546" i="7"/>
  <c r="AE547" i="7"/>
  <c r="AE548" i="7"/>
  <c r="AE549" i="7"/>
  <c r="AE550" i="7"/>
  <c r="AE551" i="7"/>
  <c r="AE552" i="7"/>
  <c r="AE553" i="7"/>
  <c r="AE554" i="7"/>
  <c r="AE555" i="7"/>
  <c r="AE556" i="7"/>
  <c r="AE557" i="7"/>
  <c r="AE558" i="7"/>
  <c r="AE559" i="7"/>
  <c r="AE560" i="7"/>
  <c r="AE561" i="7"/>
  <c r="AE562" i="7"/>
  <c r="AE563" i="7"/>
  <c r="AE564" i="7"/>
  <c r="AE565" i="7"/>
  <c r="AE566" i="7"/>
  <c r="AE567" i="7"/>
  <c r="AE568" i="7"/>
  <c r="AE569" i="7"/>
  <c r="AE570" i="7"/>
  <c r="AE571" i="7"/>
  <c r="AE572" i="7"/>
  <c r="AE573" i="7"/>
  <c r="AE574" i="7"/>
  <c r="AE575" i="7"/>
  <c r="AE576" i="7"/>
  <c r="AE577" i="7"/>
  <c r="AE578" i="7"/>
  <c r="AE579" i="7"/>
  <c r="AE580" i="7"/>
  <c r="AE581" i="7"/>
  <c r="AE582" i="7"/>
  <c r="AE583" i="7"/>
  <c r="AE584" i="7"/>
  <c r="AE585" i="7"/>
  <c r="AE586" i="7"/>
  <c r="AE587" i="7"/>
  <c r="AE588" i="7"/>
  <c r="AE589" i="7"/>
  <c r="AE590" i="7"/>
  <c r="AE591" i="7"/>
  <c r="AE592" i="7"/>
  <c r="AE593" i="7"/>
  <c r="AE594" i="7"/>
  <c r="AE595" i="7"/>
  <c r="AE596" i="7"/>
  <c r="AE597" i="7"/>
  <c r="AE598" i="7"/>
  <c r="AE599" i="7"/>
  <c r="AE600" i="7"/>
  <c r="AE601" i="7"/>
  <c r="AE602" i="7"/>
  <c r="AE603" i="7"/>
  <c r="AE604" i="7"/>
  <c r="AE605" i="7"/>
  <c r="AE606" i="7"/>
  <c r="AE607" i="7"/>
  <c r="AE608" i="7"/>
  <c r="AE609" i="7"/>
  <c r="AE610" i="7"/>
  <c r="AE611" i="7"/>
  <c r="AE612" i="7"/>
  <c r="AE613" i="7"/>
  <c r="AE614" i="7"/>
  <c r="AE615" i="7"/>
  <c r="AE616" i="7"/>
  <c r="AE617" i="7"/>
  <c r="AE618" i="7"/>
  <c r="AE619" i="7"/>
  <c r="AE620" i="7"/>
  <c r="AE621" i="7"/>
  <c r="AE622" i="7"/>
  <c r="AE623" i="7"/>
  <c r="AE624" i="7"/>
  <c r="AE625" i="7"/>
  <c r="AE626" i="7"/>
  <c r="AE627" i="7"/>
  <c r="AE628" i="7"/>
  <c r="AE629" i="7"/>
  <c r="AE630" i="7"/>
  <c r="AE631" i="7"/>
  <c r="AE632" i="7"/>
  <c r="AE633" i="7"/>
  <c r="AE634" i="7"/>
  <c r="AE635" i="7"/>
  <c r="AE636" i="7"/>
  <c r="AE637" i="7"/>
  <c r="AE638" i="7"/>
  <c r="AE639" i="7"/>
  <c r="AE640" i="7"/>
  <c r="AE641" i="7"/>
  <c r="AE642" i="7"/>
  <c r="AE643" i="7"/>
  <c r="AE644" i="7"/>
  <c r="AE645" i="7"/>
  <c r="AE646" i="7"/>
  <c r="AE647" i="7"/>
  <c r="AE648" i="7"/>
  <c r="AE649" i="7"/>
  <c r="AE650" i="7"/>
  <c r="AE651" i="7"/>
  <c r="AE652" i="7"/>
  <c r="AE653" i="7"/>
  <c r="AE654" i="7"/>
  <c r="AE655" i="7"/>
  <c r="AE656" i="7"/>
  <c r="AE657" i="7"/>
  <c r="AE658" i="7"/>
  <c r="AE659" i="7"/>
  <c r="AE660" i="7"/>
  <c r="AE661" i="7"/>
  <c r="AE662" i="7"/>
  <c r="AE663" i="7"/>
  <c r="AE664" i="7"/>
  <c r="AE665" i="7"/>
  <c r="AE666" i="7"/>
  <c r="AE667" i="7"/>
  <c r="AE668" i="7"/>
  <c r="AE669" i="7"/>
  <c r="AE670" i="7"/>
  <c r="AE671" i="7"/>
  <c r="AE672" i="7"/>
  <c r="AE673" i="7"/>
  <c r="AE674" i="7"/>
  <c r="AE675" i="7"/>
  <c r="AE676" i="7"/>
  <c r="AE677" i="7"/>
  <c r="AE678" i="7"/>
  <c r="AE679" i="7"/>
  <c r="AE680" i="7"/>
  <c r="AE681" i="7"/>
  <c r="AC3" i="7"/>
  <c r="AC4" i="7"/>
  <c r="AC5" i="7"/>
  <c r="AC6" i="7"/>
  <c r="AC8" i="7"/>
  <c r="AC10" i="7"/>
  <c r="AC14" i="7"/>
  <c r="AC15" i="7"/>
  <c r="AC16" i="7"/>
  <c r="AC17" i="7"/>
  <c r="AC18" i="7"/>
  <c r="AC21" i="7"/>
  <c r="AC22" i="7"/>
  <c r="AC23" i="7"/>
  <c r="AC29" i="7"/>
  <c r="AC30" i="7"/>
  <c r="AC33" i="7"/>
  <c r="AC35" i="7"/>
  <c r="AC38" i="7"/>
  <c r="AC42" i="7"/>
  <c r="AC46" i="7"/>
  <c r="AC48" i="7"/>
  <c r="AC49" i="7"/>
  <c r="AC50" i="7"/>
  <c r="AC51" i="7"/>
  <c r="AC52" i="7"/>
  <c r="AC53" i="7"/>
  <c r="AC57" i="7"/>
  <c r="AC58" i="7"/>
  <c r="AC59" i="7"/>
  <c r="AC61" i="7"/>
  <c r="AC63" i="7"/>
  <c r="AC65" i="7"/>
  <c r="AC66" i="7"/>
  <c r="AC67" i="7"/>
  <c r="AC68" i="7"/>
  <c r="AC69" i="7"/>
  <c r="AC70" i="7"/>
  <c r="AC71" i="7"/>
  <c r="AC73" i="7"/>
  <c r="AC74" i="7"/>
  <c r="AC78" i="7"/>
  <c r="AC80" i="7"/>
  <c r="AC81" i="7"/>
  <c r="AC83" i="7"/>
  <c r="AC84" i="7"/>
  <c r="AC86" i="7"/>
  <c r="AC87" i="7"/>
  <c r="AC88" i="7"/>
  <c r="AC89" i="7"/>
  <c r="AC90" i="7"/>
  <c r="AC91" i="7"/>
  <c r="AC92" i="7"/>
  <c r="AC93" i="7"/>
  <c r="AC94" i="7"/>
  <c r="AC95" i="7"/>
  <c r="AC99" i="7"/>
  <c r="AC100" i="7"/>
  <c r="AC101" i="7"/>
  <c r="AC102" i="7"/>
  <c r="AC103" i="7"/>
  <c r="AC105" i="7"/>
  <c r="AC106" i="7"/>
  <c r="AC109" i="7"/>
  <c r="AC111" i="7"/>
  <c r="AC112" i="7"/>
  <c r="AC113" i="7"/>
  <c r="AC115" i="7"/>
  <c r="AC117" i="7"/>
  <c r="AC119" i="7"/>
  <c r="AC123" i="7"/>
  <c r="AC124" i="7"/>
  <c r="AC127" i="7"/>
  <c r="AC129" i="7"/>
  <c r="AC130" i="7"/>
  <c r="AC131" i="7"/>
  <c r="AC132" i="7"/>
  <c r="AC133" i="7"/>
  <c r="AC137" i="7"/>
  <c r="AC138" i="7"/>
  <c r="AC139" i="7"/>
  <c r="AC140" i="7"/>
  <c r="AC141" i="7"/>
  <c r="AC143" i="7"/>
  <c r="AC144" i="7"/>
  <c r="AC149" i="7"/>
  <c r="AC150" i="7"/>
  <c r="AC151" i="7"/>
  <c r="AC152" i="7"/>
  <c r="AC157" i="7"/>
  <c r="AC161" i="7"/>
  <c r="AC162" i="7"/>
  <c r="AC164" i="7"/>
  <c r="AC165" i="7"/>
  <c r="AC167" i="7"/>
  <c r="AC168" i="7"/>
  <c r="AC169" i="7"/>
  <c r="AC174" i="7"/>
  <c r="AC175" i="7"/>
  <c r="AC176" i="7"/>
  <c r="AC177" i="7"/>
  <c r="AC178" i="7"/>
  <c r="AC180" i="7"/>
  <c r="AC182" i="7"/>
  <c r="AC183" i="7"/>
  <c r="AC185" i="7"/>
  <c r="AC186" i="7"/>
  <c r="AC188" i="7"/>
  <c r="AC192" i="7"/>
  <c r="AC193" i="7"/>
  <c r="AC197" i="7"/>
  <c r="AC200" i="7"/>
  <c r="AC201" i="7"/>
  <c r="AC205" i="7"/>
  <c r="AC207" i="7"/>
  <c r="AC210" i="7"/>
  <c r="AC213" i="7"/>
  <c r="AC214" i="7"/>
  <c r="AC215" i="7"/>
  <c r="AC216" i="7"/>
  <c r="AC217" i="7"/>
  <c r="AC221" i="7"/>
  <c r="AC225" i="7"/>
  <c r="AC226" i="7"/>
  <c r="AC229" i="7"/>
  <c r="AC230" i="7"/>
  <c r="AC231" i="7"/>
  <c r="AC234" i="7"/>
  <c r="AC235" i="7"/>
  <c r="AC237" i="7"/>
  <c r="AC238" i="7"/>
  <c r="AC239" i="7"/>
  <c r="AC240" i="7"/>
  <c r="AC241" i="7"/>
  <c r="AC242" i="7"/>
  <c r="AC243" i="7"/>
  <c r="AC244" i="7"/>
  <c r="AC245" i="7"/>
  <c r="AC246" i="7"/>
  <c r="AC249" i="7"/>
  <c r="AC250" i="7"/>
  <c r="AC251" i="7"/>
  <c r="AC252" i="7"/>
  <c r="AC253" i="7"/>
  <c r="AC255" i="7"/>
  <c r="AC256" i="7"/>
  <c r="AC257" i="7"/>
  <c r="AC258" i="7"/>
  <c r="AC263" i="7"/>
  <c r="AC264" i="7"/>
  <c r="AC265" i="7"/>
  <c r="AC268" i="7"/>
  <c r="AC269" i="7"/>
  <c r="AC270" i="7"/>
  <c r="AC272" i="7"/>
  <c r="AC273" i="7"/>
  <c r="AC274" i="7"/>
  <c r="AC277" i="7"/>
  <c r="AC278" i="7"/>
  <c r="AC279" i="7"/>
  <c r="AC282" i="7"/>
  <c r="AC283" i="7"/>
  <c r="AC286" i="7"/>
  <c r="AC287" i="7"/>
  <c r="AC288" i="7"/>
  <c r="AC289" i="7"/>
  <c r="AC292" i="7"/>
  <c r="AC293" i="7"/>
  <c r="AC297" i="7"/>
  <c r="AC298" i="7"/>
  <c r="AC300" i="7"/>
  <c r="AC303" i="7"/>
  <c r="AC304" i="7"/>
  <c r="AC305" i="7"/>
  <c r="AC306" i="7"/>
  <c r="AC307" i="7"/>
  <c r="AC309" i="7"/>
  <c r="AC311" i="7"/>
  <c r="AC313" i="7"/>
  <c r="AC315" i="7"/>
  <c r="AC318" i="7"/>
  <c r="AC319" i="7"/>
  <c r="AC321" i="7"/>
  <c r="AC330" i="7"/>
  <c r="AC333" i="7"/>
  <c r="AC336" i="7"/>
  <c r="AC337" i="7"/>
  <c r="AC339" i="7"/>
  <c r="AC340" i="7"/>
  <c r="AC342" i="7"/>
  <c r="AC343" i="7"/>
  <c r="AC344" i="7"/>
  <c r="AC345" i="7"/>
  <c r="AC346" i="7"/>
  <c r="AC347" i="7"/>
  <c r="AC348" i="7"/>
  <c r="AC349" i="7"/>
  <c r="AC350" i="7"/>
  <c r="AC351" i="7"/>
  <c r="AC352" i="7"/>
  <c r="AC353" i="7"/>
  <c r="AC355" i="7"/>
  <c r="AC356" i="7"/>
  <c r="AC361" i="7"/>
  <c r="AC362" i="7"/>
  <c r="AC364" i="7"/>
  <c r="AC366" i="7"/>
  <c r="AC367" i="7"/>
  <c r="AC368" i="7"/>
  <c r="AC369" i="7"/>
  <c r="AC373" i="7"/>
  <c r="AC374" i="7"/>
  <c r="AC375" i="7"/>
  <c r="AC378" i="7"/>
  <c r="AC379" i="7"/>
  <c r="AC380" i="7"/>
  <c r="AC381" i="7"/>
  <c r="AC382" i="7"/>
  <c r="AC383" i="7"/>
  <c r="AC385" i="7"/>
  <c r="AC386" i="7"/>
  <c r="AC387" i="7"/>
  <c r="AC388" i="7"/>
  <c r="AC389" i="7"/>
  <c r="AC391" i="7"/>
  <c r="AC392" i="7"/>
  <c r="AC394" i="7"/>
  <c r="AC396" i="7"/>
  <c r="AC397" i="7"/>
  <c r="AC398" i="7"/>
  <c r="AC401" i="7"/>
  <c r="AC403" i="7"/>
  <c r="AC405" i="7"/>
  <c r="AC407" i="7"/>
  <c r="AC408" i="7"/>
  <c r="AC409" i="7"/>
  <c r="AC410" i="7"/>
  <c r="AC411" i="7"/>
  <c r="AC412" i="7"/>
  <c r="AC413" i="7"/>
  <c r="AC414" i="7"/>
  <c r="AC416" i="7"/>
  <c r="AC417" i="7"/>
  <c r="AC419" i="7"/>
  <c r="AC421" i="7"/>
  <c r="AC429" i="7"/>
  <c r="AC431" i="7"/>
  <c r="AC435" i="7"/>
  <c r="AC436" i="7"/>
  <c r="AC437" i="7"/>
  <c r="AC438" i="7"/>
  <c r="AC439" i="7"/>
  <c r="AC440" i="7"/>
  <c r="AC443" i="7"/>
  <c r="AC444" i="7"/>
  <c r="AC445" i="7"/>
  <c r="AC446" i="7"/>
  <c r="AC448" i="7"/>
  <c r="AC449" i="7"/>
  <c r="AC451" i="7"/>
  <c r="AC452" i="7"/>
  <c r="AC454" i="7"/>
  <c r="AC455" i="7"/>
  <c r="AC459" i="7"/>
  <c r="AC460" i="7"/>
  <c r="AC461" i="7"/>
  <c r="AC462" i="7"/>
  <c r="AC463" i="7"/>
  <c r="AC470" i="7"/>
  <c r="AC472" i="7"/>
  <c r="AC474" i="7"/>
  <c r="AC475" i="7"/>
  <c r="AC476" i="7"/>
  <c r="AC477" i="7"/>
  <c r="AC480" i="7"/>
  <c r="AC481" i="7"/>
  <c r="AC483" i="7"/>
  <c r="AC484" i="7"/>
  <c r="AC486" i="7"/>
  <c r="AC490" i="7"/>
  <c r="AC491" i="7"/>
  <c r="AC494" i="7"/>
  <c r="AC495" i="7"/>
  <c r="AC498" i="7"/>
  <c r="AC499" i="7"/>
  <c r="AC500" i="7"/>
  <c r="AC501" i="7"/>
  <c r="AC505" i="7"/>
  <c r="AC508" i="7"/>
  <c r="AC510" i="7"/>
  <c r="AC513" i="7"/>
  <c r="AC514" i="7"/>
  <c r="AC515" i="7"/>
  <c r="AC516" i="7"/>
  <c r="AC517" i="7"/>
  <c r="AC518" i="7"/>
  <c r="AC519" i="7"/>
  <c r="AC520" i="7"/>
  <c r="AC522" i="7"/>
  <c r="AC525" i="7"/>
  <c r="AC527" i="7"/>
  <c r="AC529" i="7"/>
  <c r="AC530" i="7"/>
  <c r="AC534" i="7"/>
  <c r="AC538" i="7"/>
  <c r="AC539" i="7"/>
  <c r="AC541" i="7"/>
  <c r="AC544" i="7"/>
  <c r="AC545" i="7"/>
  <c r="AC547" i="7"/>
  <c r="AC548" i="7"/>
  <c r="AC550" i="7"/>
  <c r="AC554" i="7"/>
  <c r="AC555" i="7"/>
  <c r="AC556" i="7"/>
  <c r="AC558" i="7"/>
  <c r="AC559" i="7"/>
  <c r="AC560" i="7"/>
  <c r="AC562" i="7"/>
  <c r="AC563" i="7"/>
  <c r="AC568" i="7"/>
  <c r="AC569" i="7"/>
  <c r="AC570" i="7"/>
  <c r="AC572" i="7"/>
  <c r="AC573" i="7"/>
  <c r="AC574" i="7"/>
  <c r="AC575" i="7"/>
  <c r="AC577" i="7"/>
  <c r="AC580" i="7"/>
  <c r="AC583" i="7"/>
  <c r="AC585" i="7"/>
  <c r="AC586" i="7"/>
  <c r="AC587" i="7"/>
  <c r="AC588" i="7"/>
  <c r="AC592" i="7"/>
  <c r="AC596" i="7"/>
  <c r="AC600" i="7"/>
  <c r="AC604" i="7"/>
  <c r="AC609" i="7"/>
  <c r="AC612" i="7"/>
  <c r="AC613" i="7"/>
  <c r="AC616" i="7"/>
  <c r="AC618" i="7"/>
  <c r="AC619" i="7"/>
  <c r="AC620" i="7"/>
  <c r="AC622" i="7"/>
  <c r="AC625" i="7"/>
  <c r="AC627" i="7"/>
  <c r="AC628" i="7"/>
  <c r="AC629" i="7"/>
  <c r="AC631" i="7"/>
  <c r="AC636" i="7"/>
  <c r="AC637" i="7"/>
  <c r="AC638" i="7"/>
  <c r="AC639" i="7"/>
  <c r="AC642" i="7"/>
  <c r="AC648" i="7"/>
  <c r="AC653" i="7"/>
  <c r="AC654" i="7"/>
  <c r="AC655" i="7"/>
  <c r="AC658" i="7"/>
  <c r="AC661" i="7"/>
  <c r="AC662" i="7"/>
  <c r="AC663" i="7"/>
  <c r="AC664" i="7"/>
  <c r="AC668" i="7"/>
  <c r="AC669" i="7"/>
  <c r="AC671" i="7"/>
  <c r="AC672" i="7"/>
  <c r="AC675" i="7"/>
  <c r="AC677" i="7"/>
  <c r="AC678" i="7"/>
  <c r="AC680" i="7"/>
  <c r="AC681"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8" i="7"/>
  <c r="Z189" i="7"/>
  <c r="Z190" i="7"/>
  <c r="Z191" i="7"/>
  <c r="Z192" i="7"/>
  <c r="Z193" i="7"/>
  <c r="Z194" i="7"/>
  <c r="Z195" i="7"/>
  <c r="Z197" i="7"/>
  <c r="Z199" i="7"/>
  <c r="Z200" i="7"/>
  <c r="Z201" i="7"/>
  <c r="Z202" i="7"/>
  <c r="Z204"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4" i="7"/>
  <c r="Z396" i="7"/>
  <c r="Z397" i="7"/>
  <c r="Z398" i="7"/>
  <c r="Z399" i="7"/>
  <c r="Z400" i="7"/>
  <c r="Z401" i="7"/>
  <c r="Z402" i="7"/>
  <c r="Z403" i="7"/>
  <c r="Z404" i="7"/>
  <c r="Z405" i="7"/>
  <c r="Z406" i="7"/>
  <c r="Z407" i="7"/>
  <c r="Z408" i="7"/>
  <c r="Z409" i="7"/>
  <c r="Z410" i="7"/>
  <c r="Z411" i="7"/>
  <c r="Z412" i="7"/>
  <c r="Z413" i="7"/>
  <c r="Z414" i="7"/>
  <c r="Z415" i="7"/>
  <c r="Z416" i="7"/>
  <c r="Z417" i="7"/>
  <c r="Z418" i="7"/>
  <c r="Z419" i="7"/>
  <c r="Z420" i="7"/>
  <c r="Z421" i="7"/>
  <c r="Z422" i="7"/>
  <c r="Z423" i="7"/>
  <c r="Z424" i="7"/>
  <c r="Z425" i="7"/>
  <c r="Z426" i="7"/>
  <c r="Z427" i="7"/>
  <c r="Z428" i="7"/>
  <c r="Z429" i="7"/>
  <c r="Z430" i="7"/>
  <c r="Z431" i="7"/>
  <c r="Z432" i="7"/>
  <c r="Z433" i="7"/>
  <c r="Z434" i="7"/>
  <c r="Z435" i="7"/>
  <c r="Z436" i="7"/>
  <c r="Z437" i="7"/>
  <c r="Z438" i="7"/>
  <c r="Z439" i="7"/>
  <c r="Z440" i="7"/>
  <c r="Z441" i="7"/>
  <c r="Z442" i="7"/>
  <c r="Z443" i="7"/>
  <c r="Z444" i="7"/>
  <c r="Z445" i="7"/>
  <c r="Z446" i="7"/>
  <c r="Z447" i="7"/>
  <c r="Z448" i="7"/>
  <c r="Z449" i="7"/>
  <c r="Z450" i="7"/>
  <c r="Z451" i="7"/>
  <c r="Z452" i="7"/>
  <c r="Z453" i="7"/>
  <c r="Z454" i="7"/>
  <c r="Z455" i="7"/>
  <c r="Z456" i="7"/>
  <c r="Z457" i="7"/>
  <c r="Z459" i="7"/>
  <c r="Z460" i="7"/>
  <c r="Z461" i="7"/>
  <c r="Z462" i="7"/>
  <c r="Z463" i="7"/>
  <c r="Z464" i="7"/>
  <c r="Z465" i="7"/>
  <c r="Z466" i="7"/>
  <c r="Z467" i="7"/>
  <c r="Z468" i="7"/>
  <c r="Z469" i="7"/>
  <c r="Z470" i="7"/>
  <c r="Z471" i="7"/>
  <c r="Z472" i="7"/>
  <c r="Z473" i="7"/>
  <c r="Z474" i="7"/>
  <c r="Z475" i="7"/>
  <c r="Z476" i="7"/>
  <c r="Z477" i="7"/>
  <c r="Z478" i="7"/>
  <c r="Z479" i="7"/>
  <c r="Z480" i="7"/>
  <c r="Z481" i="7"/>
  <c r="Z482" i="7"/>
  <c r="Z483" i="7"/>
  <c r="Z484" i="7"/>
  <c r="Z485" i="7"/>
  <c r="Z486" i="7"/>
  <c r="Z487" i="7"/>
  <c r="Z488" i="7"/>
  <c r="Z489" i="7"/>
  <c r="Z490" i="7"/>
  <c r="Z491" i="7"/>
  <c r="Z492" i="7"/>
  <c r="Z493" i="7"/>
  <c r="Z494" i="7"/>
  <c r="Z495" i="7"/>
  <c r="Z496" i="7"/>
  <c r="Z497" i="7"/>
  <c r="Z498" i="7"/>
  <c r="Z499" i="7"/>
  <c r="Z500" i="7"/>
  <c r="Z501" i="7"/>
  <c r="Z502" i="7"/>
  <c r="Z503" i="7"/>
  <c r="Z504" i="7"/>
  <c r="Z505" i="7"/>
  <c r="Z506" i="7"/>
  <c r="Z507" i="7"/>
  <c r="Z508" i="7"/>
  <c r="Z509" i="7"/>
  <c r="Z510" i="7"/>
  <c r="Z511" i="7"/>
  <c r="Z512" i="7"/>
  <c r="Z513" i="7"/>
  <c r="Z514" i="7"/>
  <c r="Z515" i="7"/>
  <c r="Z516" i="7"/>
  <c r="Z517" i="7"/>
  <c r="Z518" i="7"/>
  <c r="Z519" i="7"/>
  <c r="Z520" i="7"/>
  <c r="Z521" i="7"/>
  <c r="Z522" i="7"/>
  <c r="Z523" i="7"/>
  <c r="Z524" i="7"/>
  <c r="Z525" i="7"/>
  <c r="Z526" i="7"/>
  <c r="Z527" i="7"/>
  <c r="Z528" i="7"/>
  <c r="Z529" i="7"/>
  <c r="Z530" i="7"/>
  <c r="Z531" i="7"/>
  <c r="Z532" i="7"/>
  <c r="Z533" i="7"/>
  <c r="Z534" i="7"/>
  <c r="Z535" i="7"/>
  <c r="Z536" i="7"/>
  <c r="Z537" i="7"/>
  <c r="Z538" i="7"/>
  <c r="Z539" i="7"/>
  <c r="Z540" i="7"/>
  <c r="Z541" i="7"/>
  <c r="Z542" i="7"/>
  <c r="Z543" i="7"/>
  <c r="Z544" i="7"/>
  <c r="Z545" i="7"/>
  <c r="Z546" i="7"/>
  <c r="Z547" i="7"/>
  <c r="Z548" i="7"/>
  <c r="Z549" i="7"/>
  <c r="Z550" i="7"/>
  <c r="Z551" i="7"/>
  <c r="Z552" i="7"/>
  <c r="Z553" i="7"/>
  <c r="Z554" i="7"/>
  <c r="Z555" i="7"/>
  <c r="Z556" i="7"/>
  <c r="Z557" i="7"/>
  <c r="Z558" i="7"/>
  <c r="Z559" i="7"/>
  <c r="Z560" i="7"/>
  <c r="Z561" i="7"/>
  <c r="Z562" i="7"/>
  <c r="Z563" i="7"/>
  <c r="Z564" i="7"/>
  <c r="Z565" i="7"/>
  <c r="Z566" i="7"/>
  <c r="Z567" i="7"/>
  <c r="Z568" i="7"/>
  <c r="Z569" i="7"/>
  <c r="Z570" i="7"/>
  <c r="Z571" i="7"/>
  <c r="Z572" i="7"/>
  <c r="Z573" i="7"/>
  <c r="Z574" i="7"/>
  <c r="Z575" i="7"/>
  <c r="Z576" i="7"/>
  <c r="Z577" i="7"/>
  <c r="Z578" i="7"/>
  <c r="Z579" i="7"/>
  <c r="Z580" i="7"/>
  <c r="Z581" i="7"/>
  <c r="Z582" i="7"/>
  <c r="Z583" i="7"/>
  <c r="Z584" i="7"/>
  <c r="Z585" i="7"/>
  <c r="Z586" i="7"/>
  <c r="Z587" i="7"/>
  <c r="Z588" i="7"/>
  <c r="Z589" i="7"/>
  <c r="Z590" i="7"/>
  <c r="Z591" i="7"/>
  <c r="Z592" i="7"/>
  <c r="Z594" i="7"/>
  <c r="Z595" i="7"/>
  <c r="Z596" i="7"/>
  <c r="Z597" i="7"/>
  <c r="Z598" i="7"/>
  <c r="Z599" i="7"/>
  <c r="Z600" i="7"/>
  <c r="Z601" i="7"/>
  <c r="Z602" i="7"/>
  <c r="Z603" i="7"/>
  <c r="Z604" i="7"/>
  <c r="Z605" i="7"/>
  <c r="Z606" i="7"/>
  <c r="Z607" i="7"/>
  <c r="Z608" i="7"/>
  <c r="Z609" i="7"/>
  <c r="Z610" i="7"/>
  <c r="Z611" i="7"/>
  <c r="Z612" i="7"/>
  <c r="Z613" i="7"/>
  <c r="Z614" i="7"/>
  <c r="Z616" i="7"/>
  <c r="Z617" i="7"/>
  <c r="Z618" i="7"/>
  <c r="Z619" i="7"/>
  <c r="Z620" i="7"/>
  <c r="Z621" i="7"/>
  <c r="Z622" i="7"/>
  <c r="Z623" i="7"/>
  <c r="Z624" i="7"/>
  <c r="Z625" i="7"/>
  <c r="Z626" i="7"/>
  <c r="Z627" i="7"/>
  <c r="Z628" i="7"/>
  <c r="Z629" i="7"/>
  <c r="Z630" i="7"/>
  <c r="Z631" i="7"/>
  <c r="Z632" i="7"/>
  <c r="Z635" i="7"/>
  <c r="Z636" i="7"/>
  <c r="Z637" i="7"/>
  <c r="Z638" i="7"/>
  <c r="Z639" i="7"/>
  <c r="Z640" i="7"/>
  <c r="Z641" i="7"/>
  <c r="Z642" i="7"/>
  <c r="Z643" i="7"/>
  <c r="Z644" i="7"/>
  <c r="Z645" i="7"/>
  <c r="Z646" i="7"/>
  <c r="Z647" i="7"/>
  <c r="Z648" i="7"/>
  <c r="Z649" i="7"/>
  <c r="Z650" i="7"/>
  <c r="Z651" i="7"/>
  <c r="Z652" i="7"/>
  <c r="Z653" i="7"/>
  <c r="Z654" i="7"/>
  <c r="Z655" i="7"/>
  <c r="Z656" i="7"/>
  <c r="Z657" i="7"/>
  <c r="Z658" i="7"/>
  <c r="Z659" i="7"/>
  <c r="Z660" i="7"/>
  <c r="Z661" i="7"/>
  <c r="Z662" i="7"/>
  <c r="Z663" i="7"/>
  <c r="Z664" i="7"/>
  <c r="Z665" i="7"/>
  <c r="Z666" i="7"/>
  <c r="Z667" i="7"/>
  <c r="Z668" i="7"/>
  <c r="Z669" i="7"/>
  <c r="Z670" i="7"/>
  <c r="Z671" i="7"/>
  <c r="Z672" i="7"/>
  <c r="Z673" i="7"/>
  <c r="Z674" i="7"/>
  <c r="Z675" i="7"/>
  <c r="Z676" i="7"/>
  <c r="Z677" i="7"/>
  <c r="Z678" i="7"/>
  <c r="Z679" i="7"/>
  <c r="Z680" i="7"/>
  <c r="Z681" i="7"/>
  <c r="V2" i="7"/>
  <c r="V3" i="7"/>
  <c r="V4" i="7"/>
  <c r="V5" i="7"/>
  <c r="V6" i="7"/>
  <c r="V7" i="7"/>
  <c r="G7" i="7" s="1"/>
  <c r="V8" i="7"/>
  <c r="V9" i="7"/>
  <c r="V10" i="7"/>
  <c r="V11" i="7"/>
  <c r="V12" i="7"/>
  <c r="V13" i="7"/>
  <c r="V14" i="7"/>
  <c r="V15" i="7"/>
  <c r="G15" i="7" s="1"/>
  <c r="V16" i="7"/>
  <c r="V17" i="7"/>
  <c r="V18" i="7"/>
  <c r="V19" i="7"/>
  <c r="V20" i="7"/>
  <c r="V21" i="7"/>
  <c r="V22" i="7"/>
  <c r="V23" i="7"/>
  <c r="G23" i="7" s="1"/>
  <c r="V24" i="7"/>
  <c r="V25" i="7"/>
  <c r="V26" i="7"/>
  <c r="V27" i="7"/>
  <c r="V28" i="7"/>
  <c r="V29" i="7"/>
  <c r="V30" i="7"/>
  <c r="V31" i="7"/>
  <c r="G31" i="7" s="1"/>
  <c r="V32" i="7"/>
  <c r="V33" i="7"/>
  <c r="V34" i="7"/>
  <c r="V35" i="7"/>
  <c r="V36" i="7"/>
  <c r="V37" i="7"/>
  <c r="V38" i="7"/>
  <c r="V39" i="7"/>
  <c r="G39" i="7" s="1"/>
  <c r="V40" i="7"/>
  <c r="V41" i="7"/>
  <c r="V42" i="7"/>
  <c r="V43" i="7"/>
  <c r="V44" i="7"/>
  <c r="V45" i="7"/>
  <c r="V46" i="7"/>
  <c r="V47" i="7"/>
  <c r="G47" i="7" s="1"/>
  <c r="V48" i="7"/>
  <c r="V49" i="7"/>
  <c r="V50" i="7"/>
  <c r="V51" i="7"/>
  <c r="V52" i="7"/>
  <c r="V53" i="7"/>
  <c r="V54" i="7"/>
  <c r="V55" i="7"/>
  <c r="G55" i="7" s="1"/>
  <c r="V56" i="7"/>
  <c r="V57" i="7"/>
  <c r="V58" i="7"/>
  <c r="V59" i="7"/>
  <c r="V60" i="7"/>
  <c r="V61" i="7"/>
  <c r="V62" i="7"/>
  <c r="V63" i="7"/>
  <c r="G63" i="7" s="1"/>
  <c r="V64" i="7"/>
  <c r="V65" i="7"/>
  <c r="V66" i="7"/>
  <c r="V67" i="7"/>
  <c r="V68" i="7"/>
  <c r="V69" i="7"/>
  <c r="V70" i="7"/>
  <c r="V71" i="7"/>
  <c r="G71" i="7" s="1"/>
  <c r="V72" i="7"/>
  <c r="V73" i="7"/>
  <c r="V74" i="7"/>
  <c r="V75" i="7"/>
  <c r="V76" i="7"/>
  <c r="V77" i="7"/>
  <c r="V78" i="7"/>
  <c r="V79" i="7"/>
  <c r="G79" i="7" s="1"/>
  <c r="V80" i="7"/>
  <c r="V81" i="7"/>
  <c r="V82" i="7"/>
  <c r="V83" i="7"/>
  <c r="V84" i="7"/>
  <c r="V85" i="7"/>
  <c r="V86" i="7"/>
  <c r="V87" i="7"/>
  <c r="G87" i="7" s="1"/>
  <c r="V88" i="7"/>
  <c r="V89" i="7"/>
  <c r="V90" i="7"/>
  <c r="V91" i="7"/>
  <c r="V92" i="7"/>
  <c r="V93" i="7"/>
  <c r="V94" i="7"/>
  <c r="V95" i="7"/>
  <c r="G95" i="7" s="1"/>
  <c r="V96" i="7"/>
  <c r="V97" i="7"/>
  <c r="V98" i="7"/>
  <c r="V99" i="7"/>
  <c r="V100" i="7"/>
  <c r="V101" i="7"/>
  <c r="V102" i="7"/>
  <c r="V103" i="7"/>
  <c r="G103" i="7" s="1"/>
  <c r="V104" i="7"/>
  <c r="V105" i="7"/>
  <c r="V106" i="7"/>
  <c r="V107" i="7"/>
  <c r="V108" i="7"/>
  <c r="V109" i="7"/>
  <c r="V110" i="7"/>
  <c r="V111" i="7"/>
  <c r="G111" i="7" s="1"/>
  <c r="V112" i="7"/>
  <c r="V113" i="7"/>
  <c r="V114" i="7"/>
  <c r="V115" i="7"/>
  <c r="V116" i="7"/>
  <c r="V117" i="7"/>
  <c r="V118" i="7"/>
  <c r="V119" i="7"/>
  <c r="G119" i="7" s="1"/>
  <c r="V120" i="7"/>
  <c r="V121" i="7"/>
  <c r="V122" i="7"/>
  <c r="V123" i="7"/>
  <c r="V124" i="7"/>
  <c r="V125" i="7"/>
  <c r="V126" i="7"/>
  <c r="V127" i="7"/>
  <c r="G127" i="7" s="1"/>
  <c r="V128" i="7"/>
  <c r="V129" i="7"/>
  <c r="V130" i="7"/>
  <c r="V131" i="7"/>
  <c r="V132" i="7"/>
  <c r="V133" i="7"/>
  <c r="V134" i="7"/>
  <c r="V135" i="7"/>
  <c r="G135" i="7" s="1"/>
  <c r="V136" i="7"/>
  <c r="V137" i="7"/>
  <c r="V138" i="7"/>
  <c r="V139" i="7"/>
  <c r="V140" i="7"/>
  <c r="V141" i="7"/>
  <c r="V142" i="7"/>
  <c r="V143" i="7"/>
  <c r="G143" i="7" s="1"/>
  <c r="V144" i="7"/>
  <c r="V145" i="7"/>
  <c r="V146" i="7"/>
  <c r="V147" i="7"/>
  <c r="V148" i="7"/>
  <c r="V149" i="7"/>
  <c r="V150" i="7"/>
  <c r="V151" i="7"/>
  <c r="G151" i="7" s="1"/>
  <c r="V152" i="7"/>
  <c r="V153" i="7"/>
  <c r="V154" i="7"/>
  <c r="V155" i="7"/>
  <c r="V156" i="7"/>
  <c r="V157" i="7"/>
  <c r="V158" i="7"/>
  <c r="V159" i="7"/>
  <c r="G159" i="7" s="1"/>
  <c r="V160" i="7"/>
  <c r="V161" i="7"/>
  <c r="V162" i="7"/>
  <c r="V163" i="7"/>
  <c r="V164" i="7"/>
  <c r="V165" i="7"/>
  <c r="V166" i="7"/>
  <c r="V167" i="7"/>
  <c r="G167" i="7" s="1"/>
  <c r="V168" i="7"/>
  <c r="V169" i="7"/>
  <c r="V170" i="7"/>
  <c r="V171" i="7"/>
  <c r="V172" i="7"/>
  <c r="V173" i="7"/>
  <c r="V174" i="7"/>
  <c r="V175" i="7"/>
  <c r="G175" i="7" s="1"/>
  <c r="V176" i="7"/>
  <c r="V177" i="7"/>
  <c r="V178" i="7"/>
  <c r="V179" i="7"/>
  <c r="V180" i="7"/>
  <c r="V181" i="7"/>
  <c r="V182" i="7"/>
  <c r="V183" i="7"/>
  <c r="G183" i="7" s="1"/>
  <c r="V184" i="7"/>
  <c r="V185" i="7"/>
  <c r="V186" i="7"/>
  <c r="V187" i="7"/>
  <c r="V188" i="7"/>
  <c r="V189" i="7"/>
  <c r="V190" i="7"/>
  <c r="V191" i="7"/>
  <c r="G191" i="7" s="1"/>
  <c r="V192" i="7"/>
  <c r="V193" i="7"/>
  <c r="V194" i="7"/>
  <c r="V195" i="7"/>
  <c r="V196" i="7"/>
  <c r="V197" i="7"/>
  <c r="V198" i="7"/>
  <c r="V199" i="7"/>
  <c r="G199" i="7" s="1"/>
  <c r="V200" i="7"/>
  <c r="V201" i="7"/>
  <c r="V202" i="7"/>
  <c r="V203" i="7"/>
  <c r="V204" i="7"/>
  <c r="V205" i="7"/>
  <c r="V206" i="7"/>
  <c r="V207" i="7"/>
  <c r="G207" i="7" s="1"/>
  <c r="V208" i="7"/>
  <c r="V209" i="7"/>
  <c r="V210" i="7"/>
  <c r="V211" i="7"/>
  <c r="V212" i="7"/>
  <c r="V213" i="7"/>
  <c r="V214" i="7"/>
  <c r="V215" i="7"/>
  <c r="G215" i="7" s="1"/>
  <c r="V216" i="7"/>
  <c r="V217" i="7"/>
  <c r="V218" i="7"/>
  <c r="V219" i="7"/>
  <c r="V220" i="7"/>
  <c r="V221" i="7"/>
  <c r="V222" i="7"/>
  <c r="V223" i="7"/>
  <c r="G223" i="7" s="1"/>
  <c r="V224" i="7"/>
  <c r="V225" i="7"/>
  <c r="V226" i="7"/>
  <c r="V227" i="7"/>
  <c r="V228" i="7"/>
  <c r="V229" i="7"/>
  <c r="V230" i="7"/>
  <c r="V231" i="7"/>
  <c r="G231" i="7" s="1"/>
  <c r="V232" i="7"/>
  <c r="V233" i="7"/>
  <c r="V234" i="7"/>
  <c r="V235" i="7"/>
  <c r="V236" i="7"/>
  <c r="V237" i="7"/>
  <c r="V238" i="7"/>
  <c r="V239" i="7"/>
  <c r="G239" i="7" s="1"/>
  <c r="V240" i="7"/>
  <c r="V241" i="7"/>
  <c r="V242" i="7"/>
  <c r="V243" i="7"/>
  <c r="V244" i="7"/>
  <c r="V245" i="7"/>
  <c r="V246" i="7"/>
  <c r="V247" i="7"/>
  <c r="G247" i="7" s="1"/>
  <c r="V248" i="7"/>
  <c r="V249" i="7"/>
  <c r="V250" i="7"/>
  <c r="V251" i="7"/>
  <c r="V252" i="7"/>
  <c r="V253" i="7"/>
  <c r="V254" i="7"/>
  <c r="V255" i="7"/>
  <c r="G255" i="7" s="1"/>
  <c r="V256" i="7"/>
  <c r="V257" i="7"/>
  <c r="V258" i="7"/>
  <c r="V259" i="7"/>
  <c r="V260" i="7"/>
  <c r="V261" i="7"/>
  <c r="V262" i="7"/>
  <c r="V263" i="7"/>
  <c r="G263" i="7" s="1"/>
  <c r="V264" i="7"/>
  <c r="V265" i="7"/>
  <c r="V266" i="7"/>
  <c r="V267" i="7"/>
  <c r="V268" i="7"/>
  <c r="V269" i="7"/>
  <c r="V270" i="7"/>
  <c r="V271" i="7"/>
  <c r="G271" i="7" s="1"/>
  <c r="V272" i="7"/>
  <c r="V273" i="7"/>
  <c r="V274" i="7"/>
  <c r="V275" i="7"/>
  <c r="V276" i="7"/>
  <c r="V277" i="7"/>
  <c r="V278" i="7"/>
  <c r="V279" i="7"/>
  <c r="G279" i="7" s="1"/>
  <c r="V280" i="7"/>
  <c r="V281" i="7"/>
  <c r="V282" i="7"/>
  <c r="V283" i="7"/>
  <c r="V284" i="7"/>
  <c r="V285" i="7"/>
  <c r="V286" i="7"/>
  <c r="V287" i="7"/>
  <c r="G287" i="7" s="1"/>
  <c r="V288" i="7"/>
  <c r="V289" i="7"/>
  <c r="V290" i="7"/>
  <c r="V291" i="7"/>
  <c r="V292" i="7"/>
  <c r="V293" i="7"/>
  <c r="V294" i="7"/>
  <c r="V295" i="7"/>
  <c r="G295" i="7" s="1"/>
  <c r="V296" i="7"/>
  <c r="V297" i="7"/>
  <c r="V298" i="7"/>
  <c r="V299" i="7"/>
  <c r="V300" i="7"/>
  <c r="V301" i="7"/>
  <c r="V302" i="7"/>
  <c r="V303" i="7"/>
  <c r="G303" i="7" s="1"/>
  <c r="V304" i="7"/>
  <c r="V305" i="7"/>
  <c r="V306" i="7"/>
  <c r="V307" i="7"/>
  <c r="V308" i="7"/>
  <c r="V309" i="7"/>
  <c r="V310" i="7"/>
  <c r="V311" i="7"/>
  <c r="G311" i="7" s="1"/>
  <c r="V312" i="7"/>
  <c r="V313" i="7"/>
  <c r="V314" i="7"/>
  <c r="V315" i="7"/>
  <c r="V316" i="7"/>
  <c r="V317" i="7"/>
  <c r="V318" i="7"/>
  <c r="V319" i="7"/>
  <c r="G319" i="7" s="1"/>
  <c r="V320" i="7"/>
  <c r="V321" i="7"/>
  <c r="V322" i="7"/>
  <c r="V323" i="7"/>
  <c r="V324" i="7"/>
  <c r="V325" i="7"/>
  <c r="V326" i="7"/>
  <c r="V327" i="7"/>
  <c r="G327" i="7" s="1"/>
  <c r="V328" i="7"/>
  <c r="V329" i="7"/>
  <c r="V330" i="7"/>
  <c r="V331" i="7"/>
  <c r="V332" i="7"/>
  <c r="V333" i="7"/>
  <c r="V334" i="7"/>
  <c r="V335" i="7"/>
  <c r="G335" i="7" s="1"/>
  <c r="V336" i="7"/>
  <c r="V337" i="7"/>
  <c r="V338" i="7"/>
  <c r="V339" i="7"/>
  <c r="V340" i="7"/>
  <c r="V341" i="7"/>
  <c r="V342" i="7"/>
  <c r="V343" i="7"/>
  <c r="G343" i="7" s="1"/>
  <c r="V344" i="7"/>
  <c r="V345" i="7"/>
  <c r="V346" i="7"/>
  <c r="V347" i="7"/>
  <c r="V348" i="7"/>
  <c r="V349" i="7"/>
  <c r="V350" i="7"/>
  <c r="V351" i="7"/>
  <c r="G351" i="7" s="1"/>
  <c r="V352" i="7"/>
  <c r="V353" i="7"/>
  <c r="V354" i="7"/>
  <c r="V355" i="7"/>
  <c r="V356" i="7"/>
  <c r="V357" i="7"/>
  <c r="V358" i="7"/>
  <c r="V359" i="7"/>
  <c r="G359" i="7" s="1"/>
  <c r="V360" i="7"/>
  <c r="V361" i="7"/>
  <c r="V362" i="7"/>
  <c r="V363" i="7"/>
  <c r="V364" i="7"/>
  <c r="V365" i="7"/>
  <c r="V366" i="7"/>
  <c r="V367" i="7"/>
  <c r="G367" i="7" s="1"/>
  <c r="V368" i="7"/>
  <c r="V369" i="7"/>
  <c r="V370" i="7"/>
  <c r="V371" i="7"/>
  <c r="V372" i="7"/>
  <c r="V373" i="7"/>
  <c r="V374" i="7"/>
  <c r="V375" i="7"/>
  <c r="G375" i="7" s="1"/>
  <c r="V376" i="7"/>
  <c r="V377" i="7"/>
  <c r="V378" i="7"/>
  <c r="V379" i="7"/>
  <c r="V380" i="7"/>
  <c r="V381" i="7"/>
  <c r="V382" i="7"/>
  <c r="V383" i="7"/>
  <c r="G383" i="7" s="1"/>
  <c r="V384" i="7"/>
  <c r="V385" i="7"/>
  <c r="V386" i="7"/>
  <c r="V387" i="7"/>
  <c r="V388" i="7"/>
  <c r="V389" i="7"/>
  <c r="V390" i="7"/>
  <c r="V391" i="7"/>
  <c r="G391" i="7" s="1"/>
  <c r="V392" i="7"/>
  <c r="V393" i="7"/>
  <c r="V394" i="7"/>
  <c r="V395" i="7"/>
  <c r="V396" i="7"/>
  <c r="V397" i="7"/>
  <c r="V398" i="7"/>
  <c r="V399" i="7"/>
  <c r="G399" i="7" s="1"/>
  <c r="V400" i="7"/>
  <c r="V401" i="7"/>
  <c r="V402" i="7"/>
  <c r="V403" i="7"/>
  <c r="V404" i="7"/>
  <c r="V405" i="7"/>
  <c r="V406" i="7"/>
  <c r="V407" i="7"/>
  <c r="G407" i="7" s="1"/>
  <c r="V408" i="7"/>
  <c r="V409" i="7"/>
  <c r="V410" i="7"/>
  <c r="V411" i="7"/>
  <c r="V412" i="7"/>
  <c r="V413" i="7"/>
  <c r="V414" i="7"/>
  <c r="V415" i="7"/>
  <c r="G415" i="7" s="1"/>
  <c r="V416" i="7"/>
  <c r="V417" i="7"/>
  <c r="V418" i="7"/>
  <c r="V419" i="7"/>
  <c r="V420" i="7"/>
  <c r="V421" i="7"/>
  <c r="V422" i="7"/>
  <c r="V423" i="7"/>
  <c r="G423" i="7" s="1"/>
  <c r="V424" i="7"/>
  <c r="V425" i="7"/>
  <c r="V426" i="7"/>
  <c r="V427" i="7"/>
  <c r="V428" i="7"/>
  <c r="V429" i="7"/>
  <c r="V430" i="7"/>
  <c r="V431" i="7"/>
  <c r="G431" i="7" s="1"/>
  <c r="V432" i="7"/>
  <c r="V433" i="7"/>
  <c r="V434" i="7"/>
  <c r="V435" i="7"/>
  <c r="V436" i="7"/>
  <c r="V437" i="7"/>
  <c r="V438" i="7"/>
  <c r="V439" i="7"/>
  <c r="G439" i="7" s="1"/>
  <c r="V440" i="7"/>
  <c r="V441" i="7"/>
  <c r="V442" i="7"/>
  <c r="V443" i="7"/>
  <c r="V444" i="7"/>
  <c r="V445" i="7"/>
  <c r="V446" i="7"/>
  <c r="V447" i="7"/>
  <c r="G447" i="7" s="1"/>
  <c r="V448" i="7"/>
  <c r="V449" i="7"/>
  <c r="V450" i="7"/>
  <c r="V451" i="7"/>
  <c r="V452" i="7"/>
  <c r="V453" i="7"/>
  <c r="V454" i="7"/>
  <c r="V455" i="7"/>
  <c r="G455" i="7" s="1"/>
  <c r="V456" i="7"/>
  <c r="V457" i="7"/>
  <c r="V458" i="7"/>
  <c r="V459" i="7"/>
  <c r="V460" i="7"/>
  <c r="V461" i="7"/>
  <c r="V462" i="7"/>
  <c r="V463" i="7"/>
  <c r="G463" i="7" s="1"/>
  <c r="V464" i="7"/>
  <c r="V465" i="7"/>
  <c r="V466" i="7"/>
  <c r="V467" i="7"/>
  <c r="V468" i="7"/>
  <c r="V469" i="7"/>
  <c r="V470" i="7"/>
  <c r="V471" i="7"/>
  <c r="G471" i="7" s="1"/>
  <c r="V472" i="7"/>
  <c r="V473" i="7"/>
  <c r="V474" i="7"/>
  <c r="V475" i="7"/>
  <c r="V476" i="7"/>
  <c r="V477" i="7"/>
  <c r="V478" i="7"/>
  <c r="V479" i="7"/>
  <c r="G479" i="7" s="1"/>
  <c r="V480" i="7"/>
  <c r="V481" i="7"/>
  <c r="V482" i="7"/>
  <c r="V483" i="7"/>
  <c r="V484" i="7"/>
  <c r="V485" i="7"/>
  <c r="V486" i="7"/>
  <c r="V487" i="7"/>
  <c r="G487" i="7" s="1"/>
  <c r="V488" i="7"/>
  <c r="V489" i="7"/>
  <c r="V490" i="7"/>
  <c r="V491" i="7"/>
  <c r="V492" i="7"/>
  <c r="V493" i="7"/>
  <c r="V494" i="7"/>
  <c r="V495" i="7"/>
  <c r="G495" i="7" s="1"/>
  <c r="V496" i="7"/>
  <c r="V497" i="7"/>
  <c r="V498" i="7"/>
  <c r="V499" i="7"/>
  <c r="V500" i="7"/>
  <c r="V501" i="7"/>
  <c r="V502" i="7"/>
  <c r="V503" i="7"/>
  <c r="G503" i="7" s="1"/>
  <c r="V504" i="7"/>
  <c r="V505" i="7"/>
  <c r="V506" i="7"/>
  <c r="V507" i="7"/>
  <c r="V508" i="7"/>
  <c r="V509" i="7"/>
  <c r="V510" i="7"/>
  <c r="V511" i="7"/>
  <c r="G511" i="7" s="1"/>
  <c r="V512" i="7"/>
  <c r="V513" i="7"/>
  <c r="V514" i="7"/>
  <c r="V515" i="7"/>
  <c r="V516" i="7"/>
  <c r="V517" i="7"/>
  <c r="V518" i="7"/>
  <c r="V519" i="7"/>
  <c r="G519" i="7" s="1"/>
  <c r="V520" i="7"/>
  <c r="V521" i="7"/>
  <c r="V522" i="7"/>
  <c r="V523" i="7"/>
  <c r="V524" i="7"/>
  <c r="V525" i="7"/>
  <c r="V526" i="7"/>
  <c r="V527" i="7"/>
  <c r="G527" i="7" s="1"/>
  <c r="V528" i="7"/>
  <c r="V529" i="7"/>
  <c r="V530" i="7"/>
  <c r="V531" i="7"/>
  <c r="V532" i="7"/>
  <c r="V533" i="7"/>
  <c r="V534" i="7"/>
  <c r="V535" i="7"/>
  <c r="G535" i="7" s="1"/>
  <c r="V536" i="7"/>
  <c r="V537" i="7"/>
  <c r="V538" i="7"/>
  <c r="V539" i="7"/>
  <c r="V540" i="7"/>
  <c r="V541" i="7"/>
  <c r="V542" i="7"/>
  <c r="V543" i="7"/>
  <c r="G543" i="7" s="1"/>
  <c r="V544" i="7"/>
  <c r="V545" i="7"/>
  <c r="V546" i="7"/>
  <c r="V547" i="7"/>
  <c r="V548" i="7"/>
  <c r="V549" i="7"/>
  <c r="V550" i="7"/>
  <c r="V551" i="7"/>
  <c r="G551" i="7" s="1"/>
  <c r="V552" i="7"/>
  <c r="V553" i="7"/>
  <c r="V554" i="7"/>
  <c r="V555" i="7"/>
  <c r="V556" i="7"/>
  <c r="V557" i="7"/>
  <c r="V558" i="7"/>
  <c r="V559" i="7"/>
  <c r="G559" i="7" s="1"/>
  <c r="V560" i="7"/>
  <c r="V561" i="7"/>
  <c r="V562" i="7"/>
  <c r="V563" i="7"/>
  <c r="V564" i="7"/>
  <c r="V565" i="7"/>
  <c r="V566" i="7"/>
  <c r="V567" i="7"/>
  <c r="G567" i="7" s="1"/>
  <c r="V568" i="7"/>
  <c r="V569" i="7"/>
  <c r="V570" i="7"/>
  <c r="V571" i="7"/>
  <c r="V572" i="7"/>
  <c r="V573" i="7"/>
  <c r="V574" i="7"/>
  <c r="V575" i="7"/>
  <c r="G575" i="7" s="1"/>
  <c r="V576" i="7"/>
  <c r="V577" i="7"/>
  <c r="V578" i="7"/>
  <c r="V579" i="7"/>
  <c r="V580" i="7"/>
  <c r="V581" i="7"/>
  <c r="V582" i="7"/>
  <c r="V583" i="7"/>
  <c r="G583" i="7" s="1"/>
  <c r="V584" i="7"/>
  <c r="V585" i="7"/>
  <c r="V586" i="7"/>
  <c r="V587" i="7"/>
  <c r="V588" i="7"/>
  <c r="V589" i="7"/>
  <c r="V590" i="7"/>
  <c r="V591" i="7"/>
  <c r="G591" i="7" s="1"/>
  <c r="V592" i="7"/>
  <c r="V593" i="7"/>
  <c r="V594" i="7"/>
  <c r="V595" i="7"/>
  <c r="V596" i="7"/>
  <c r="V597" i="7"/>
  <c r="V598" i="7"/>
  <c r="V599" i="7"/>
  <c r="G599" i="7" s="1"/>
  <c r="V600" i="7"/>
  <c r="V601" i="7"/>
  <c r="V602" i="7"/>
  <c r="V603" i="7"/>
  <c r="V604" i="7"/>
  <c r="V605" i="7"/>
  <c r="V606" i="7"/>
  <c r="V607" i="7"/>
  <c r="G607" i="7" s="1"/>
  <c r="V608" i="7"/>
  <c r="V609" i="7"/>
  <c r="V610" i="7"/>
  <c r="V611" i="7"/>
  <c r="V612" i="7"/>
  <c r="V613" i="7"/>
  <c r="V614" i="7"/>
  <c r="V615" i="7"/>
  <c r="G615" i="7" s="1"/>
  <c r="V616" i="7"/>
  <c r="V617" i="7"/>
  <c r="V618" i="7"/>
  <c r="V619" i="7"/>
  <c r="V620" i="7"/>
  <c r="V621" i="7"/>
  <c r="V622" i="7"/>
  <c r="V623" i="7"/>
  <c r="G623" i="7" s="1"/>
  <c r="V624" i="7"/>
  <c r="V625" i="7"/>
  <c r="V626" i="7"/>
  <c r="V627" i="7"/>
  <c r="V628" i="7"/>
  <c r="V629" i="7"/>
  <c r="V630" i="7"/>
  <c r="V631" i="7"/>
  <c r="G631" i="7" s="1"/>
  <c r="V632" i="7"/>
  <c r="V633" i="7"/>
  <c r="V634" i="7"/>
  <c r="V635" i="7"/>
  <c r="V636" i="7"/>
  <c r="V637" i="7"/>
  <c r="V638" i="7"/>
  <c r="V639" i="7"/>
  <c r="G639" i="7" s="1"/>
  <c r="V640" i="7"/>
  <c r="V641" i="7"/>
  <c r="V642" i="7"/>
  <c r="V643" i="7"/>
  <c r="V644" i="7"/>
  <c r="V645" i="7"/>
  <c r="V646" i="7"/>
  <c r="V647" i="7"/>
  <c r="G647" i="7" s="1"/>
  <c r="V648" i="7"/>
  <c r="V649" i="7"/>
  <c r="V650" i="7"/>
  <c r="V651" i="7"/>
  <c r="V652" i="7"/>
  <c r="V653" i="7"/>
  <c r="V654" i="7"/>
  <c r="V655" i="7"/>
  <c r="G655" i="7" s="1"/>
  <c r="V656" i="7"/>
  <c r="V657" i="7"/>
  <c r="V658" i="7"/>
  <c r="V659" i="7"/>
  <c r="V660" i="7"/>
  <c r="V661" i="7"/>
  <c r="V662" i="7"/>
  <c r="V663" i="7"/>
  <c r="G663" i="7" s="1"/>
  <c r="V664" i="7"/>
  <c r="V665" i="7"/>
  <c r="V666" i="7"/>
  <c r="V667" i="7"/>
  <c r="V668" i="7"/>
  <c r="V669" i="7"/>
  <c r="V670" i="7"/>
  <c r="V671" i="7"/>
  <c r="G671" i="7" s="1"/>
  <c r="V672" i="7"/>
  <c r="V673" i="7"/>
  <c r="V674" i="7"/>
  <c r="V675" i="7"/>
  <c r="V676" i="7"/>
  <c r="V677" i="7"/>
  <c r="V678" i="7"/>
  <c r="V679" i="7"/>
  <c r="G679" i="7" s="1"/>
  <c r="V680" i="7"/>
  <c r="V681" i="7"/>
  <c r="K33" i="7"/>
  <c r="K32" i="7"/>
  <c r="K31" i="7"/>
  <c r="K30" i="7"/>
  <c r="K29" i="7"/>
  <c r="K28" i="7"/>
  <c r="K25" i="7"/>
  <c r="K24" i="7"/>
  <c r="K23" i="7"/>
  <c r="K22" i="7"/>
  <c r="K21" i="7"/>
  <c r="K20" i="7"/>
  <c r="K18" i="7"/>
  <c r="K17" i="7"/>
  <c r="K16" i="7"/>
  <c r="K15" i="7"/>
  <c r="K14" i="7"/>
  <c r="K13" i="7"/>
  <c r="K12" i="7"/>
  <c r="K10" i="7"/>
  <c r="K9" i="7"/>
  <c r="K8" i="7"/>
  <c r="K7" i="7"/>
  <c r="K6" i="7"/>
  <c r="K5" i="7"/>
  <c r="K4" i="7"/>
  <c r="G666" i="7" l="1"/>
  <c r="G626" i="7"/>
  <c r="G602" i="7"/>
  <c r="G570" i="7"/>
  <c r="G546" i="7"/>
  <c r="G522" i="7"/>
  <c r="G506" i="7"/>
  <c r="G490" i="7"/>
  <c r="G482" i="7"/>
  <c r="G474" i="7"/>
  <c r="G450" i="7"/>
  <c r="G442" i="7"/>
  <c r="G434" i="7"/>
  <c r="G426" i="7"/>
  <c r="G418" i="7"/>
  <c r="G410" i="7"/>
  <c r="G402" i="7"/>
  <c r="G394" i="7"/>
  <c r="G386" i="7"/>
  <c r="G378" i="7"/>
  <c r="G370" i="7"/>
  <c r="G362" i="7"/>
  <c r="G354" i="7"/>
  <c r="G346" i="7"/>
  <c r="G338" i="7"/>
  <c r="G330" i="7"/>
  <c r="G322" i="7"/>
  <c r="G314" i="7"/>
  <c r="G306" i="7"/>
  <c r="G298" i="7"/>
  <c r="G290" i="7"/>
  <c r="G282" i="7"/>
  <c r="G274" i="7"/>
  <c r="G266" i="7"/>
  <c r="G258" i="7"/>
  <c r="G250" i="7"/>
  <c r="G242" i="7"/>
  <c r="G234" i="7"/>
  <c r="G226" i="7"/>
  <c r="G218" i="7"/>
  <c r="G210" i="7"/>
  <c r="G202" i="7"/>
  <c r="G194" i="7"/>
  <c r="G186" i="7"/>
  <c r="G178" i="7"/>
  <c r="G170" i="7"/>
  <c r="G162" i="7"/>
  <c r="G154" i="7"/>
  <c r="G146" i="7"/>
  <c r="G138" i="7"/>
  <c r="G130" i="7"/>
  <c r="G122" i="7"/>
  <c r="G114" i="7"/>
  <c r="G106" i="7"/>
  <c r="G98" i="7"/>
  <c r="G90" i="7"/>
  <c r="G82" i="7"/>
  <c r="G74" i="7"/>
  <c r="G66" i="7"/>
  <c r="G58" i="7"/>
  <c r="G50" i="7"/>
  <c r="G42" i="7"/>
  <c r="G34" i="7"/>
  <c r="G26" i="7"/>
  <c r="G18" i="7"/>
  <c r="G10" i="7"/>
  <c r="G2" i="7"/>
  <c r="G674" i="7"/>
  <c r="G650" i="7"/>
  <c r="G634" i="7"/>
  <c r="G618" i="7"/>
  <c r="G594" i="7"/>
  <c r="G578" i="7"/>
  <c r="G554" i="7"/>
  <c r="G530" i="7"/>
  <c r="G466" i="7"/>
  <c r="G658" i="7"/>
  <c r="G642" i="7"/>
  <c r="G610" i="7"/>
  <c r="G586" i="7"/>
  <c r="G562" i="7"/>
  <c r="G538" i="7"/>
  <c r="G514" i="7"/>
  <c r="G498" i="7"/>
  <c r="G458" i="7"/>
  <c r="G635" i="7"/>
  <c r="G627" i="7"/>
  <c r="G619" i="7"/>
  <c r="G611" i="7"/>
  <c r="G603" i="7"/>
  <c r="G595" i="7"/>
  <c r="G587" i="7"/>
  <c r="G579" i="7"/>
  <c r="G571" i="7"/>
  <c r="G563" i="7"/>
  <c r="G555" i="7"/>
  <c r="G547" i="7"/>
  <c r="G539" i="7"/>
  <c r="G531" i="7"/>
  <c r="G523" i="7"/>
  <c r="G515" i="7"/>
  <c r="G507" i="7"/>
  <c r="G499" i="7"/>
  <c r="G491" i="7"/>
  <c r="G483" i="7"/>
  <c r="G475" i="7"/>
  <c r="G467" i="7"/>
  <c r="G459" i="7"/>
  <c r="G451" i="7"/>
  <c r="G443" i="7"/>
  <c r="G435" i="7"/>
  <c r="G427" i="7"/>
  <c r="G419" i="7"/>
  <c r="G411" i="7"/>
  <c r="G403" i="7"/>
  <c r="G395" i="7"/>
  <c r="G387" i="7"/>
  <c r="G379" i="7"/>
  <c r="G371" i="7"/>
  <c r="G363" i="7"/>
  <c r="G355" i="7"/>
  <c r="G347" i="7"/>
  <c r="G339" i="7"/>
  <c r="G331" i="7"/>
  <c r="G323" i="7"/>
  <c r="G315" i="7"/>
  <c r="G307" i="7"/>
  <c r="G299" i="7"/>
  <c r="G291" i="7"/>
  <c r="G283" i="7"/>
  <c r="G275" i="7"/>
  <c r="G267" i="7"/>
  <c r="G259" i="7"/>
  <c r="G251" i="7"/>
  <c r="G243" i="7"/>
  <c r="G235" i="7"/>
  <c r="G227" i="7"/>
  <c r="G219" i="7"/>
  <c r="G211" i="7"/>
  <c r="G203" i="7"/>
  <c r="G195" i="7"/>
  <c r="G187" i="7"/>
  <c r="G179" i="7"/>
  <c r="G171" i="7"/>
  <c r="G163" i="7"/>
  <c r="G155" i="7"/>
  <c r="G147" i="7"/>
  <c r="G139" i="7"/>
  <c r="G131" i="7"/>
  <c r="G123" i="7"/>
  <c r="G115" i="7"/>
  <c r="G107" i="7"/>
  <c r="G99" i="7"/>
  <c r="G91" i="7"/>
  <c r="G83" i="7"/>
  <c r="G75" i="7"/>
  <c r="G67" i="7"/>
  <c r="G59" i="7"/>
  <c r="G51" i="7"/>
  <c r="G43" i="7"/>
  <c r="G35" i="7"/>
  <c r="G27" i="7"/>
  <c r="G19" i="7"/>
  <c r="G11" i="7"/>
  <c r="G3" i="7"/>
  <c r="G659" i="7"/>
  <c r="G651" i="7"/>
  <c r="G643" i="7"/>
  <c r="G675" i="7"/>
  <c r="G667" i="7"/>
  <c r="G676" i="7"/>
  <c r="G668" i="7"/>
  <c r="G660" i="7"/>
  <c r="G652" i="7"/>
  <c r="G644" i="7"/>
  <c r="G636" i="7"/>
  <c r="G628" i="7"/>
  <c r="G620" i="7"/>
  <c r="G612" i="7"/>
  <c r="G604" i="7"/>
  <c r="G596" i="7"/>
  <c r="G588" i="7"/>
  <c r="G580" i="7"/>
  <c r="G572" i="7"/>
  <c r="G564" i="7"/>
  <c r="G556" i="7"/>
  <c r="G548" i="7"/>
  <c r="G540" i="7"/>
  <c r="G532" i="7"/>
  <c r="G524" i="7"/>
  <c r="G516" i="7"/>
  <c r="G508" i="7"/>
  <c r="G500" i="7"/>
  <c r="G492" i="7"/>
  <c r="G484" i="7"/>
  <c r="G476" i="7"/>
  <c r="G468" i="7"/>
  <c r="G460" i="7"/>
  <c r="G452" i="7"/>
  <c r="G444" i="7"/>
  <c r="G436" i="7"/>
  <c r="G428" i="7"/>
  <c r="G420" i="7"/>
  <c r="G412" i="7"/>
  <c r="G404" i="7"/>
  <c r="G396" i="7"/>
  <c r="G388" i="7"/>
  <c r="G380" i="7"/>
  <c r="G372" i="7"/>
  <c r="G364" i="7"/>
  <c r="G356" i="7"/>
  <c r="G348" i="7"/>
  <c r="G340" i="7"/>
  <c r="G332" i="7"/>
  <c r="G324" i="7"/>
  <c r="G316" i="7"/>
  <c r="G308" i="7"/>
  <c r="G300" i="7"/>
  <c r="G292" i="7"/>
  <c r="G284" i="7"/>
  <c r="G276" i="7"/>
  <c r="G268" i="7"/>
  <c r="G260" i="7"/>
  <c r="G252" i="7"/>
  <c r="G244" i="7"/>
  <c r="G236" i="7"/>
  <c r="G228"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G4" i="10"/>
  <c r="I4" i="10" s="1"/>
  <c r="G681" i="7"/>
  <c r="G673" i="7"/>
  <c r="G665" i="7"/>
  <c r="G657" i="7"/>
  <c r="G649" i="7"/>
  <c r="G641" i="7"/>
  <c r="G633" i="7"/>
  <c r="G625" i="7"/>
  <c r="G617" i="7"/>
  <c r="G609" i="7"/>
  <c r="G601" i="7"/>
  <c r="G593" i="7"/>
  <c r="G585" i="7"/>
  <c r="G577" i="7"/>
  <c r="G569" i="7"/>
  <c r="G561" i="7"/>
  <c r="G553" i="7"/>
  <c r="G545" i="7"/>
  <c r="G537" i="7"/>
  <c r="G529" i="7"/>
  <c r="G521" i="7"/>
  <c r="G513" i="7"/>
  <c r="G505" i="7"/>
  <c r="G497" i="7"/>
  <c r="G489" i="7"/>
  <c r="G481" i="7"/>
  <c r="G473" i="7"/>
  <c r="G465" i="7"/>
  <c r="G457" i="7"/>
  <c r="G449" i="7"/>
  <c r="G441" i="7"/>
  <c r="G433" i="7"/>
  <c r="G425" i="7"/>
  <c r="G417" i="7"/>
  <c r="G409" i="7"/>
  <c r="G401" i="7"/>
  <c r="G393" i="7"/>
  <c r="G385" i="7"/>
  <c r="G377" i="7"/>
  <c r="G369" i="7"/>
  <c r="G361" i="7"/>
  <c r="G353" i="7"/>
  <c r="G345" i="7"/>
  <c r="G337" i="7"/>
  <c r="G329" i="7"/>
  <c r="G321" i="7"/>
  <c r="G313" i="7"/>
  <c r="G305" i="7"/>
  <c r="G678" i="7"/>
  <c r="G670" i="7"/>
  <c r="G662" i="7"/>
  <c r="G654" i="7"/>
  <c r="G646" i="7"/>
  <c r="G638" i="7"/>
  <c r="G630" i="7"/>
  <c r="G622" i="7"/>
  <c r="G614" i="7"/>
  <c r="G606" i="7"/>
  <c r="G598" i="7"/>
  <c r="G590" i="7"/>
  <c r="G582" i="7"/>
  <c r="G574" i="7"/>
  <c r="G566" i="7"/>
  <c r="G558" i="7"/>
  <c r="G550" i="7"/>
  <c r="G542" i="7"/>
  <c r="G534" i="7"/>
  <c r="G526" i="7"/>
  <c r="G518" i="7"/>
  <c r="G510" i="7"/>
  <c r="G502" i="7"/>
  <c r="G494" i="7"/>
  <c r="G486" i="7"/>
  <c r="G478" i="7"/>
  <c r="G470" i="7"/>
  <c r="G462" i="7"/>
  <c r="G454" i="7"/>
  <c r="G446" i="7"/>
  <c r="G438" i="7"/>
  <c r="G430"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190" i="7"/>
  <c r="G182" i="7"/>
  <c r="G174" i="7"/>
  <c r="G297" i="7"/>
  <c r="G289" i="7"/>
  <c r="G281" i="7"/>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166" i="7"/>
  <c r="G158" i="7"/>
  <c r="G150" i="7"/>
  <c r="G142" i="7"/>
  <c r="G134" i="7"/>
  <c r="G126" i="7"/>
  <c r="G118" i="7"/>
  <c r="G110" i="7"/>
  <c r="G102" i="7"/>
  <c r="G94" i="7"/>
  <c r="G86" i="7"/>
  <c r="G78" i="7"/>
  <c r="G70" i="7"/>
  <c r="G62" i="7"/>
  <c r="G54" i="7"/>
  <c r="G46" i="7"/>
  <c r="G38" i="7"/>
  <c r="G30" i="7"/>
  <c r="G22" i="7"/>
  <c r="G14" i="7"/>
  <c r="G6" i="7"/>
  <c r="G677" i="7"/>
  <c r="G669" i="7"/>
  <c r="G661" i="7"/>
  <c r="G653" i="7"/>
  <c r="G645" i="7"/>
  <c r="G637" i="7"/>
  <c r="G629" i="7"/>
  <c r="G621" i="7"/>
  <c r="G613" i="7"/>
  <c r="G605" i="7"/>
  <c r="G597" i="7"/>
  <c r="G589" i="7"/>
  <c r="G581" i="7"/>
  <c r="G573" i="7"/>
  <c r="G565" i="7"/>
  <c r="G557" i="7"/>
  <c r="G549" i="7"/>
  <c r="G541" i="7"/>
  <c r="G533" i="7"/>
  <c r="G525" i="7"/>
  <c r="G517" i="7"/>
  <c r="G509" i="7"/>
  <c r="G501" i="7"/>
  <c r="G493" i="7"/>
  <c r="G485" i="7"/>
  <c r="G477" i="7"/>
  <c r="G469" i="7"/>
  <c r="G461" i="7"/>
  <c r="G453" i="7"/>
  <c r="G445" i="7"/>
  <c r="G437" i="7"/>
  <c r="G429" i="7"/>
  <c r="G421" i="7"/>
  <c r="G413" i="7"/>
  <c r="G405" i="7"/>
  <c r="G397" i="7"/>
  <c r="G389" i="7"/>
  <c r="G381" i="7"/>
  <c r="G373" i="7"/>
  <c r="G365" i="7"/>
  <c r="G357" i="7"/>
  <c r="G349" i="7"/>
  <c r="G341" i="7"/>
  <c r="G333" i="7"/>
  <c r="G325" i="7"/>
  <c r="G317" i="7"/>
  <c r="G309" i="7"/>
  <c r="G301" i="7"/>
  <c r="G293" i="7"/>
  <c r="G285" i="7"/>
  <c r="G277"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680" i="7"/>
  <c r="G672" i="7"/>
  <c r="G664" i="7"/>
  <c r="G656" i="7"/>
  <c r="G648" i="7"/>
  <c r="G640" i="7"/>
  <c r="G632" i="7"/>
  <c r="G624" i="7"/>
  <c r="G616" i="7"/>
  <c r="G608" i="7"/>
  <c r="G600" i="7"/>
  <c r="G592" i="7"/>
  <c r="G584" i="7"/>
  <c r="G576" i="7"/>
  <c r="G568" i="7"/>
  <c r="G560" i="7"/>
  <c r="G552" i="7"/>
  <c r="G544" i="7"/>
  <c r="G536" i="7"/>
  <c r="G528" i="7"/>
  <c r="G520" i="7"/>
  <c r="G512" i="7"/>
  <c r="G504" i="7"/>
  <c r="G496" i="7"/>
  <c r="G488" i="7"/>
  <c r="G480" i="7"/>
  <c r="G472" i="7"/>
  <c r="G464" i="7"/>
  <c r="G456" i="7"/>
  <c r="G448" i="7"/>
  <c r="G440" i="7"/>
  <c r="G432" i="7"/>
  <c r="G424" i="7"/>
  <c r="G41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AF677" i="7"/>
  <c r="AF669" i="7"/>
  <c r="AF661" i="7"/>
  <c r="AF653" i="7"/>
  <c r="AF645" i="7"/>
  <c r="AF637" i="7"/>
  <c r="AF629" i="7"/>
  <c r="AF621" i="7"/>
  <c r="AF613" i="7"/>
  <c r="AF605" i="7"/>
  <c r="AF597" i="7"/>
  <c r="AF589" i="7"/>
  <c r="AF581" i="7"/>
  <c r="AF573" i="7"/>
  <c r="AF565" i="7"/>
  <c r="AF557" i="7"/>
  <c r="AF549" i="7"/>
  <c r="AF541" i="7"/>
  <c r="AF533" i="7"/>
  <c r="AF525" i="7"/>
  <c r="AF517" i="7"/>
  <c r="AF509" i="7"/>
  <c r="AF501" i="7"/>
  <c r="AF493" i="7"/>
  <c r="AF485" i="7"/>
  <c r="AF477" i="7"/>
  <c r="AF469" i="7"/>
  <c r="AF461" i="7"/>
  <c r="AF453" i="7"/>
  <c r="AF445" i="7"/>
  <c r="AF437" i="7"/>
  <c r="AF429" i="7"/>
  <c r="AF421" i="7"/>
  <c r="AF413" i="7"/>
  <c r="AF405" i="7"/>
  <c r="AF397" i="7"/>
  <c r="AF389" i="7"/>
  <c r="AF381" i="7"/>
  <c r="AF373" i="7"/>
  <c r="AF365" i="7"/>
  <c r="AF357" i="7"/>
  <c r="AF349" i="7"/>
  <c r="AF341" i="7"/>
  <c r="AF333" i="7"/>
  <c r="AF325" i="7"/>
  <c r="AF317" i="7"/>
  <c r="AF309" i="7"/>
  <c r="AF301" i="7"/>
  <c r="AF293" i="7"/>
  <c r="AF285" i="7"/>
  <c r="AF277" i="7"/>
  <c r="AF269" i="7"/>
  <c r="AF261" i="7"/>
  <c r="AF253" i="7"/>
  <c r="AF245" i="7"/>
  <c r="AF237" i="7"/>
  <c r="AF229"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681" i="7"/>
  <c r="AF673" i="7"/>
  <c r="AF665" i="7"/>
  <c r="AF657" i="7"/>
  <c r="AF649" i="7"/>
  <c r="AF641" i="7"/>
  <c r="AF633" i="7"/>
  <c r="AF625" i="7"/>
  <c r="AF617" i="7"/>
  <c r="AF609" i="7"/>
  <c r="AF601" i="7"/>
  <c r="AF593" i="7"/>
  <c r="AF585" i="7"/>
  <c r="AF577" i="7"/>
  <c r="AF569" i="7"/>
  <c r="AF561" i="7"/>
  <c r="AF553" i="7"/>
  <c r="AF545" i="7"/>
  <c r="AF537" i="7"/>
  <c r="AF529" i="7"/>
  <c r="AF521" i="7"/>
  <c r="AF513" i="7"/>
  <c r="AF505" i="7"/>
  <c r="AF497" i="7"/>
  <c r="AF489" i="7"/>
  <c r="AF481" i="7"/>
  <c r="AF473" i="7"/>
  <c r="AF465" i="7"/>
  <c r="AF457" i="7"/>
  <c r="AF449" i="7"/>
  <c r="AF441" i="7"/>
  <c r="AF433" i="7"/>
  <c r="AF425" i="7"/>
  <c r="AF417" i="7"/>
  <c r="AF409" i="7"/>
  <c r="AF401" i="7"/>
  <c r="AF393" i="7"/>
  <c r="AF385" i="7"/>
  <c r="AF377" i="7"/>
  <c r="AF369" i="7"/>
  <c r="AF361" i="7"/>
  <c r="AF353" i="7"/>
  <c r="AF345" i="7"/>
  <c r="AF337" i="7"/>
  <c r="AF329" i="7"/>
  <c r="AF321" i="7"/>
  <c r="AF313" i="7"/>
  <c r="AF305" i="7"/>
  <c r="AF297" i="7"/>
  <c r="AF289" i="7"/>
  <c r="AF281"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676" i="7"/>
  <c r="AF668" i="7"/>
  <c r="AF660" i="7"/>
  <c r="AF652" i="7"/>
  <c r="AF644" i="7"/>
  <c r="AF636" i="7"/>
  <c r="AF620" i="7"/>
  <c r="AF612" i="7"/>
  <c r="AF604" i="7"/>
  <c r="AF596" i="7"/>
  <c r="AF588" i="7"/>
  <c r="AF580" i="7"/>
  <c r="AF572" i="7"/>
  <c r="AF564" i="7"/>
  <c r="AF556" i="7"/>
  <c r="AF548" i="7"/>
  <c r="AF540" i="7"/>
  <c r="AF532" i="7"/>
  <c r="AF524" i="7"/>
  <c r="AF516" i="7"/>
  <c r="AF508" i="7"/>
  <c r="AF500" i="7"/>
  <c r="AF492" i="7"/>
  <c r="AF484" i="7"/>
  <c r="AF476" i="7"/>
  <c r="AF468" i="7"/>
  <c r="AF460" i="7"/>
  <c r="AF452" i="7"/>
  <c r="AF444" i="7"/>
  <c r="AF436" i="7"/>
  <c r="AF428" i="7"/>
  <c r="AF420" i="7"/>
  <c r="AF412" i="7"/>
  <c r="AF404" i="7"/>
  <c r="AF396" i="7"/>
  <c r="AF388" i="7"/>
  <c r="AF380" i="7"/>
  <c r="AF372" i="7"/>
  <c r="AF364" i="7"/>
  <c r="AF356" i="7"/>
  <c r="AF348" i="7"/>
  <c r="AF340" i="7"/>
  <c r="AF332" i="7"/>
  <c r="AF324" i="7"/>
  <c r="AF316" i="7"/>
  <c r="AF308" i="7"/>
  <c r="AF300" i="7"/>
  <c r="AF292" i="7"/>
  <c r="AF284" i="7"/>
  <c r="AF276" i="7"/>
  <c r="AF268" i="7"/>
  <c r="AF260" i="7"/>
  <c r="AF252" i="7"/>
  <c r="AF244" i="7"/>
  <c r="AF236" i="7"/>
  <c r="AF228"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675" i="7"/>
  <c r="AF667" i="7"/>
  <c r="AF659" i="7"/>
  <c r="AF651" i="7"/>
  <c r="AF643" i="7"/>
  <c r="AF635" i="7"/>
  <c r="AF627" i="7"/>
  <c r="AF619" i="7"/>
  <c r="AF611" i="7"/>
  <c r="AF603" i="7"/>
  <c r="AF595" i="7"/>
  <c r="AF587" i="7"/>
  <c r="AF579" i="7"/>
  <c r="AF571" i="7"/>
  <c r="AF563" i="7"/>
  <c r="AF555" i="7"/>
  <c r="AF547" i="7"/>
  <c r="AF539" i="7"/>
  <c r="AF531" i="7"/>
  <c r="AF523" i="7"/>
  <c r="AF515" i="7"/>
  <c r="AF507" i="7"/>
  <c r="AF499" i="7"/>
  <c r="AF491" i="7"/>
  <c r="AF483" i="7"/>
  <c r="AF475" i="7"/>
  <c r="AF467" i="7"/>
  <c r="AF459" i="7"/>
  <c r="AF451" i="7"/>
  <c r="AF443" i="7"/>
  <c r="AF435" i="7"/>
  <c r="AF427" i="7"/>
  <c r="AF419" i="7"/>
  <c r="AF411" i="7"/>
  <c r="AF403" i="7"/>
  <c r="AF395" i="7"/>
  <c r="AF387" i="7"/>
  <c r="AF379" i="7"/>
  <c r="AF371" i="7"/>
  <c r="AF363" i="7"/>
  <c r="AF355" i="7"/>
  <c r="AF347" i="7"/>
  <c r="AF339" i="7"/>
  <c r="AF331" i="7"/>
  <c r="AF323" i="7"/>
  <c r="AF315" i="7"/>
  <c r="AF307" i="7"/>
  <c r="AF299" i="7"/>
  <c r="AF291" i="7"/>
  <c r="AF283" i="7"/>
  <c r="AF275" i="7"/>
  <c r="AF267" i="7"/>
  <c r="AF259" i="7"/>
  <c r="AF251" i="7"/>
  <c r="AF243" i="7"/>
  <c r="AF235" i="7"/>
  <c r="AF227"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674" i="7"/>
  <c r="AF666" i="7"/>
  <c r="AF658" i="7"/>
  <c r="AF650" i="7"/>
  <c r="AF642" i="7"/>
  <c r="AF634" i="7"/>
  <c r="AF626" i="7"/>
  <c r="AF618" i="7"/>
  <c r="AF610" i="7"/>
  <c r="AF602" i="7"/>
  <c r="AF594" i="7"/>
  <c r="AF586" i="7"/>
  <c r="AF578" i="7"/>
  <c r="AF570" i="7"/>
  <c r="AF562" i="7"/>
  <c r="AF554" i="7"/>
  <c r="AF546" i="7"/>
  <c r="AF538" i="7"/>
  <c r="AF530" i="7"/>
  <c r="AF522" i="7"/>
  <c r="AF514" i="7"/>
  <c r="AF506" i="7"/>
  <c r="AF498" i="7"/>
  <c r="AF490" i="7"/>
  <c r="AF482" i="7"/>
  <c r="AF474" i="7"/>
  <c r="AF466" i="7"/>
  <c r="AF458" i="7"/>
  <c r="AF450" i="7"/>
  <c r="AF442" i="7"/>
  <c r="AF434" i="7"/>
  <c r="AF426" i="7"/>
  <c r="AF418" i="7"/>
  <c r="AF410" i="7"/>
  <c r="AF402" i="7"/>
  <c r="AF394" i="7"/>
  <c r="AF386" i="7"/>
  <c r="AF378" i="7"/>
  <c r="AF370" i="7"/>
  <c r="AF362" i="7"/>
  <c r="AF354" i="7"/>
  <c r="AF346" i="7"/>
  <c r="AF338" i="7"/>
  <c r="AF330" i="7"/>
  <c r="AF322" i="7"/>
  <c r="AF314" i="7"/>
  <c r="AF306" i="7"/>
  <c r="AF298" i="7"/>
  <c r="AF290" i="7"/>
  <c r="AF282" i="7"/>
  <c r="AF274" i="7"/>
  <c r="AF266" i="7"/>
  <c r="AF258" i="7"/>
  <c r="AF250" i="7"/>
  <c r="AF242" i="7"/>
  <c r="AF234" i="7"/>
  <c r="AF226"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AF680" i="7"/>
  <c r="AF672" i="7"/>
  <c r="AF664" i="7"/>
  <c r="AF656" i="7"/>
  <c r="AF648" i="7"/>
  <c r="AF640" i="7"/>
  <c r="AF632" i="7"/>
  <c r="AF624" i="7"/>
  <c r="AF616" i="7"/>
  <c r="AF608" i="7"/>
  <c r="AF600" i="7"/>
  <c r="AF592" i="7"/>
  <c r="AF584" i="7"/>
  <c r="AF576" i="7"/>
  <c r="AF568" i="7"/>
  <c r="AF560" i="7"/>
  <c r="AF552" i="7"/>
  <c r="AF544" i="7"/>
  <c r="AF536" i="7"/>
  <c r="AF528" i="7"/>
  <c r="AF520" i="7"/>
  <c r="AF512" i="7"/>
  <c r="AF504" i="7"/>
  <c r="AF496" i="7"/>
  <c r="AF488" i="7"/>
  <c r="AF480" i="7"/>
  <c r="AF472" i="7"/>
  <c r="AF464" i="7"/>
  <c r="AF456" i="7"/>
  <c r="AF448" i="7"/>
  <c r="AF440" i="7"/>
  <c r="AF432" i="7"/>
  <c r="AF424" i="7"/>
  <c r="AF416" i="7"/>
  <c r="AF408" i="7"/>
  <c r="AF400" i="7"/>
  <c r="AF392" i="7"/>
  <c r="AF384" i="7"/>
  <c r="AF376" i="7"/>
  <c r="AF368" i="7"/>
  <c r="AF360" i="7"/>
  <c r="AF352" i="7"/>
  <c r="AF344" i="7"/>
  <c r="AF336" i="7"/>
  <c r="AF328" i="7"/>
  <c r="AF320" i="7"/>
  <c r="AF312" i="7"/>
  <c r="AF304" i="7"/>
  <c r="AF296" i="7"/>
  <c r="AF288" i="7"/>
  <c r="AF280"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679" i="7"/>
  <c r="AF671" i="7"/>
  <c r="AF663" i="7"/>
  <c r="AF655" i="7"/>
  <c r="AF647" i="7"/>
  <c r="AF639" i="7"/>
  <c r="AF631" i="7"/>
  <c r="AF623" i="7"/>
  <c r="AF615" i="7"/>
  <c r="AF607" i="7"/>
  <c r="AF599" i="7"/>
  <c r="AF591" i="7"/>
  <c r="AF583" i="7"/>
  <c r="AF575" i="7"/>
  <c r="AF567" i="7"/>
  <c r="AF559" i="7"/>
  <c r="AF551" i="7"/>
  <c r="AF543" i="7"/>
  <c r="AF535" i="7"/>
  <c r="AF527" i="7"/>
  <c r="AF519" i="7"/>
  <c r="AF511" i="7"/>
  <c r="AF503" i="7"/>
  <c r="AF495" i="7"/>
  <c r="AF487" i="7"/>
  <c r="AF479" i="7"/>
  <c r="AF471" i="7"/>
  <c r="AF463" i="7"/>
  <c r="AF455" i="7"/>
  <c r="AF447" i="7"/>
  <c r="AF439" i="7"/>
  <c r="AF431" i="7"/>
  <c r="AF423" i="7"/>
  <c r="AF415" i="7"/>
  <c r="AF407" i="7"/>
  <c r="AF399" i="7"/>
  <c r="AF391" i="7"/>
  <c r="AF383" i="7"/>
  <c r="AF375" i="7"/>
  <c r="AF367" i="7"/>
  <c r="AF359" i="7"/>
  <c r="AF351" i="7"/>
  <c r="AF343" i="7"/>
  <c r="AF335" i="7"/>
  <c r="AF327" i="7"/>
  <c r="AF319" i="7"/>
  <c r="AF311" i="7"/>
  <c r="AF303" i="7"/>
  <c r="AF295" i="7"/>
  <c r="AF287" i="7"/>
  <c r="AF279" i="7"/>
  <c r="AF271" i="7"/>
  <c r="AF263" i="7"/>
  <c r="AF255" i="7"/>
  <c r="AF247" i="7"/>
  <c r="AF239" i="7"/>
  <c r="AF231" i="7"/>
  <c r="AF223"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678" i="7"/>
  <c r="AF670" i="7"/>
  <c r="AF662" i="7"/>
  <c r="AF654" i="7"/>
  <c r="AF646" i="7"/>
  <c r="AF638" i="7"/>
  <c r="AF630" i="7"/>
  <c r="AF622" i="7"/>
  <c r="AF614" i="7"/>
  <c r="AF606" i="7"/>
  <c r="AF598" i="7"/>
  <c r="AF590" i="7"/>
  <c r="AF582" i="7"/>
  <c r="AF574" i="7"/>
  <c r="AF566" i="7"/>
  <c r="AF558" i="7"/>
  <c r="AF550" i="7"/>
  <c r="AF542" i="7"/>
  <c r="AF534" i="7"/>
  <c r="AF526" i="7"/>
  <c r="AF518" i="7"/>
  <c r="AF510" i="7"/>
  <c r="AF502" i="7"/>
  <c r="AF494" i="7"/>
  <c r="AF486" i="7"/>
  <c r="AF478" i="7"/>
  <c r="AF470" i="7"/>
  <c r="AF462" i="7"/>
  <c r="AF454" i="7"/>
  <c r="AF446" i="7"/>
  <c r="AF438" i="7"/>
  <c r="AF430" i="7"/>
  <c r="AF422" i="7"/>
  <c r="AF414" i="7"/>
  <c r="AF406" i="7"/>
  <c r="AF398" i="7"/>
  <c r="AF390" i="7"/>
  <c r="AF382" i="7"/>
  <c r="AF374" i="7"/>
  <c r="AF366" i="7"/>
  <c r="AF358" i="7"/>
  <c r="AF350" i="7"/>
  <c r="AF342" i="7"/>
  <c r="AF334" i="7"/>
  <c r="AF326" i="7"/>
  <c r="AF318" i="7"/>
  <c r="AF310" i="7"/>
  <c r="AF302" i="7"/>
  <c r="AF294" i="7"/>
  <c r="AF286" i="7"/>
  <c r="AF278" i="7"/>
  <c r="AF270" i="7"/>
  <c r="AF262" i="7"/>
  <c r="AF254" i="7"/>
  <c r="AF246" i="7"/>
  <c r="AF238" i="7"/>
  <c r="AF230" i="7"/>
  <c r="AF222"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W680" i="7"/>
  <c r="W672" i="7"/>
  <c r="W664" i="7"/>
  <c r="W656" i="7"/>
  <c r="W648" i="7"/>
  <c r="W640" i="7"/>
  <c r="W632" i="7"/>
  <c r="W624" i="7"/>
  <c r="W616" i="7"/>
  <c r="W608" i="7"/>
  <c r="W600" i="7"/>
  <c r="W592" i="7"/>
  <c r="W584" i="7"/>
  <c r="W576" i="7"/>
  <c r="W568" i="7"/>
  <c r="W560" i="7"/>
  <c r="W552" i="7"/>
  <c r="W544" i="7"/>
  <c r="W536" i="7"/>
  <c r="W528" i="7"/>
  <c r="W520" i="7"/>
  <c r="W512" i="7"/>
  <c r="W504" i="7"/>
  <c r="W496" i="7"/>
  <c r="W488" i="7"/>
  <c r="W480" i="7"/>
  <c r="W472" i="7"/>
  <c r="W464" i="7"/>
  <c r="W456" i="7"/>
  <c r="W448" i="7"/>
  <c r="W440" i="7"/>
  <c r="W432" i="7"/>
  <c r="W424" i="7"/>
  <c r="W416" i="7"/>
  <c r="W408" i="7"/>
  <c r="W400" i="7"/>
  <c r="W392" i="7"/>
  <c r="W384" i="7"/>
  <c r="W376" i="7"/>
  <c r="W368" i="7"/>
  <c r="W360" i="7"/>
  <c r="W352" i="7"/>
  <c r="W344" i="7"/>
  <c r="W336" i="7"/>
  <c r="W328" i="7"/>
  <c r="W320" i="7"/>
  <c r="W312" i="7"/>
  <c r="W304" i="7"/>
  <c r="W296" i="7"/>
  <c r="W288" i="7"/>
  <c r="W280" i="7"/>
  <c r="W272" i="7"/>
  <c r="W264" i="7"/>
  <c r="W256" i="7"/>
  <c r="W248" i="7"/>
  <c r="W240" i="7"/>
  <c r="W232" i="7"/>
  <c r="W224"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679" i="7"/>
  <c r="W671" i="7"/>
  <c r="W663" i="7"/>
  <c r="W655" i="7"/>
  <c r="W647" i="7"/>
  <c r="W639" i="7"/>
  <c r="W631" i="7"/>
  <c r="W623" i="7"/>
  <c r="W607" i="7"/>
  <c r="W599" i="7"/>
  <c r="W591" i="7"/>
  <c r="W583" i="7"/>
  <c r="W575" i="7"/>
  <c r="W567" i="7"/>
  <c r="W559" i="7"/>
  <c r="W551" i="7"/>
  <c r="W543" i="7"/>
  <c r="W535" i="7"/>
  <c r="W527" i="7"/>
  <c r="W519" i="7"/>
  <c r="W511" i="7"/>
  <c r="W503" i="7"/>
  <c r="W495" i="7"/>
  <c r="W487" i="7"/>
  <c r="W479" i="7"/>
  <c r="W471" i="7"/>
  <c r="W463" i="7"/>
  <c r="W455" i="7"/>
  <c r="W447" i="7"/>
  <c r="W439" i="7"/>
  <c r="W431" i="7"/>
  <c r="W423" i="7"/>
  <c r="W415" i="7"/>
  <c r="W407" i="7"/>
  <c r="W399" i="7"/>
  <c r="W391" i="7"/>
  <c r="W383" i="7"/>
  <c r="W375" i="7"/>
  <c r="W367" i="7"/>
  <c r="W359" i="7"/>
  <c r="W351" i="7"/>
  <c r="W343" i="7"/>
  <c r="W335" i="7"/>
  <c r="W327" i="7"/>
  <c r="W319" i="7"/>
  <c r="W311" i="7"/>
  <c r="W303" i="7"/>
  <c r="W295" i="7"/>
  <c r="W287" i="7"/>
  <c r="W279"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678" i="7"/>
  <c r="W670" i="7"/>
  <c r="W662" i="7"/>
  <c r="W654" i="7"/>
  <c r="W646" i="7"/>
  <c r="W638" i="7"/>
  <c r="W630" i="7"/>
  <c r="W622" i="7"/>
  <c r="W614" i="7"/>
  <c r="W606" i="7"/>
  <c r="W598" i="7"/>
  <c r="W590" i="7"/>
  <c r="W582" i="7"/>
  <c r="W574" i="7"/>
  <c r="W566" i="7"/>
  <c r="W558" i="7"/>
  <c r="W550" i="7"/>
  <c r="W542" i="7"/>
  <c r="W534" i="7"/>
  <c r="W526" i="7"/>
  <c r="W518" i="7"/>
  <c r="W510" i="7"/>
  <c r="W502" i="7"/>
  <c r="W494" i="7"/>
  <c r="W486" i="7"/>
  <c r="W478" i="7"/>
  <c r="W470" i="7"/>
  <c r="W462" i="7"/>
  <c r="W454" i="7"/>
  <c r="W446" i="7"/>
  <c r="W438" i="7"/>
  <c r="W430" i="7"/>
  <c r="W422" i="7"/>
  <c r="W414" i="7"/>
  <c r="W406" i="7"/>
  <c r="W398" i="7"/>
  <c r="W390" i="7"/>
  <c r="W382" i="7"/>
  <c r="W374" i="7"/>
  <c r="W366" i="7"/>
  <c r="W358" i="7"/>
  <c r="W350" i="7"/>
  <c r="W342" i="7"/>
  <c r="W334" i="7"/>
  <c r="W318" i="7"/>
  <c r="W310" i="7"/>
  <c r="W302" i="7"/>
  <c r="W294" i="7"/>
  <c r="W286" i="7"/>
  <c r="W278" i="7"/>
  <c r="W270" i="7"/>
  <c r="W262" i="7"/>
  <c r="W254" i="7"/>
  <c r="W246" i="7"/>
  <c r="W238" i="7"/>
  <c r="W230" i="7"/>
  <c r="W222" i="7"/>
  <c r="W214" i="7"/>
  <c r="W206" i="7"/>
  <c r="W190" i="7"/>
  <c r="W182" i="7"/>
  <c r="W174" i="7"/>
  <c r="W166" i="7"/>
  <c r="W158" i="7"/>
  <c r="W150" i="7"/>
  <c r="W142" i="7"/>
  <c r="W134" i="7"/>
  <c r="W126" i="7"/>
  <c r="W118" i="7"/>
  <c r="W110" i="7"/>
  <c r="W102" i="7"/>
  <c r="W94" i="7"/>
  <c r="W86" i="7"/>
  <c r="W78" i="7"/>
  <c r="W70" i="7"/>
  <c r="W62" i="7"/>
  <c r="W54" i="7"/>
  <c r="W46" i="7"/>
  <c r="W38" i="7"/>
  <c r="W30" i="7"/>
  <c r="W22" i="7"/>
  <c r="W14" i="7"/>
  <c r="W6" i="7"/>
  <c r="W677" i="7"/>
  <c r="W669" i="7"/>
  <c r="W661" i="7"/>
  <c r="W653" i="7"/>
  <c r="W645" i="7"/>
  <c r="W637" i="7"/>
  <c r="W629" i="7"/>
  <c r="W621" i="7"/>
  <c r="W613" i="7"/>
  <c r="W605" i="7"/>
  <c r="W597" i="7"/>
  <c r="W589" i="7"/>
  <c r="W581" i="7"/>
  <c r="W573" i="7"/>
  <c r="W565" i="7"/>
  <c r="W557" i="7"/>
  <c r="W549" i="7"/>
  <c r="W541" i="7"/>
  <c r="W533" i="7"/>
  <c r="W525" i="7"/>
  <c r="W517" i="7"/>
  <c r="W509" i="7"/>
  <c r="W501" i="7"/>
  <c r="W493" i="7"/>
  <c r="W485" i="7"/>
  <c r="W477" i="7"/>
  <c r="W469" i="7"/>
  <c r="W461" i="7"/>
  <c r="W453" i="7"/>
  <c r="W445" i="7"/>
  <c r="W437" i="7"/>
  <c r="W429" i="7"/>
  <c r="W421" i="7"/>
  <c r="W413" i="7"/>
  <c r="W405" i="7"/>
  <c r="W397" i="7"/>
  <c r="W389" i="7"/>
  <c r="W381" i="7"/>
  <c r="W373" i="7"/>
  <c r="W357" i="7"/>
  <c r="W349" i="7"/>
  <c r="W341" i="7"/>
  <c r="W333" i="7"/>
  <c r="W325" i="7"/>
  <c r="W317" i="7"/>
  <c r="W309" i="7"/>
  <c r="W301" i="7"/>
  <c r="W293" i="7"/>
  <c r="W285" i="7"/>
  <c r="W277"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676" i="7"/>
  <c r="W668" i="7"/>
  <c r="W660" i="7"/>
  <c r="W652" i="7"/>
  <c r="W644" i="7"/>
  <c r="W636" i="7"/>
  <c r="W628" i="7"/>
  <c r="W620" i="7"/>
  <c r="W612" i="7"/>
  <c r="W604" i="7"/>
  <c r="W596" i="7"/>
  <c r="W588" i="7"/>
  <c r="W580" i="7"/>
  <c r="W572" i="7"/>
  <c r="W564" i="7"/>
  <c r="W556" i="7"/>
  <c r="W548" i="7"/>
  <c r="W540" i="7"/>
  <c r="W532" i="7"/>
  <c r="W524" i="7"/>
  <c r="W516" i="7"/>
  <c r="W508" i="7"/>
  <c r="W500" i="7"/>
  <c r="W492" i="7"/>
  <c r="W484" i="7"/>
  <c r="W476" i="7"/>
  <c r="W468" i="7"/>
  <c r="W460" i="7"/>
  <c r="W452" i="7"/>
  <c r="W444" i="7"/>
  <c r="W436" i="7"/>
  <c r="W428" i="7"/>
  <c r="W420" i="7"/>
  <c r="W412" i="7"/>
  <c r="W404" i="7"/>
  <c r="W396" i="7"/>
  <c r="W388" i="7"/>
  <c r="W380" i="7"/>
  <c r="W372" i="7"/>
  <c r="W364" i="7"/>
  <c r="W356" i="7"/>
  <c r="W348" i="7"/>
  <c r="W340" i="7"/>
  <c r="W332" i="7"/>
  <c r="W324" i="7"/>
  <c r="W316" i="7"/>
  <c r="W308" i="7"/>
  <c r="W300" i="7"/>
  <c r="W292" i="7"/>
  <c r="W284" i="7"/>
  <c r="W276" i="7"/>
  <c r="W268" i="7"/>
  <c r="W260" i="7"/>
  <c r="W252" i="7"/>
  <c r="W244" i="7"/>
  <c r="W236" i="7"/>
  <c r="W228" i="7"/>
  <c r="W220" i="7"/>
  <c r="W212" i="7"/>
  <c r="W204" i="7"/>
  <c r="W188" i="7"/>
  <c r="W180" i="7"/>
  <c r="W172" i="7"/>
  <c r="W164" i="7"/>
  <c r="W156" i="7"/>
  <c r="W148" i="7"/>
  <c r="W140" i="7"/>
  <c r="W132" i="7"/>
  <c r="W124" i="7"/>
  <c r="W116" i="7"/>
  <c r="W108" i="7"/>
  <c r="W100" i="7"/>
  <c r="W92" i="7"/>
  <c r="W84" i="7"/>
  <c r="W76" i="7"/>
  <c r="W68" i="7"/>
  <c r="W60" i="7"/>
  <c r="W52" i="7"/>
  <c r="W44" i="7"/>
  <c r="W36" i="7"/>
  <c r="W28" i="7"/>
  <c r="W20" i="7"/>
  <c r="W12" i="7"/>
  <c r="W4" i="7"/>
  <c r="W675" i="7"/>
  <c r="W667" i="7"/>
  <c r="W659" i="7"/>
  <c r="W651" i="7"/>
  <c r="W643" i="7"/>
  <c r="W635" i="7"/>
  <c r="W627" i="7"/>
  <c r="W619" i="7"/>
  <c r="W611" i="7"/>
  <c r="W603" i="7"/>
  <c r="W595" i="7"/>
  <c r="W587" i="7"/>
  <c r="W579" i="7"/>
  <c r="W571" i="7"/>
  <c r="W563" i="7"/>
  <c r="W555" i="7"/>
  <c r="W547" i="7"/>
  <c r="W539" i="7"/>
  <c r="W531" i="7"/>
  <c r="W523" i="7"/>
  <c r="W515" i="7"/>
  <c r="W507" i="7"/>
  <c r="W499" i="7"/>
  <c r="W491" i="7"/>
  <c r="W483" i="7"/>
  <c r="W475" i="7"/>
  <c r="W467" i="7"/>
  <c r="W459" i="7"/>
  <c r="W451" i="7"/>
  <c r="W443" i="7"/>
  <c r="W435" i="7"/>
  <c r="W427" i="7"/>
  <c r="W419" i="7"/>
  <c r="W411" i="7"/>
  <c r="W403" i="7"/>
  <c r="W387" i="7"/>
  <c r="W379" i="7"/>
  <c r="W371" i="7"/>
  <c r="W363" i="7"/>
  <c r="W355" i="7"/>
  <c r="W347" i="7"/>
  <c r="W339" i="7"/>
  <c r="W331" i="7"/>
  <c r="W323" i="7"/>
  <c r="W315" i="7"/>
  <c r="W307" i="7"/>
  <c r="W299" i="7"/>
  <c r="W291" i="7"/>
  <c r="W283" i="7"/>
  <c r="W275" i="7"/>
  <c r="W267" i="7"/>
  <c r="W259" i="7"/>
  <c r="W251" i="7"/>
  <c r="W243" i="7"/>
  <c r="W235" i="7"/>
  <c r="W227" i="7"/>
  <c r="W219" i="7"/>
  <c r="W211" i="7"/>
  <c r="W195" i="7"/>
  <c r="W179" i="7"/>
  <c r="W171" i="7"/>
  <c r="W163" i="7"/>
  <c r="W155" i="7"/>
  <c r="W147" i="7"/>
  <c r="W139" i="7"/>
  <c r="W131" i="7"/>
  <c r="W123" i="7"/>
  <c r="W115" i="7"/>
  <c r="W107" i="7"/>
  <c r="W99" i="7"/>
  <c r="W91" i="7"/>
  <c r="W83" i="7"/>
  <c r="W75" i="7"/>
  <c r="W67" i="7"/>
  <c r="W59" i="7"/>
  <c r="W51" i="7"/>
  <c r="W43" i="7"/>
  <c r="W35" i="7"/>
  <c r="W27" i="7"/>
  <c r="W19" i="7"/>
  <c r="W11" i="7"/>
  <c r="W3" i="7"/>
  <c r="W674" i="7"/>
  <c r="W666" i="7"/>
  <c r="W658" i="7"/>
  <c r="W650" i="7"/>
  <c r="W642" i="7"/>
  <c r="W626" i="7"/>
  <c r="W618" i="7"/>
  <c r="W610" i="7"/>
  <c r="W602" i="7"/>
  <c r="W594" i="7"/>
  <c r="W586" i="7"/>
  <c r="W578" i="7"/>
  <c r="W570" i="7"/>
  <c r="W562" i="7"/>
  <c r="W554" i="7"/>
  <c r="W546" i="7"/>
  <c r="W538" i="7"/>
  <c r="W530" i="7"/>
  <c r="W522" i="7"/>
  <c r="W514" i="7"/>
  <c r="W506" i="7"/>
  <c r="W498" i="7"/>
  <c r="W490" i="7"/>
  <c r="W482" i="7"/>
  <c r="W474" i="7"/>
  <c r="W466" i="7"/>
  <c r="W450" i="7"/>
  <c r="W442" i="7"/>
  <c r="W434" i="7"/>
  <c r="W426" i="7"/>
  <c r="W418" i="7"/>
  <c r="W410" i="7"/>
  <c r="W402" i="7"/>
  <c r="W394" i="7"/>
  <c r="W386" i="7"/>
  <c r="W378" i="7"/>
  <c r="W370" i="7"/>
  <c r="W362" i="7"/>
  <c r="W354" i="7"/>
  <c r="W346" i="7"/>
  <c r="W338" i="7"/>
  <c r="W330" i="7"/>
  <c r="W322" i="7"/>
  <c r="W314" i="7"/>
  <c r="W306" i="7"/>
  <c r="W298" i="7"/>
  <c r="W290" i="7"/>
  <c r="W282" i="7"/>
  <c r="W274" i="7"/>
  <c r="W266" i="7"/>
  <c r="W258" i="7"/>
  <c r="W250" i="7"/>
  <c r="W242" i="7"/>
  <c r="W234"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681" i="7"/>
  <c r="W673" i="7"/>
  <c r="W665" i="7"/>
  <c r="W657" i="7"/>
  <c r="W649" i="7"/>
  <c r="W641" i="7"/>
  <c r="W625" i="7"/>
  <c r="W617" i="7"/>
  <c r="W609" i="7"/>
  <c r="W601" i="7"/>
  <c r="W585" i="7"/>
  <c r="W577" i="7"/>
  <c r="W569" i="7"/>
  <c r="W561" i="7"/>
  <c r="W553" i="7"/>
  <c r="W545" i="7"/>
  <c r="W537" i="7"/>
  <c r="W529" i="7"/>
  <c r="W521" i="7"/>
  <c r="W513" i="7"/>
  <c r="W505" i="7"/>
  <c r="W497" i="7"/>
  <c r="W489" i="7"/>
  <c r="W481" i="7"/>
  <c r="W473" i="7"/>
  <c r="W465" i="7"/>
  <c r="W457" i="7"/>
  <c r="W449" i="7"/>
  <c r="W441" i="7"/>
  <c r="W433" i="7"/>
  <c r="W425" i="7"/>
  <c r="W417" i="7"/>
  <c r="W409" i="7"/>
  <c r="W401" i="7"/>
  <c r="W385" i="7"/>
  <c r="W377" i="7"/>
  <c r="W369" i="7"/>
  <c r="W361" i="7"/>
  <c r="W353" i="7"/>
  <c r="W345" i="7"/>
  <c r="W337" i="7"/>
  <c r="W329" i="7"/>
  <c r="W321" i="7"/>
  <c r="W313" i="7"/>
  <c r="W305" i="7"/>
  <c r="W297" i="7"/>
  <c r="W289" i="7"/>
  <c r="W281" i="7"/>
  <c r="W273"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F6" i="7"/>
  <c r="F23" i="7"/>
  <c r="F10" i="7"/>
  <c r="F26" i="7"/>
  <c r="F25" i="7"/>
  <c r="F2" i="7"/>
  <c r="H2" i="7" s="1"/>
  <c r="F19" i="7"/>
  <c r="F22" i="7"/>
  <c r="F18" i="7"/>
  <c r="F14" i="7"/>
  <c r="F30" i="7"/>
  <c r="F15" i="7"/>
  <c r="F7" i="7"/>
  <c r="H7" i="7" s="1"/>
  <c r="F3" i="7"/>
  <c r="H3" i="7" s="1"/>
  <c r="F17" i="7"/>
  <c r="F9" i="7"/>
  <c r="H9" i="7" s="1"/>
  <c r="F24" i="7"/>
  <c r="F16" i="7"/>
  <c r="F8" i="7"/>
  <c r="F27" i="7"/>
  <c r="F11" i="7"/>
  <c r="H11" i="7" s="1"/>
  <c r="F12" i="7"/>
  <c r="H12" i="7" s="1"/>
  <c r="F28" i="7"/>
  <c r="F21" i="7"/>
  <c r="F5" i="7"/>
  <c r="H5" i="7" s="1"/>
  <c r="F20" i="7"/>
  <c r="F4" i="7"/>
  <c r="H4" i="7" s="1"/>
  <c r="F13" i="7"/>
  <c r="F29" i="7"/>
  <c r="H10" i="7" l="1"/>
  <c r="H6" i="7"/>
  <c r="H8" i="7"/>
  <c r="G5" i="10" l="1"/>
  <c r="I5" i="10" s="1"/>
  <c r="G34" i="10" s="1"/>
  <c r="G9" i="10"/>
  <c r="I9" i="10" s="1"/>
  <c r="G35" i="10" s="1"/>
  <c r="C5" i="10"/>
  <c r="G3" i="10" l="1"/>
  <c r="I3" i="10" s="1"/>
  <c r="C4" i="10"/>
  <c r="G33" i="10" l="1"/>
  <c r="H7" i="10"/>
  <c r="H6" i="10"/>
  <c r="H8" i="10"/>
  <c r="H10" i="10"/>
  <c r="H11" i="10"/>
  <c r="H13" i="10"/>
  <c r="H14" i="10"/>
  <c r="H12" i="10"/>
  <c r="H15" i="10"/>
  <c r="H5" i="10"/>
  <c r="H9" i="10"/>
</calcChain>
</file>

<file path=xl/sharedStrings.xml><?xml version="1.0" encoding="utf-8"?>
<sst xmlns="http://schemas.openxmlformats.org/spreadsheetml/2006/main" count="10404" uniqueCount="1950">
  <si>
    <t>145000</t>
  </si>
  <si>
    <t>145004</t>
  </si>
  <si>
    <t>145006</t>
  </si>
  <si>
    <t>145008</t>
  </si>
  <si>
    <t>145011</t>
  </si>
  <si>
    <t>145012</t>
  </si>
  <si>
    <t>145016</t>
  </si>
  <si>
    <t>145021</t>
  </si>
  <si>
    <t>145024</t>
  </si>
  <si>
    <t>145026</t>
  </si>
  <si>
    <t>145027</t>
  </si>
  <si>
    <t>145029</t>
  </si>
  <si>
    <t>145031</t>
  </si>
  <si>
    <t>145039</t>
  </si>
  <si>
    <t>145043</t>
  </si>
  <si>
    <t>145044</t>
  </si>
  <si>
    <t>145045</t>
  </si>
  <si>
    <t>145050</t>
  </si>
  <si>
    <t>145058</t>
  </si>
  <si>
    <t>145062</t>
  </si>
  <si>
    <t>145070</t>
  </si>
  <si>
    <t>145087</t>
  </si>
  <si>
    <t>145102</t>
  </si>
  <si>
    <t>145111</t>
  </si>
  <si>
    <t>145121</t>
  </si>
  <si>
    <t>145122</t>
  </si>
  <si>
    <t>145126</t>
  </si>
  <si>
    <t>145135</t>
  </si>
  <si>
    <t>145136</t>
  </si>
  <si>
    <t>145142</t>
  </si>
  <si>
    <t>145151</t>
  </si>
  <si>
    <t>145160</t>
  </si>
  <si>
    <t>145171</t>
  </si>
  <si>
    <t>145173</t>
  </si>
  <si>
    <t>145183</t>
  </si>
  <si>
    <t>145197</t>
  </si>
  <si>
    <t>145198</t>
  </si>
  <si>
    <t>145199</t>
  </si>
  <si>
    <t>145200</t>
  </si>
  <si>
    <t>145208</t>
  </si>
  <si>
    <t>145211</t>
  </si>
  <si>
    <t>145213</t>
  </si>
  <si>
    <t>145219</t>
  </si>
  <si>
    <t>145220</t>
  </si>
  <si>
    <t>145221</t>
  </si>
  <si>
    <t>145222</t>
  </si>
  <si>
    <t>145229</t>
  </si>
  <si>
    <t>145234</t>
  </si>
  <si>
    <t>145235</t>
  </si>
  <si>
    <t>145237</t>
  </si>
  <si>
    <t>145239</t>
  </si>
  <si>
    <t>145241</t>
  </si>
  <si>
    <t>145243</t>
  </si>
  <si>
    <t>145244</t>
  </si>
  <si>
    <t>145246</t>
  </si>
  <si>
    <t>145247</t>
  </si>
  <si>
    <t>145248</t>
  </si>
  <si>
    <t>145256</t>
  </si>
  <si>
    <t>145257</t>
  </si>
  <si>
    <t>145259</t>
  </si>
  <si>
    <t>145261</t>
  </si>
  <si>
    <t>145266</t>
  </si>
  <si>
    <t>145267</t>
  </si>
  <si>
    <t>145268</t>
  </si>
  <si>
    <t>145269</t>
  </si>
  <si>
    <t>145271</t>
  </si>
  <si>
    <t>145273</t>
  </si>
  <si>
    <t>145275</t>
  </si>
  <si>
    <t>145278</t>
  </si>
  <si>
    <t>145285</t>
  </si>
  <si>
    <t>145286</t>
  </si>
  <si>
    <t>145289</t>
  </si>
  <si>
    <t>145290</t>
  </si>
  <si>
    <t>145294</t>
  </si>
  <si>
    <t>145295</t>
  </si>
  <si>
    <t>145304</t>
  </si>
  <si>
    <t>145307</t>
  </si>
  <si>
    <t>145308</t>
  </si>
  <si>
    <t>145309</t>
  </si>
  <si>
    <t>145312</t>
  </si>
  <si>
    <t>145316</t>
  </si>
  <si>
    <t>145319</t>
  </si>
  <si>
    <t>145323</t>
  </si>
  <si>
    <t>145324</t>
  </si>
  <si>
    <t>145333</t>
  </si>
  <si>
    <t>145334</t>
  </si>
  <si>
    <t>145336</t>
  </si>
  <si>
    <t>145337</t>
  </si>
  <si>
    <t>145338</t>
  </si>
  <si>
    <t>145339</t>
  </si>
  <si>
    <t>145341</t>
  </si>
  <si>
    <t>145343</t>
  </si>
  <si>
    <t>145347</t>
  </si>
  <si>
    <t>145350</t>
  </si>
  <si>
    <t>145358</t>
  </si>
  <si>
    <t>145363</t>
  </si>
  <si>
    <t>145367</t>
  </si>
  <si>
    <t>145370</t>
  </si>
  <si>
    <t>145372</t>
  </si>
  <si>
    <t>145376</t>
  </si>
  <si>
    <t>145379</t>
  </si>
  <si>
    <t>145380</t>
  </si>
  <si>
    <t>145381</t>
  </si>
  <si>
    <t>145382</t>
  </si>
  <si>
    <t>145384</t>
  </si>
  <si>
    <t>145386</t>
  </si>
  <si>
    <t>145387</t>
  </si>
  <si>
    <t>145388</t>
  </si>
  <si>
    <t>145389</t>
  </si>
  <si>
    <t>145400</t>
  </si>
  <si>
    <t>145403</t>
  </si>
  <si>
    <t>145404</t>
  </si>
  <si>
    <t>145405</t>
  </si>
  <si>
    <t>145406</t>
  </si>
  <si>
    <t>145409</t>
  </si>
  <si>
    <t>145410</t>
  </si>
  <si>
    <t>145411</t>
  </si>
  <si>
    <t>145413</t>
  </si>
  <si>
    <t>145414</t>
  </si>
  <si>
    <t>145415</t>
  </si>
  <si>
    <t>145416</t>
  </si>
  <si>
    <t>145418</t>
  </si>
  <si>
    <t>145419</t>
  </si>
  <si>
    <t>145420</t>
  </si>
  <si>
    <t>145422</t>
  </si>
  <si>
    <t>145424</t>
  </si>
  <si>
    <t>145426</t>
  </si>
  <si>
    <t>145427</t>
  </si>
  <si>
    <t>145429</t>
  </si>
  <si>
    <t>145430</t>
  </si>
  <si>
    <t>145431</t>
  </si>
  <si>
    <t>145433</t>
  </si>
  <si>
    <t>145434</t>
  </si>
  <si>
    <t>145436</t>
  </si>
  <si>
    <t>145437</t>
  </si>
  <si>
    <t>145438</t>
  </si>
  <si>
    <t>145439</t>
  </si>
  <si>
    <t>145440</t>
  </si>
  <si>
    <t>145441</t>
  </si>
  <si>
    <t>145442</t>
  </si>
  <si>
    <t>145443</t>
  </si>
  <si>
    <t>145445</t>
  </si>
  <si>
    <t>145446</t>
  </si>
  <si>
    <t>145447</t>
  </si>
  <si>
    <t>145449</t>
  </si>
  <si>
    <t>145450</t>
  </si>
  <si>
    <t>145452</t>
  </si>
  <si>
    <t>145453</t>
  </si>
  <si>
    <t>145454</t>
  </si>
  <si>
    <t>145456</t>
  </si>
  <si>
    <t>145457</t>
  </si>
  <si>
    <t>145458</t>
  </si>
  <si>
    <t>145460</t>
  </si>
  <si>
    <t>145464</t>
  </si>
  <si>
    <t>145465</t>
  </si>
  <si>
    <t>145466</t>
  </si>
  <si>
    <t>145468</t>
  </si>
  <si>
    <t>145469</t>
  </si>
  <si>
    <t>145470</t>
  </si>
  <si>
    <t>145471</t>
  </si>
  <si>
    <t>145473</t>
  </si>
  <si>
    <t>145476</t>
  </si>
  <si>
    <t>145478</t>
  </si>
  <si>
    <t>145479</t>
  </si>
  <si>
    <t>145480</t>
  </si>
  <si>
    <t>145482</t>
  </si>
  <si>
    <t>145483</t>
  </si>
  <si>
    <t>145484</t>
  </si>
  <si>
    <t>145486</t>
  </si>
  <si>
    <t>145488</t>
  </si>
  <si>
    <t>145489</t>
  </si>
  <si>
    <t>145494</t>
  </si>
  <si>
    <t>145495</t>
  </si>
  <si>
    <t>145497</t>
  </si>
  <si>
    <t>145500</t>
  </si>
  <si>
    <t>145502</t>
  </si>
  <si>
    <t>145507</t>
  </si>
  <si>
    <t>145508</t>
  </si>
  <si>
    <t>145510</t>
  </si>
  <si>
    <t>145511</t>
  </si>
  <si>
    <t>145514</t>
  </si>
  <si>
    <t>145515</t>
  </si>
  <si>
    <t>145517</t>
  </si>
  <si>
    <t>145518</t>
  </si>
  <si>
    <t>145519</t>
  </si>
  <si>
    <t>145522</t>
  </si>
  <si>
    <t>145524</t>
  </si>
  <si>
    <t>145526</t>
  </si>
  <si>
    <t>145527</t>
  </si>
  <si>
    <t>145532</t>
  </si>
  <si>
    <t>145536</t>
  </si>
  <si>
    <t>145538</t>
  </si>
  <si>
    <t>145546</t>
  </si>
  <si>
    <t>145547</t>
  </si>
  <si>
    <t>145548</t>
  </si>
  <si>
    <t>145549</t>
  </si>
  <si>
    <t>145552</t>
  </si>
  <si>
    <t>145555</t>
  </si>
  <si>
    <t>145556</t>
  </si>
  <si>
    <t>145557</t>
  </si>
  <si>
    <t>145563</t>
  </si>
  <si>
    <t>145568</t>
  </si>
  <si>
    <t>145571</t>
  </si>
  <si>
    <t>145572</t>
  </si>
  <si>
    <t>145579</t>
  </si>
  <si>
    <t>145581</t>
  </si>
  <si>
    <t>145582</t>
  </si>
  <si>
    <t>145584</t>
  </si>
  <si>
    <t>145585</t>
  </si>
  <si>
    <t>145591</t>
  </si>
  <si>
    <t>145593</t>
  </si>
  <si>
    <t>145596</t>
  </si>
  <si>
    <t>145597</t>
  </si>
  <si>
    <t>145598</t>
  </si>
  <si>
    <t>145600</t>
  </si>
  <si>
    <t>145601</t>
  </si>
  <si>
    <t>145602</t>
  </si>
  <si>
    <t>145603</t>
  </si>
  <si>
    <t>145604</t>
  </si>
  <si>
    <t>145606</t>
  </si>
  <si>
    <t>145607</t>
  </si>
  <si>
    <t>145608</t>
  </si>
  <si>
    <t>145609</t>
  </si>
  <si>
    <t>145610</t>
  </si>
  <si>
    <t>145611</t>
  </si>
  <si>
    <t>145612</t>
  </si>
  <si>
    <t>145613</t>
  </si>
  <si>
    <t>145614</t>
  </si>
  <si>
    <t>145615</t>
  </si>
  <si>
    <t>145616</t>
  </si>
  <si>
    <t>145618</t>
  </si>
  <si>
    <t>145619</t>
  </si>
  <si>
    <t>145620</t>
  </si>
  <si>
    <t>145621</t>
  </si>
  <si>
    <t>145623</t>
  </si>
  <si>
    <t>145624</t>
  </si>
  <si>
    <t>145625</t>
  </si>
  <si>
    <t>145626</t>
  </si>
  <si>
    <t>145628</t>
  </si>
  <si>
    <t>145629</t>
  </si>
  <si>
    <t>145630</t>
  </si>
  <si>
    <t>145631</t>
  </si>
  <si>
    <t>145632</t>
  </si>
  <si>
    <t>145634</t>
  </si>
  <si>
    <t>145636</t>
  </si>
  <si>
    <t>145637</t>
  </si>
  <si>
    <t>145638</t>
  </si>
  <si>
    <t>145640</t>
  </si>
  <si>
    <t>145643</t>
  </si>
  <si>
    <t>145646</t>
  </si>
  <si>
    <t>145647</t>
  </si>
  <si>
    <t>145649</t>
  </si>
  <si>
    <t>145650</t>
  </si>
  <si>
    <t>145651</t>
  </si>
  <si>
    <t>145652</t>
  </si>
  <si>
    <t>145654</t>
  </si>
  <si>
    <t>145655</t>
  </si>
  <si>
    <t>145656</t>
  </si>
  <si>
    <t>145657</t>
  </si>
  <si>
    <t>145658</t>
  </si>
  <si>
    <t>145659</t>
  </si>
  <si>
    <t>145660</t>
  </si>
  <si>
    <t>145661</t>
  </si>
  <si>
    <t>145662</t>
  </si>
  <si>
    <t>145663</t>
  </si>
  <si>
    <t>145664</t>
  </si>
  <si>
    <t>145665</t>
  </si>
  <si>
    <t>145666</t>
  </si>
  <si>
    <t>145667</t>
  </si>
  <si>
    <t>145668</t>
  </si>
  <si>
    <t>145669</t>
  </si>
  <si>
    <t>145670</t>
  </si>
  <si>
    <t>145671</t>
  </si>
  <si>
    <t>145673</t>
  </si>
  <si>
    <t>145678</t>
  </si>
  <si>
    <t>145679</t>
  </si>
  <si>
    <t>145680</t>
  </si>
  <si>
    <t>145681</t>
  </si>
  <si>
    <t>145683</t>
  </si>
  <si>
    <t>145684</t>
  </si>
  <si>
    <t>145685</t>
  </si>
  <si>
    <t>145688</t>
  </si>
  <si>
    <t>145689</t>
  </si>
  <si>
    <t>145691</t>
  </si>
  <si>
    <t>145692</t>
  </si>
  <si>
    <t>145694</t>
  </si>
  <si>
    <t>145696</t>
  </si>
  <si>
    <t>145697</t>
  </si>
  <si>
    <t>145699</t>
  </si>
  <si>
    <t>145700</t>
  </si>
  <si>
    <t>145701</t>
  </si>
  <si>
    <t>145702</t>
  </si>
  <si>
    <t>145703</t>
  </si>
  <si>
    <t>145704</t>
  </si>
  <si>
    <t>145706</t>
  </si>
  <si>
    <t>145708</t>
  </si>
  <si>
    <t>145710</t>
  </si>
  <si>
    <t>145711</t>
  </si>
  <si>
    <t>145712</t>
  </si>
  <si>
    <t>145713</t>
  </si>
  <si>
    <t>145714</t>
  </si>
  <si>
    <t>145715</t>
  </si>
  <si>
    <t>145717</t>
  </si>
  <si>
    <t>145718</t>
  </si>
  <si>
    <t>145719</t>
  </si>
  <si>
    <t>145720</t>
  </si>
  <si>
    <t>145721</t>
  </si>
  <si>
    <t>145722</t>
  </si>
  <si>
    <t>145724</t>
  </si>
  <si>
    <t>145726</t>
  </si>
  <si>
    <t>145727</t>
  </si>
  <si>
    <t>145728</t>
  </si>
  <si>
    <t>145729</t>
  </si>
  <si>
    <t>145730</t>
  </si>
  <si>
    <t>145731</t>
  </si>
  <si>
    <t>145732</t>
  </si>
  <si>
    <t>145733</t>
  </si>
  <si>
    <t>145734</t>
  </si>
  <si>
    <t>145735</t>
  </si>
  <si>
    <t>145736</t>
  </si>
  <si>
    <t>145737</t>
  </si>
  <si>
    <t>145739</t>
  </si>
  <si>
    <t>145740</t>
  </si>
  <si>
    <t>145741</t>
  </si>
  <si>
    <t>145743</t>
  </si>
  <si>
    <t>145744</t>
  </si>
  <si>
    <t>145748</t>
  </si>
  <si>
    <t>145751</t>
  </si>
  <si>
    <t>145752</t>
  </si>
  <si>
    <t>145753</t>
  </si>
  <si>
    <t>145757</t>
  </si>
  <si>
    <t>145758</t>
  </si>
  <si>
    <t>145759</t>
  </si>
  <si>
    <t>145760</t>
  </si>
  <si>
    <t>145761</t>
  </si>
  <si>
    <t>145764</t>
  </si>
  <si>
    <t>145765</t>
  </si>
  <si>
    <t>145767</t>
  </si>
  <si>
    <t>145768</t>
  </si>
  <si>
    <t>145769</t>
  </si>
  <si>
    <t>145770</t>
  </si>
  <si>
    <t>145771</t>
  </si>
  <si>
    <t>145772</t>
  </si>
  <si>
    <t>145773</t>
  </si>
  <si>
    <t>145774</t>
  </si>
  <si>
    <t>145775</t>
  </si>
  <si>
    <t>145776</t>
  </si>
  <si>
    <t>145779</t>
  </si>
  <si>
    <t>145781</t>
  </si>
  <si>
    <t>145783</t>
  </si>
  <si>
    <t>145785</t>
  </si>
  <si>
    <t>145786</t>
  </si>
  <si>
    <t>145789</t>
  </si>
  <si>
    <t>145791</t>
  </si>
  <si>
    <t>145792</t>
  </si>
  <si>
    <t>145793</t>
  </si>
  <si>
    <t>145794</t>
  </si>
  <si>
    <t>145795</t>
  </si>
  <si>
    <t>145796</t>
  </si>
  <si>
    <t>145798</t>
  </si>
  <si>
    <t>145800</t>
  </si>
  <si>
    <t>145801</t>
  </si>
  <si>
    <t>145803</t>
  </si>
  <si>
    <t>145804</t>
  </si>
  <si>
    <t>145806</t>
  </si>
  <si>
    <t>145807</t>
  </si>
  <si>
    <t>145809</t>
  </si>
  <si>
    <t>145811</t>
  </si>
  <si>
    <t>145813</t>
  </si>
  <si>
    <t>145816</t>
  </si>
  <si>
    <t>145818</t>
  </si>
  <si>
    <t>145819</t>
  </si>
  <si>
    <t>145820</t>
  </si>
  <si>
    <t>145821</t>
  </si>
  <si>
    <t>145825</t>
  </si>
  <si>
    <t>145827</t>
  </si>
  <si>
    <t>145828</t>
  </si>
  <si>
    <t>145829</t>
  </si>
  <si>
    <t>145832</t>
  </si>
  <si>
    <t>145834</t>
  </si>
  <si>
    <t>145835</t>
  </si>
  <si>
    <t>145836</t>
  </si>
  <si>
    <t>145837</t>
  </si>
  <si>
    <t>145838</t>
  </si>
  <si>
    <t>145840</t>
  </si>
  <si>
    <t>145841</t>
  </si>
  <si>
    <t>145842</t>
  </si>
  <si>
    <t>145843</t>
  </si>
  <si>
    <t>145844</t>
  </si>
  <si>
    <t>145846</t>
  </si>
  <si>
    <t>145847</t>
  </si>
  <si>
    <t>145848</t>
  </si>
  <si>
    <t>145851</t>
  </si>
  <si>
    <t>145852</t>
  </si>
  <si>
    <t>145853</t>
  </si>
  <si>
    <t>145857</t>
  </si>
  <si>
    <t>145858</t>
  </si>
  <si>
    <t>145860</t>
  </si>
  <si>
    <t>145862</t>
  </si>
  <si>
    <t>145863</t>
  </si>
  <si>
    <t>145864</t>
  </si>
  <si>
    <t>145866</t>
  </si>
  <si>
    <t>145867</t>
  </si>
  <si>
    <t>145868</t>
  </si>
  <si>
    <t>145869</t>
  </si>
  <si>
    <t>145872</t>
  </si>
  <si>
    <t>145874</t>
  </si>
  <si>
    <t>145875</t>
  </si>
  <si>
    <t>145877</t>
  </si>
  <si>
    <t>145878</t>
  </si>
  <si>
    <t>145879</t>
  </si>
  <si>
    <t>145880</t>
  </si>
  <si>
    <t>145881</t>
  </si>
  <si>
    <t>145883</t>
  </si>
  <si>
    <t>145885</t>
  </si>
  <si>
    <t>145886</t>
  </si>
  <si>
    <t>145887</t>
  </si>
  <si>
    <t>145888</t>
  </si>
  <si>
    <t>145890</t>
  </si>
  <si>
    <t>145891</t>
  </si>
  <si>
    <t>145892</t>
  </si>
  <si>
    <t>145893</t>
  </si>
  <si>
    <t>145895</t>
  </si>
  <si>
    <t>145897</t>
  </si>
  <si>
    <t>145898</t>
  </si>
  <si>
    <t>145899</t>
  </si>
  <si>
    <t>145901</t>
  </si>
  <si>
    <t>145903</t>
  </si>
  <si>
    <t>145904</t>
  </si>
  <si>
    <t>145905</t>
  </si>
  <si>
    <t>145906</t>
  </si>
  <si>
    <t>145907</t>
  </si>
  <si>
    <t>145908</t>
  </si>
  <si>
    <t>145909</t>
  </si>
  <si>
    <t>145910</t>
  </si>
  <si>
    <t>145911</t>
  </si>
  <si>
    <t>145913</t>
  </si>
  <si>
    <t>145914</t>
  </si>
  <si>
    <t>145917</t>
  </si>
  <si>
    <t>145918</t>
  </si>
  <si>
    <t>145920</t>
  </si>
  <si>
    <t>145921</t>
  </si>
  <si>
    <t>145922</t>
  </si>
  <si>
    <t>145923</t>
  </si>
  <si>
    <t>145926</t>
  </si>
  <si>
    <t>145927</t>
  </si>
  <si>
    <t>145928</t>
  </si>
  <si>
    <t>145930</t>
  </si>
  <si>
    <t>145931</t>
  </si>
  <si>
    <t>145932</t>
  </si>
  <si>
    <t>145933</t>
  </si>
  <si>
    <t>145935</t>
  </si>
  <si>
    <t>145936</t>
  </si>
  <si>
    <t>145938</t>
  </si>
  <si>
    <t>145939</t>
  </si>
  <si>
    <t>145942</t>
  </si>
  <si>
    <t>145944</t>
  </si>
  <si>
    <t>145945</t>
  </si>
  <si>
    <t>145946</t>
  </si>
  <si>
    <t>145947</t>
  </si>
  <si>
    <t>145948</t>
  </si>
  <si>
    <t>145949</t>
  </si>
  <si>
    <t>145950</t>
  </si>
  <si>
    <t>145952</t>
  </si>
  <si>
    <t>145953</t>
  </si>
  <si>
    <t>145956</t>
  </si>
  <si>
    <t>145958</t>
  </si>
  <si>
    <t>145960</t>
  </si>
  <si>
    <t>145963</t>
  </si>
  <si>
    <t>145964</t>
  </si>
  <si>
    <t>145965</t>
  </si>
  <si>
    <t>145967</t>
  </si>
  <si>
    <t>145968</t>
  </si>
  <si>
    <t>145969</t>
  </si>
  <si>
    <t>145970</t>
  </si>
  <si>
    <t>145971</t>
  </si>
  <si>
    <t>145974</t>
  </si>
  <si>
    <t>145975</t>
  </si>
  <si>
    <t>145977</t>
  </si>
  <si>
    <t>145978</t>
  </si>
  <si>
    <t>145979</t>
  </si>
  <si>
    <t>145980</t>
  </si>
  <si>
    <t>145981</t>
  </si>
  <si>
    <t>145982</t>
  </si>
  <si>
    <t>145983</t>
  </si>
  <si>
    <t>145984</t>
  </si>
  <si>
    <t>145985</t>
  </si>
  <si>
    <t>145986</t>
  </si>
  <si>
    <t>145987</t>
  </si>
  <si>
    <t>145989</t>
  </si>
  <si>
    <t>145990</t>
  </si>
  <si>
    <t>145993</t>
  </si>
  <si>
    <t>145994</t>
  </si>
  <si>
    <t>145995</t>
  </si>
  <si>
    <t>145996</t>
  </si>
  <si>
    <t>145998</t>
  </si>
  <si>
    <t>145999</t>
  </si>
  <si>
    <t>146000</t>
  </si>
  <si>
    <t>146001</t>
  </si>
  <si>
    <t>146003</t>
  </si>
  <si>
    <t>146006</t>
  </si>
  <si>
    <t>146007</t>
  </si>
  <si>
    <t>146008</t>
  </si>
  <si>
    <t>146009</t>
  </si>
  <si>
    <t>146010</t>
  </si>
  <si>
    <t>146011</t>
  </si>
  <si>
    <t>146013</t>
  </si>
  <si>
    <t>146014</t>
  </si>
  <si>
    <t>146015</t>
  </si>
  <si>
    <t>146016</t>
  </si>
  <si>
    <t>146017</t>
  </si>
  <si>
    <t>146018</t>
  </si>
  <si>
    <t>146019</t>
  </si>
  <si>
    <t>146020</t>
  </si>
  <si>
    <t>146021</t>
  </si>
  <si>
    <t>146025</t>
  </si>
  <si>
    <t>146026</t>
  </si>
  <si>
    <t>146028</t>
  </si>
  <si>
    <t>146029</t>
  </si>
  <si>
    <t>146030</t>
  </si>
  <si>
    <t>146031</t>
  </si>
  <si>
    <t>146032</t>
  </si>
  <si>
    <t>146033</t>
  </si>
  <si>
    <t>146034</t>
  </si>
  <si>
    <t>146036</t>
  </si>
  <si>
    <t>146037</t>
  </si>
  <si>
    <t>146038</t>
  </si>
  <si>
    <t>146039</t>
  </si>
  <si>
    <t>146040</t>
  </si>
  <si>
    <t>146041</t>
  </si>
  <si>
    <t>146042</t>
  </si>
  <si>
    <t>146043</t>
  </si>
  <si>
    <t>146045</t>
  </si>
  <si>
    <t>146046</t>
  </si>
  <si>
    <t>146047</t>
  </si>
  <si>
    <t>146048</t>
  </si>
  <si>
    <t>146049</t>
  </si>
  <si>
    <t>146050</t>
  </si>
  <si>
    <t>146051</t>
  </si>
  <si>
    <t>146053</t>
  </si>
  <si>
    <t>146054</t>
  </si>
  <si>
    <t>146056</t>
  </si>
  <si>
    <t>146057</t>
  </si>
  <si>
    <t>146058</t>
  </si>
  <si>
    <t>146059</t>
  </si>
  <si>
    <t>146060</t>
  </si>
  <si>
    <t>146061</t>
  </si>
  <si>
    <t>146062</t>
  </si>
  <si>
    <t>146063</t>
  </si>
  <si>
    <t>146065</t>
  </si>
  <si>
    <t>146066</t>
  </si>
  <si>
    <t>146067</t>
  </si>
  <si>
    <t>146068</t>
  </si>
  <si>
    <t>146069</t>
  </si>
  <si>
    <t>146070</t>
  </si>
  <si>
    <t>146071</t>
  </si>
  <si>
    <t>146074</t>
  </si>
  <si>
    <t>146075</t>
  </si>
  <si>
    <t>146076</t>
  </si>
  <si>
    <t>146077</t>
  </si>
  <si>
    <t>146078</t>
  </si>
  <si>
    <t>146080</t>
  </si>
  <si>
    <t>146082</t>
  </si>
  <si>
    <t>146083</t>
  </si>
  <si>
    <t>146084</t>
  </si>
  <si>
    <t>146085</t>
  </si>
  <si>
    <t>146086</t>
  </si>
  <si>
    <t>146088</t>
  </si>
  <si>
    <t>146090</t>
  </si>
  <si>
    <t>146091</t>
  </si>
  <si>
    <t>146092</t>
  </si>
  <si>
    <t>146093</t>
  </si>
  <si>
    <t>146094</t>
  </si>
  <si>
    <t>146095</t>
  </si>
  <si>
    <t>146098</t>
  </si>
  <si>
    <t>146099</t>
  </si>
  <si>
    <t>146100</t>
  </si>
  <si>
    <t>146101</t>
  </si>
  <si>
    <t>146102</t>
  </si>
  <si>
    <t>146103</t>
  </si>
  <si>
    <t>146104</t>
  </si>
  <si>
    <t>146106</t>
  </si>
  <si>
    <t>146107</t>
  </si>
  <si>
    <t>146108</t>
  </si>
  <si>
    <t>146110</t>
  </si>
  <si>
    <t>146111</t>
  </si>
  <si>
    <t>146112</t>
  </si>
  <si>
    <t>146113</t>
  </si>
  <si>
    <t>146114</t>
  </si>
  <si>
    <t>146116</t>
  </si>
  <si>
    <t>146117</t>
  </si>
  <si>
    <t>146118</t>
  </si>
  <si>
    <t>146119</t>
  </si>
  <si>
    <t>146121</t>
  </si>
  <si>
    <t>146122</t>
  </si>
  <si>
    <t>146123</t>
  </si>
  <si>
    <t>146124</t>
  </si>
  <si>
    <t>146125</t>
  </si>
  <si>
    <t>146126</t>
  </si>
  <si>
    <t>146127</t>
  </si>
  <si>
    <t>146130</t>
  </si>
  <si>
    <t>146131</t>
  </si>
  <si>
    <t>146132</t>
  </si>
  <si>
    <t>146133</t>
  </si>
  <si>
    <t>146134</t>
  </si>
  <si>
    <t>146136</t>
  </si>
  <si>
    <t>146138</t>
  </si>
  <si>
    <t>146139</t>
  </si>
  <si>
    <t>146140</t>
  </si>
  <si>
    <t>146141</t>
  </si>
  <si>
    <t>146142</t>
  </si>
  <si>
    <t>146143</t>
  </si>
  <si>
    <t>146144</t>
  </si>
  <si>
    <t>146145</t>
  </si>
  <si>
    <t>146146</t>
  </si>
  <si>
    <t>146147</t>
  </si>
  <si>
    <t>146148</t>
  </si>
  <si>
    <t>146149</t>
  </si>
  <si>
    <t>146151</t>
  </si>
  <si>
    <t>146152</t>
  </si>
  <si>
    <t>146153</t>
  </si>
  <si>
    <t>146154</t>
  </si>
  <si>
    <t>146155</t>
  </si>
  <si>
    <t>146156</t>
  </si>
  <si>
    <t>146157</t>
  </si>
  <si>
    <t>146159</t>
  </si>
  <si>
    <t>146160</t>
  </si>
  <si>
    <t>146161</t>
  </si>
  <si>
    <t>146162</t>
  </si>
  <si>
    <t>146164</t>
  </si>
  <si>
    <t>146165</t>
  </si>
  <si>
    <t>146166</t>
  </si>
  <si>
    <t>146167</t>
  </si>
  <si>
    <t>146168</t>
  </si>
  <si>
    <t>146169</t>
  </si>
  <si>
    <t>146170</t>
  </si>
  <si>
    <t>146171</t>
  </si>
  <si>
    <t>146172</t>
  </si>
  <si>
    <t>146173</t>
  </si>
  <si>
    <t>146174</t>
  </si>
  <si>
    <t>146175</t>
  </si>
  <si>
    <t>146176</t>
  </si>
  <si>
    <t>146177</t>
  </si>
  <si>
    <t>146178</t>
  </si>
  <si>
    <t>146179</t>
  </si>
  <si>
    <t>146180</t>
  </si>
  <si>
    <t>146181</t>
  </si>
  <si>
    <t>146182</t>
  </si>
  <si>
    <t>146183</t>
  </si>
  <si>
    <t>146184</t>
  </si>
  <si>
    <t>146185</t>
  </si>
  <si>
    <t>146186</t>
  </si>
  <si>
    <t>146187</t>
  </si>
  <si>
    <t>146188</t>
  </si>
  <si>
    <t>146189</t>
  </si>
  <si>
    <t>146190</t>
  </si>
  <si>
    <t>146191</t>
  </si>
  <si>
    <t>146192</t>
  </si>
  <si>
    <t>146193</t>
  </si>
  <si>
    <t>14A057</t>
  </si>
  <si>
    <t>14A357</t>
  </si>
  <si>
    <t>14A383</t>
  </si>
  <si>
    <t>14A453</t>
  </si>
  <si>
    <t>14A539</t>
  </si>
  <si>
    <t>14E095</t>
  </si>
  <si>
    <t>14E169</t>
  </si>
  <si>
    <t>14E177</t>
  </si>
  <si>
    <t>14E264</t>
  </si>
  <si>
    <t>14E306</t>
  </si>
  <si>
    <t>14E322</t>
  </si>
  <si>
    <t>14E345</t>
  </si>
  <si>
    <t>14E360</t>
  </si>
  <si>
    <t>14E361</t>
  </si>
  <si>
    <t>14E392</t>
  </si>
  <si>
    <t>14E579</t>
  </si>
  <si>
    <t>14E701</t>
  </si>
  <si>
    <t>14E812</t>
  </si>
  <si>
    <t>14E847</t>
  </si>
  <si>
    <t>14E848</t>
  </si>
  <si>
    <t>14E888</t>
  </si>
  <si>
    <t>IL</t>
  </si>
  <si>
    <t>OAK PARK</t>
  </si>
  <si>
    <t>HILLCREST HOME</t>
  </si>
  <si>
    <t>COMMUNITY CARE CENTER</t>
  </si>
  <si>
    <t>LITTLE SISTERS OF THE POOR</t>
  </si>
  <si>
    <t>WASHINGTON SENIOR LIVING</t>
  </si>
  <si>
    <t>CITADEL CARE CENTER-ELGIN</t>
  </si>
  <si>
    <t>GROVE OF FOX VALLEY,THE</t>
  </si>
  <si>
    <t>DUQUOIN NURSING &amp; REHAB</t>
  </si>
  <si>
    <t>GROVE OF EVANSTON L &amp; R, THE</t>
  </si>
  <si>
    <t>HEARTLAND OF GALESBURG</t>
  </si>
  <si>
    <t>HERITAGE HEALTH-BLOOMINGTON</t>
  </si>
  <si>
    <t>HEARTLAND OF MACOMB</t>
  </si>
  <si>
    <t>PINECREST MANOR</t>
  </si>
  <si>
    <t>WESTMINSTER PLACE</t>
  </si>
  <si>
    <t>HEARTLAND OF MOLINE</t>
  </si>
  <si>
    <t>ASCENSION VILLA FRANCISCAN</t>
  </si>
  <si>
    <t>LOFT REHAB &amp; NURSING OF NORMAL</t>
  </si>
  <si>
    <t>GENERATIONS AT PEORIA</t>
  </si>
  <si>
    <t>CITADEL CARE CENTER-KANKAKEE</t>
  </si>
  <si>
    <t>HERITAGE HEALTH-PERU</t>
  </si>
  <si>
    <t>PEARL OF NAPERVILLE, THE</t>
  </si>
  <si>
    <t>DUPAGE CARE CENTER</t>
  </si>
  <si>
    <t>HERITAGE HEALTH-CHILLICOTHE</t>
  </si>
  <si>
    <t>HERITAGE HEALTH-STREATOR</t>
  </si>
  <si>
    <t>GROVE OF BERWYN, THE</t>
  </si>
  <si>
    <t>MANORCARE OF OAK LAWN WEST</t>
  </si>
  <si>
    <t>MEMORIAL CARE CENTER</t>
  </si>
  <si>
    <t>ELMHURST EXTENDED CARE CENTER</t>
  </si>
  <si>
    <t>ALTON MEMORIAL REHAB &amp; THERAPY</t>
  </si>
  <si>
    <t>DOBSON PLAZA</t>
  </si>
  <si>
    <t>ALDEN LINCOLN REHAB &amp; H C CTR</t>
  </si>
  <si>
    <t>RICHLAND NURSING &amp; REHAB</t>
  </si>
  <si>
    <t>AUBURN REHAB &amp; HCC</t>
  </si>
  <si>
    <t>ALDEN DEBES REHAB &amp; HCC</t>
  </si>
  <si>
    <t>HERITAGE HEALTH-MENDOTA</t>
  </si>
  <si>
    <t>APERION CARE CAPITOL</t>
  </si>
  <si>
    <t>ELEVATE CARE NORTHBROOK</t>
  </si>
  <si>
    <t>HEATHER HEALTH CARE CENTER</t>
  </si>
  <si>
    <t>COLONIAL MANOR</t>
  </si>
  <si>
    <t>APERION CARE OAK LAWN</t>
  </si>
  <si>
    <t>BELLA TERRA MORTON GROVE</t>
  </si>
  <si>
    <t>MANORCARE OF ARLINGTON HEIGHTS</t>
  </si>
  <si>
    <t>FRANKLIN GROVE LIVING AND REHAB</t>
  </si>
  <si>
    <t>BRIDGEVIEW HEALTH CARE CENTER</t>
  </si>
  <si>
    <t>BURBANK REHABILITATION CENTER</t>
  </si>
  <si>
    <t>WYNSCAPE HEALTH &amp; REHAB</t>
  </si>
  <si>
    <t>BURGESS SQUARE HEALTHCARE CTR</t>
  </si>
  <si>
    <t>PINE CREST HEALTH CARE</t>
  </si>
  <si>
    <t>PARC JOLIET</t>
  </si>
  <si>
    <t>CROSSROADS CARE CTR WOODSTOCK</t>
  </si>
  <si>
    <t>HERITAGE HEALTH-SPRINGFIELD</t>
  </si>
  <si>
    <t>PEARL PAVILION</t>
  </si>
  <si>
    <t>LAKEFRONT NURSING &amp; REHAB CTR</t>
  </si>
  <si>
    <t>GENERATIONS AT REGENCY</t>
  </si>
  <si>
    <t>CORNERSTONE REHAB &amp; HC</t>
  </si>
  <si>
    <t>HELIA SOUTHBELT HEALTHCARE</t>
  </si>
  <si>
    <t>ACCOLADE HEALTHCARE DANVILLE</t>
  </si>
  <si>
    <t>MOSAIC OF LAKESHORE, THE</t>
  </si>
  <si>
    <t>MANORCARE OF HINSDALE</t>
  </si>
  <si>
    <t>DOCTORS NURSING &amp; REHAB CENTER</t>
  </si>
  <si>
    <t>APERION CARE MORTON VILLA</t>
  </si>
  <si>
    <t>LAKELAND REHAB &amp; HEALTHCARE CENTER</t>
  </si>
  <si>
    <t>CRYSTAL PINES REHAB &amp; HCC</t>
  </si>
  <si>
    <t>ALDEN PARK STRATHMOOR</t>
  </si>
  <si>
    <t>PINE ACRES REHAB &amp; LIVING CTR</t>
  </si>
  <si>
    <t>FONDULAC REHABILITATION &amp; HCC</t>
  </si>
  <si>
    <t>HERITAGE HEALTH-PANA</t>
  </si>
  <si>
    <t>GLENVIEW TERRACE NURSING CTR</t>
  </si>
  <si>
    <t>HOPE CREEK NURSING &amp; REHAB</t>
  </si>
  <si>
    <t>HERITAGE HEALTH-LITCHFIELD</t>
  </si>
  <si>
    <t>JACKSONVILLE SKLD NUR &amp; REHAB</t>
  </si>
  <si>
    <t>TIMBERCREEK REHAB &amp; HEALTHCARE CENTER</t>
  </si>
  <si>
    <t>CITADEL OF STERLING,THE</t>
  </si>
  <si>
    <t>BUCKINGHAM PAVILION</t>
  </si>
  <si>
    <t>HERITAGE HEALTH-STAUNTON</t>
  </si>
  <si>
    <t>HELIA HEALTHCARE OF BELLEVILLE</t>
  </si>
  <si>
    <t>INTEGRITY HC OF BELLEVILLE</t>
  </si>
  <si>
    <t>PRAIRIE VILLAGE HEALTHCARE CTR</t>
  </si>
  <si>
    <t>APERION CARE MARSEILLES</t>
  </si>
  <si>
    <t>ELEVATE CARE RIVERWOODS</t>
  </si>
  <si>
    <t>GROVE OF LAGRANGE PARK, THE</t>
  </si>
  <si>
    <t>RIVER VIEW REHAB CENTER</t>
  </si>
  <si>
    <t>RED BUD REGIONAL CARE</t>
  </si>
  <si>
    <t>SYMPHONY NORTHWOODS</t>
  </si>
  <si>
    <t>APERION CARE WILMINGTON</t>
  </si>
  <si>
    <t>HERITAGE HEALTH-EL PASO</t>
  </si>
  <si>
    <t>CARRIER MILLS NSG &amp; REHAB CTR</t>
  </si>
  <si>
    <t>ASCENSION RESURRECTION PLACE</t>
  </si>
  <si>
    <t>WEST SUBURBAN NURSING &amp; REHAB CENTER</t>
  </si>
  <si>
    <t>LANDMARK OF DES PLAINES REHAB</t>
  </si>
  <si>
    <t>WARREN BARR GOLD COAST</t>
  </si>
  <si>
    <t>SYMPHONY OF BRONZEVILLE</t>
  </si>
  <si>
    <t>WESTMONT MANOR HLTH &amp; RHB</t>
  </si>
  <si>
    <t>GROVE OF ELMHURST, THE</t>
  </si>
  <si>
    <t>FRIENDSHIP VILLAGE-SCHAUMBURG</t>
  </si>
  <si>
    <t>AMBASSADOR NURSING &amp; REHAB CENTER</t>
  </si>
  <si>
    <t>GILMAN HEALTHCARE CENTER</t>
  </si>
  <si>
    <t>PEARL OF ROLLING MEADOWS,THE</t>
  </si>
  <si>
    <t>ARISTA HEALTHCARE</t>
  </si>
  <si>
    <t>MANORCARE OF OAK LAWN EAST</t>
  </si>
  <si>
    <t>HERITAGE HEALTH-GILLESPIE</t>
  </si>
  <si>
    <t>SULLIVAN REHAB &amp; HLTH CARE CTR</t>
  </si>
  <si>
    <t>SYMPHONY OF JOLIET</t>
  </si>
  <si>
    <t>OAKVIEW NURSING &amp; REHAB</t>
  </si>
  <si>
    <t>ALDEN VALLEY RIDGE REHAB &amp; HCC</t>
  </si>
  <si>
    <t>LUTHERAN CARE CENTER</t>
  </si>
  <si>
    <t>CLARK-LINDSEY VILLAGE</t>
  </si>
  <si>
    <t>LEE MANOR</t>
  </si>
  <si>
    <t>EDEN VILLAGE CARE CENTER</t>
  </si>
  <si>
    <t>SOUTHGATE HEALTH CARE CENTER</t>
  </si>
  <si>
    <t>ST ANTHONY'S NRSG &amp; REHAB CENTER</t>
  </si>
  <si>
    <t>HELIA HEALTHCARE OF OLNEY</t>
  </si>
  <si>
    <t>WATSEKA REHAB &amp; HLTH CARE CTR</t>
  </si>
  <si>
    <t>WESTMINSTER VILLAGE</t>
  </si>
  <si>
    <t>ALDEN POPLAR CREEK REHAB &amp; HCC</t>
  </si>
  <si>
    <t>FARMINGTON COUNTRY MANOR</t>
  </si>
  <si>
    <t>BRIA OF WESTMONT</t>
  </si>
  <si>
    <t>RANDOLPH COUNTY CARE CENTER</t>
  </si>
  <si>
    <t>MICHAELSEN HEALTH CENTER</t>
  </si>
  <si>
    <t>BREESE NURSING HOME</t>
  </si>
  <si>
    <t>PRAIRIE ROSE HEALTH CARE CTR</t>
  </si>
  <si>
    <t>APERION CARE TOLUCA</t>
  </si>
  <si>
    <t>PRAIRIE CROSSING LVG &amp; REHAB</t>
  </si>
  <si>
    <t>ELEVATE CARE IRVING PARK</t>
  </si>
  <si>
    <t>HEARTLAND NURSING &amp; REHAB</t>
  </si>
  <si>
    <t>ROYAL OAKS CARE CENTER</t>
  </si>
  <si>
    <t>GENERATIONS AT ELMWOOD PARK</t>
  </si>
  <si>
    <t>BRIDGEWAY SENIOR LIVING</t>
  </si>
  <si>
    <t>FAIR HAVENS SENIOR LIVING</t>
  </si>
  <si>
    <t>LANDMARK OF RICHTON PARK REHAB &amp; NSG CTR</t>
  </si>
  <si>
    <t>OTTAWA PAVILION</t>
  </si>
  <si>
    <t>INTEGRITY HC OF ALTON</t>
  </si>
  <si>
    <t>WENTWORTH REHAB &amp; HCC</t>
  </si>
  <si>
    <t>CHRISTIAN NURSING HOME</t>
  </si>
  <si>
    <t>LOFT REHABILITATION &amp; NURSING</t>
  </si>
  <si>
    <t>GROVE OF ST CHARLES</t>
  </si>
  <si>
    <t>CLARIDGE HEALTHCARE CENTER</t>
  </si>
  <si>
    <t>APOSTOLIC CHRISTIAN RESTMOR</t>
  </si>
  <si>
    <t>APERION CARE PRINCETON</t>
  </si>
  <si>
    <t>COLLINSVILLE REHAB &amp; HEALTH CC</t>
  </si>
  <si>
    <t>CHAMPAIGN URBANA NRSG &amp; REHAB</t>
  </si>
  <si>
    <t>GENERATIONS AT NEIGHBORS</t>
  </si>
  <si>
    <t>SHELBYVILLE MANOR</t>
  </si>
  <si>
    <t>TOULON REHAB &amp; HEALTH CARE CENTER</t>
  </si>
  <si>
    <t>ROLLING HILLS MANOR</t>
  </si>
  <si>
    <t>OAK HILL</t>
  </si>
  <si>
    <t>MARIGOLD REHABILITATION HCC</t>
  </si>
  <si>
    <t>HERITAGE HEALTH-ELGIN</t>
  </si>
  <si>
    <t>ACCOLADE PAXTON SENIOR LIVING</t>
  </si>
  <si>
    <t>ALDEN LAKELAND REHAB &amp; HCC</t>
  </si>
  <si>
    <t>HERITAGE HEALTH-DWIGHT</t>
  </si>
  <si>
    <t>ALDEN TERRACE OF MCHENRY REHAB</t>
  </si>
  <si>
    <t>CARLINVILLE REHAB &amp; HCC</t>
  </si>
  <si>
    <t>HERITAGE HEALTH-CARLINVILLE</t>
  </si>
  <si>
    <t>ST VINCENT'S HOME</t>
  </si>
  <si>
    <t>OAK BROOK CARE</t>
  </si>
  <si>
    <t>THRIVE OF LAKE COUNTY</t>
  </si>
  <si>
    <t>HAMMOND-HENRY DISTRICT HSP</t>
  </si>
  <si>
    <t>JERSEYVILLE NSG &amp; REHAB CENTER</t>
  </si>
  <si>
    <t>TWIN LAKES REHAB &amp; HEALTH CARE</t>
  </si>
  <si>
    <t>CITADEL OF SKOKIE, THE</t>
  </si>
  <si>
    <t>PARIS HEALTH AND REHAB CENTER</t>
  </si>
  <si>
    <t>HERITAGE HEALTH-HOOPESTON</t>
  </si>
  <si>
    <t>MONTEBELLO HEALTHCARE CENTER</t>
  </si>
  <si>
    <t>SYMPHONY OF ORCHARD VALLEY</t>
  </si>
  <si>
    <t>OREGON LIVING AND REHABILITATION CENTER</t>
  </si>
  <si>
    <t>NOKOMIS REHAB &amp; HEALTH CARE CENTER</t>
  </si>
  <si>
    <t>ATRIUM HEALTH CARE CENTER</t>
  </si>
  <si>
    <t>MATTOON REHAB &amp; HCC</t>
  </si>
  <si>
    <t>SHERIDAN VILLAGE NRSG &amp; RHB</t>
  </si>
  <si>
    <t>MONTGOMERY NURSING &amp; REHAB CTR</t>
  </si>
  <si>
    <t>ELEVATE CARE CHICAGO NORTH</t>
  </si>
  <si>
    <t>APERION CARE SPRING VALLEY</t>
  </si>
  <si>
    <t>RUSHVILLE NURSING &amp; REHAB CTR</t>
  </si>
  <si>
    <t>PIPER CITY REHAB &amp; LIVING CTR</t>
  </si>
  <si>
    <t>MCLEAN COUNTY NURSING HOME</t>
  </si>
  <si>
    <t>MEDINA NURSING CENTER</t>
  </si>
  <si>
    <t>THREE SPRINGS LODGE NURSING HOME, LLC</t>
  </si>
  <si>
    <t>HILLSBORO REHAB &amp; HCC</t>
  </si>
  <si>
    <t>TAYLORVILLE CARE CENTER</t>
  </si>
  <si>
    <t>CLARK MANOR</t>
  </si>
  <si>
    <t>HIGHLAND HEALTH CARE CENTER</t>
  </si>
  <si>
    <t>SYMPHONY OF LINCOLN PARK</t>
  </si>
  <si>
    <t>LEXINGTON HLTH CR CTR-LOMBARD</t>
  </si>
  <si>
    <t>EFFINGHAM REHAB &amp; HEALTH C CTR</t>
  </si>
  <si>
    <t>FREEBURG CARE CENTER</t>
  </si>
  <si>
    <t>WHITE OAK REHABILITATION &amp; HCC</t>
  </si>
  <si>
    <t>MAR KA NURSING HOME</t>
  </si>
  <si>
    <t>WHITE HALL NURSING &amp; REHAB CENTER</t>
  </si>
  <si>
    <t>BEACON HILL</t>
  </si>
  <si>
    <t>GENERATIONS AT RIVERVIEW</t>
  </si>
  <si>
    <t>GOTTLIEB MEMORIAL HOSPITAL</t>
  </si>
  <si>
    <t>BRANDEL HEALTH AND REHAB</t>
  </si>
  <si>
    <t>BIRCHWOOD PLAZA</t>
  </si>
  <si>
    <t>CITADEL OF BOURBONNAIS,THE</t>
  </si>
  <si>
    <t>BEECHER MANOR NRSG &amp; REHAB CTR</t>
  </si>
  <si>
    <t>HERITAGE HEALTH-MOUNT ZION</t>
  </si>
  <si>
    <t>DEKALB COUNTY REHAB &amp; NURSING</t>
  </si>
  <si>
    <t>COMMUNITY FIRST MEDICAL CENTER</t>
  </si>
  <si>
    <t>BELHAVEN NURSING &amp; REHAB CENTER</t>
  </si>
  <si>
    <t>FAIRFIELD MEMORIAL HOSPITAL</t>
  </si>
  <si>
    <t>EDWARDSVILLE NSG &amp; REHAB CTR</t>
  </si>
  <si>
    <t>WINNING WHEELS</t>
  </si>
  <si>
    <t>ALDEN ESTATES OF BARRINGTON</t>
  </si>
  <si>
    <t>ASCENSION SAINT ANNE PLACE</t>
  </si>
  <si>
    <t>PRESENCE ST JOSEPH HOSPITAL - CHICAGO</t>
  </si>
  <si>
    <t>CEDAR RIDGE HEALTH &amp; REHAB CTR</t>
  </si>
  <si>
    <t>GRAHAM HOSPITAL</t>
  </si>
  <si>
    <t>PROCTOR COM HSP SK N CENTER</t>
  </si>
  <si>
    <t>AUTUMN MEADOWS OF CAHOKIA</t>
  </si>
  <si>
    <t>ALDEN ESTATES OF NAPERVILLE</t>
  </si>
  <si>
    <t>PALM TERRACE OF MATTOON</t>
  </si>
  <si>
    <t>CASEYVILLE NURSING &amp; REHAB CTR</t>
  </si>
  <si>
    <t>WESLEY PLACE</t>
  </si>
  <si>
    <t>MANORCARE OF LIBERTYVILLE</t>
  </si>
  <si>
    <t>SNYDER VILLAGE</t>
  </si>
  <si>
    <t>PEKIN MANOR</t>
  </si>
  <si>
    <t>SEMINARY MANOR</t>
  </si>
  <si>
    <t>LOFT REHAB &amp; NURSING OF CANTON</t>
  </si>
  <si>
    <t>AVISTON COUNTRYSIDE MANOR</t>
  </si>
  <si>
    <t>VILLAGE AT VICTORY LAKES, THE</t>
  </si>
  <si>
    <t>ACCOLADE HC OF PAXTON ON PELLS</t>
  </si>
  <si>
    <t>HEARTLAND OF HENRY</t>
  </si>
  <si>
    <t>COVENANT LIVING - WINDSOR PARK</t>
  </si>
  <si>
    <t>MANORCARE OF PALOS HEIGHTS EAST</t>
  </si>
  <si>
    <t>SOUTH HOLLAND MANOR HTH &amp; RHB</t>
  </si>
  <si>
    <t>HILLSIDE REHAB &amp; CARE CENTER</t>
  </si>
  <si>
    <t>BLOOMINGTON REHABILITATION &amp; HCC</t>
  </si>
  <si>
    <t>ST JAMES WELLNESS REHAB VILLAS</t>
  </si>
  <si>
    <t>SPRINGS AT CRYSTAL LAKE, THE</t>
  </si>
  <si>
    <t>BRIA OF CAHOKIA</t>
  </si>
  <si>
    <t>CHATEAU NRSG &amp; REHAB CENTER</t>
  </si>
  <si>
    <t>REGENCY CARE OF STERLING</t>
  </si>
  <si>
    <t>MASON CITY AREA NURSING HOME</t>
  </si>
  <si>
    <t>SALEM VILLAGE NURSING &amp; REHAB</t>
  </si>
  <si>
    <t>ALLURE OF LAKE STOREY</t>
  </si>
  <si>
    <t>MERCY REHAB AND CARE CENTER</t>
  </si>
  <si>
    <t>PAVILION OF WAUKEGAN</t>
  </si>
  <si>
    <t>REGENCY CARE OF MORRIS</t>
  </si>
  <si>
    <t>FLORA GARDENS CARE CENTER</t>
  </si>
  <si>
    <t>SYMPHONY ENCORE</t>
  </si>
  <si>
    <t>GENERATIONS OAKTON PAVILLION</t>
  </si>
  <si>
    <t>EVERGREEN NURSING &amp; REHAB CENTER</t>
  </si>
  <si>
    <t>PRAIRIE MANOR NRSG &amp; REHAB CTR</t>
  </si>
  <si>
    <t>ELEVATE CARE NORTH BRANCH</t>
  </si>
  <si>
    <t>NEWMAN REHAB &amp; HEALTH CARE CTR</t>
  </si>
  <si>
    <t>WARREN BARR SOUTH LOOP</t>
  </si>
  <si>
    <t>ASTORIA PLACE LIVING &amp; REHAB</t>
  </si>
  <si>
    <t>CHARLESTON REHAB &amp; HEALTH CC</t>
  </si>
  <si>
    <t>ST JOSEPH VILLAGE OF CHICAGO</t>
  </si>
  <si>
    <t>LEXINGTON HLTH CR CTR-BLMNGDL</t>
  </si>
  <si>
    <t>CHURCH CREEK</t>
  </si>
  <si>
    <t>BLESSING HOSPITAL SNU</t>
  </si>
  <si>
    <t>LAKESIDE REHAB &amp; HEALTHCARE</t>
  </si>
  <si>
    <t>UNIVERSITY REHAB AT NORTHMOOR</t>
  </si>
  <si>
    <t>ODIN HEALTH AND REHAB CENTER</t>
  </si>
  <si>
    <t>BRIA OF PALOS HILLS</t>
  </si>
  <si>
    <t>RIVERSIDE REHAB &amp; HEALTHCARE</t>
  </si>
  <si>
    <t>VALLEY HI NURSING HOME</t>
  </si>
  <si>
    <t>LAKEVIEW  REHAB &amp; NURSING CENTER</t>
  </si>
  <si>
    <t>INTEGRITY HC OF WOOD RIVER</t>
  </si>
  <si>
    <t>INTEGRITY HC OF GODFREY</t>
  </si>
  <si>
    <t>PROVIDENCE DOWNERS GROVE</t>
  </si>
  <si>
    <t>APERION CARE PLUM GROVE</t>
  </si>
  <si>
    <t>WATERFORD CARE CENTER, THE</t>
  </si>
  <si>
    <t>APERION CARE WESTCHESTER</t>
  </si>
  <si>
    <t>SYMPHONY OF CHICAGO WEST</t>
  </si>
  <si>
    <t>ELEVATE CARE NILES</t>
  </si>
  <si>
    <t>ELMWOOD TERRACE HEALTHCARE CTR</t>
  </si>
  <si>
    <t>WESTSIDE REHAB &amp; CARE CENTER</t>
  </si>
  <si>
    <t>GROVE AT THE LAKE,THE</t>
  </si>
  <si>
    <t>CENTRALIA MANOR</t>
  </si>
  <si>
    <t>AVANTARA PARK RIDGE</t>
  </si>
  <si>
    <t>BRIA OF BELLEVILLE</t>
  </si>
  <si>
    <t>ELEVATE CARE WAUKEGAN</t>
  </si>
  <si>
    <t>CHALET LIVING &amp; REHAB</t>
  </si>
  <si>
    <t>VILLA AT SOUTH HOLLAND, THE</t>
  </si>
  <si>
    <t>APOSTOLIC CHRISTIAN HOME OF EUREKA</t>
  </si>
  <si>
    <t>LEXINGTON OF SCHAUMBURG</t>
  </si>
  <si>
    <t>CARLTON AT THE LAKE, THE</t>
  </si>
  <si>
    <t>CENTENNIAL REHAB &amp; HEALTHCARE</t>
  </si>
  <si>
    <t>PALOS HEIGHTS REHABILITATION</t>
  </si>
  <si>
    <t>ABINGTON OF GLENVIEW NURSING</t>
  </si>
  <si>
    <t>MANORCARE OF HOMEWOOD</t>
  </si>
  <si>
    <t>MOUNT VERNON COUNTRYSIDE MANOR</t>
  </si>
  <si>
    <t>PRINCETON REHAB &amp; HCC</t>
  </si>
  <si>
    <t>MANORCARE OF ELK GROVE VILLAGE</t>
  </si>
  <si>
    <t>HALLMARK HEALTHCARE OF PEKIN</t>
  </si>
  <si>
    <t>FLORA REHAB &amp; HEALTH CARE CTR</t>
  </si>
  <si>
    <t>LAKESHORE REHAB &amp; HEALTHCARE</t>
  </si>
  <si>
    <t>NILES NSG &amp; REHAB CTR</t>
  </si>
  <si>
    <t>KNOX COUNTY NURSING HOME</t>
  </si>
  <si>
    <t>AVANTARA OF ELGIN</t>
  </si>
  <si>
    <t>LEXINGTON OF CHICAGO RIDGE</t>
  </si>
  <si>
    <t>BELLA TERRA STREAMWOOD</t>
  </si>
  <si>
    <t>FAIR OAKS REHAB &amp; HEALTHCARE</t>
  </si>
  <si>
    <t>ILLINI RESTORATIVE CARE</t>
  </si>
  <si>
    <t>APOSTOLIC CHRISTIAN HOME</t>
  </si>
  <si>
    <t>WHITEHALL NORTH, THE</t>
  </si>
  <si>
    <t>COUNTRY HEALTH</t>
  </si>
  <si>
    <t>MEADOWBROOK MANOR</t>
  </si>
  <si>
    <t>LEXINGTON OF ELMHURST</t>
  </si>
  <si>
    <t>WILLOW CREST NURSING PAVILION</t>
  </si>
  <si>
    <t>MOMENCE MEADOWS NURSING &amp; REHAB</t>
  </si>
  <si>
    <t>OAK PARK OASIS</t>
  </si>
  <si>
    <t>WHEATON VILLAGE NRSG &amp; RHB CTR</t>
  </si>
  <si>
    <t>INTEGRITY HC OF COLUMBIA</t>
  </si>
  <si>
    <t>SYMPHONY OF CRESTWOOD</t>
  </si>
  <si>
    <t>GENERATIONS AT LINCOLN</t>
  </si>
  <si>
    <t>ST CLARA'S REHAB &amp; SENIOR CARE</t>
  </si>
  <si>
    <t>VILLA HEALTH CARE EAST</t>
  </si>
  <si>
    <t>UNITED METHODIST VILLAGE, NORTH CAMPUS</t>
  </si>
  <si>
    <t>ADDOLORATA VILLA</t>
  </si>
  <si>
    <t>TIMBER POINT HEALTHCARE CENTER</t>
  </si>
  <si>
    <t>POLO REHABILITATION &amp; HCC</t>
  </si>
  <si>
    <t>MANOR COURT OF MARYVILLE</t>
  </si>
  <si>
    <t>CARLYLE HEALTHCARE CENTER</t>
  </si>
  <si>
    <t>CONTINENTAL NURSING &amp; REHAB CENTER</t>
  </si>
  <si>
    <t>ASCENSION SAINT BENEDICT</t>
  </si>
  <si>
    <t>HERITAGE HEALTH-NORMAL</t>
  </si>
  <si>
    <t>JERSEYVILLE MANOR</t>
  </si>
  <si>
    <t>AVANTARA EVERGREEN PARK</t>
  </si>
  <si>
    <t>BRIA OF RIVER OAKS</t>
  </si>
  <si>
    <t>ALDEN TOWN MANOR REHAB &amp; HCC</t>
  </si>
  <si>
    <t>LEXINGTON OF LAGRANGE</t>
  </si>
  <si>
    <t>LUTHERAN HOME FOR THE AGED</t>
  </si>
  <si>
    <t>APERION CARE ELGIN</t>
  </si>
  <si>
    <t>CITADEL OF GLENVIEW,THE</t>
  </si>
  <si>
    <t>WEST SUBURBAN MEDICAL CTR</t>
  </si>
  <si>
    <t>HERITAGE HEALTH-MINONK</t>
  </si>
  <si>
    <t>MONTGOMERY PLACE</t>
  </si>
  <si>
    <t>PA PETERSON AT THE CITADEL</t>
  </si>
  <si>
    <t>FOREST VIEW REHAB &amp; NURSING CENTER</t>
  </si>
  <si>
    <t>ARCADIA CARE DANVILLE</t>
  </si>
  <si>
    <t>INTEGRITY HC OF CARBONDALE</t>
  </si>
  <si>
    <t>APERION CARE GLENWOOD</t>
  </si>
  <si>
    <t>ROSICLARE REHAB &amp; HCC</t>
  </si>
  <si>
    <t>HERITAGE HEALTH-ROBINSON</t>
  </si>
  <si>
    <t>LAKEWOOD NRSG &amp; REHAB CENTER</t>
  </si>
  <si>
    <t>SYMPHONY OF MORGAN PARK</t>
  </si>
  <si>
    <t>PARK VIEW REHAB CENTER</t>
  </si>
  <si>
    <t>PAUL HOUSE &amp; HEALTH CR CTR</t>
  </si>
  <si>
    <t>LUTHERAN HOME, THE</t>
  </si>
  <si>
    <t>HALLMARK HC OF CARLINVILLE</t>
  </si>
  <si>
    <t>ALLURE OF MT CARROLL</t>
  </si>
  <si>
    <t>RIVER BLUFF NURSING HOME</t>
  </si>
  <si>
    <t>ODD FELLOW-REBEKAH HOME</t>
  </si>
  <si>
    <t>GOOD SAMARITAN HOME</t>
  </si>
  <si>
    <t>HAVANA HEALTH CARE CENTER</t>
  </si>
  <si>
    <t>HARMONY NURSING &amp; REHAB CENTER</t>
  </si>
  <si>
    <t>BEACON HEALTH CENTER</t>
  </si>
  <si>
    <t>VILLA AT PALOS HEIGHTS</t>
  </si>
  <si>
    <t>GENERATIONS AT APPLEWOOD</t>
  </si>
  <si>
    <t>SUNRISE SKILLED NUR &amp; REHAB</t>
  </si>
  <si>
    <t>APERION CARE MASCOUTAH</t>
  </si>
  <si>
    <t>LINCOLNWOOD PLACE</t>
  </si>
  <si>
    <t>ALLURE OF GENESEO</t>
  </si>
  <si>
    <t>FIRESIDE HOUSE OF CENTRALIA</t>
  </si>
  <si>
    <t>WOODBRIDGE NURSING PAVILION</t>
  </si>
  <si>
    <t>RENAISSANCE CARE CENTER</t>
  </si>
  <si>
    <t>FAIRVIEW HAVEN</t>
  </si>
  <si>
    <t>TOWER HILL HEALTHCARE CENTER</t>
  </si>
  <si>
    <t>BALMORAL HOME</t>
  </si>
  <si>
    <t>COUNTRYSIDE NURSING &amp; REHAB CTR</t>
  </si>
  <si>
    <t>SUNSET HOME</t>
  </si>
  <si>
    <t>PLEASANT VIEW LUTHER HOME</t>
  </si>
  <si>
    <t>SYMPHONY EVANSTON HEALTHCARE</t>
  </si>
  <si>
    <t>OAK TRACE</t>
  </si>
  <si>
    <t>WARREN PARK HEALTH &amp; LIVING CTR</t>
  </si>
  <si>
    <t>HELIA HEALTHCARE OF NEWTON</t>
  </si>
  <si>
    <t>GROVE OF NORTHBROOK,THE</t>
  </si>
  <si>
    <t>APERION CARE PEORIA HEIGHTS</t>
  </si>
  <si>
    <t>METROPOLIS REHAB &amp; HCC</t>
  </si>
  <si>
    <t>LEXINGTON OF LAKE ZURICH</t>
  </si>
  <si>
    <t>ROCK RIVER HEALTH CARE</t>
  </si>
  <si>
    <t>SYMPHONY OF BUFFALO GROVE</t>
  </si>
  <si>
    <t>HERITAGE HEALTH-MOUNT STERLING</t>
  </si>
  <si>
    <t>FOX RIVER REHAB &amp; HEALTHCARE</t>
  </si>
  <si>
    <t>SOUTH ELGIN REHAB &amp; HCC</t>
  </si>
  <si>
    <t>BRITISH HOME, THE</t>
  </si>
  <si>
    <t>ESTATES OF HYDE PARK, THE</t>
  </si>
  <si>
    <t>KENSINGTON PLACE NRSG &amp; REHAB</t>
  </si>
  <si>
    <t>APERION CARE WEST RIDGE</t>
  </si>
  <si>
    <t>AUSTIN OASIS, THE</t>
  </si>
  <si>
    <t>BELLA TERRA WHEELING</t>
  </si>
  <si>
    <t>SHELBYVILLE REHAB &amp; HLTH C CTR</t>
  </si>
  <si>
    <t>PITTSFIELD MANOR</t>
  </si>
  <si>
    <t>PETERSON PARK HEALTH CARE CTR</t>
  </si>
  <si>
    <t>TABOR HILLS HEALTH CARE FAC</t>
  </si>
  <si>
    <t>PARKWAY MANOR</t>
  </si>
  <si>
    <t>FLANAGAN REHABILITATION &amp; HCC</t>
  </si>
  <si>
    <t>MILLER HEALTH CARE CENTER</t>
  </si>
  <si>
    <t>BETHESDA REHAB &amp; SENIOR CARE</t>
  </si>
  <si>
    <t>CARE CENTER AT CENTER GROVE</t>
  </si>
  <si>
    <t>STEARNS NURSING &amp; REHAB CENTER</t>
  </si>
  <si>
    <t>MACNEAL HOSPITAL SNF</t>
  </si>
  <si>
    <t>EASTSIDE HEALTH &amp; REHAB CENTER</t>
  </si>
  <si>
    <t>DIMENSIONS LIVING PROSPECT HTS</t>
  </si>
  <si>
    <t>CENTRAL BAPTIST VILLAGE</t>
  </si>
  <si>
    <t>APERION CARE ST ELMO</t>
  </si>
  <si>
    <t>ELMWOOD NURSING &amp; REHAB CENTER</t>
  </si>
  <si>
    <t>GROVE OF SKOKIE, THE</t>
  </si>
  <si>
    <t>HILLTOP SKILLED NSG &amp; REHAB</t>
  </si>
  <si>
    <t>INTEGRITY HC OF MARION</t>
  </si>
  <si>
    <t>BRIA OF FOREST EDGE</t>
  </si>
  <si>
    <t>HICKORY NURSING PAVILION</t>
  </si>
  <si>
    <t>FAIRMONT CARE</t>
  </si>
  <si>
    <t>AVANTARA LONG GROVE</t>
  </si>
  <si>
    <t>ALDEN ESTATES OF SKOKIE</t>
  </si>
  <si>
    <t>ALDEN LONG GROVE REHAB &amp;HC CTR</t>
  </si>
  <si>
    <t>MEADOWBROOK MANOR - NAPERVILLE</t>
  </si>
  <si>
    <t>WARREN BARR LINCOLN PARK</t>
  </si>
  <si>
    <t>APERION CARE DOLTON</t>
  </si>
  <si>
    <t>ST PATRICK'S RESIDENCE</t>
  </si>
  <si>
    <t>TRI-STATE VILLAGE NRSG &amp; RHB</t>
  </si>
  <si>
    <t>HILLVIEW HEALTH CARE CENTER</t>
  </si>
  <si>
    <t>UPTOWN HEALTH CENTER</t>
  </si>
  <si>
    <t>PIATT COUNTY NURSING HOME</t>
  </si>
  <si>
    <t>MAYFIELD HEALTH CENTER</t>
  </si>
  <si>
    <t>ALEDO REHAB &amp; HEALTH CARE CENTER</t>
  </si>
  <si>
    <t>WAUCONDA CARE</t>
  </si>
  <si>
    <t>ALDEN ESTATES OF NORTHMOOR</t>
  </si>
  <si>
    <t>ELDORADO REHAB &amp; HEALTHCARE</t>
  </si>
  <si>
    <t>CARRIAGE REHAB &amp; HEALTHCARE</t>
  </si>
  <si>
    <t>SUNNY HILL NURSING HOME OF WILL COUNTY</t>
  </si>
  <si>
    <t>MANORCARE OF PALOS HEIGHTS WEST</t>
  </si>
  <si>
    <t>STEPHENSON NURSING CENTER</t>
  </si>
  <si>
    <t>LEBANON CARE CENTER</t>
  </si>
  <si>
    <t>BRIA OF CHICAGO HEIGHTS</t>
  </si>
  <si>
    <t>LEXINGTON OF ORLAND PARK</t>
  </si>
  <si>
    <t>LEMONT NURSING &amp; REHAB CENTER</t>
  </si>
  <si>
    <t>VANDALIA REHAB &amp; HEALTH CARE C</t>
  </si>
  <si>
    <t>SMITH VILLAGE</t>
  </si>
  <si>
    <t>JONESBORO REHAB &amp; HCC</t>
  </si>
  <si>
    <t>DIXON REHAB &amp; HCC</t>
  </si>
  <si>
    <t>ALDEN ESTATES OF EVANSTON</t>
  </si>
  <si>
    <t>AMBERWOOD CARE CENTRE</t>
  </si>
  <si>
    <t>GREENVILLE NURSING &amp; REHAB</t>
  </si>
  <si>
    <t>CALHOUN NURSING &amp; REHAB CENTER</t>
  </si>
  <si>
    <t>HERITAGE HEALTH-GIBSON CITY</t>
  </si>
  <si>
    <t>APERION CARE BURBANK</t>
  </si>
  <si>
    <t>SOUTHPOINT NURSING &amp; REHAB CENTER</t>
  </si>
  <si>
    <t>FAIR OAKS HEALTH CARE CENTER</t>
  </si>
  <si>
    <t>APERION CARE BRIDGEPORT</t>
  </si>
  <si>
    <t>ALLURE OF PROPHETSTOWN</t>
  </si>
  <si>
    <t>HITZ MEMORIAL HOME</t>
  </si>
  <si>
    <t>INTEGRITY HC OF COBDEN</t>
  </si>
  <si>
    <t>WARREN BARR NORTH SHORE</t>
  </si>
  <si>
    <t>GARDENVIEW MANOR</t>
  </si>
  <si>
    <t>PRAIRIE OASIS</t>
  </si>
  <si>
    <t>APERION CARE JACKSONVILLE</t>
  </si>
  <si>
    <t>GOOD SAMARITAN - PONTIAC</t>
  </si>
  <si>
    <t>LIEBERMAN CENTER FOR HEALTH &amp; REHAB</t>
  </si>
  <si>
    <t>CITADEL CARE CENTER-WILMETTE</t>
  </si>
  <si>
    <t>APOSTOLIC CHRISTIAN SKYLINES</t>
  </si>
  <si>
    <t>ASCENSION SAINT JOSEPH VILLAGE</t>
  </si>
  <si>
    <t>APERION CARE HIGHWOOD</t>
  </si>
  <si>
    <t>PARKSHORE ESTATES NURSING &amp; REHAB</t>
  </si>
  <si>
    <t>WATERFRONT TERRACE</t>
  </si>
  <si>
    <t>OAK LAWN RESPIRATORY &amp; REHAB</t>
  </si>
  <si>
    <t>AVANTARA AURORA</t>
  </si>
  <si>
    <t>IMBODEN CREEK LIVING CENTER</t>
  </si>
  <si>
    <t>PEARL OF HILLSIDE,THE</t>
  </si>
  <si>
    <t>APERION CARE MIDLOTHIAN</t>
  </si>
  <si>
    <t>BEMENT HEALTH CARE CENTER</t>
  </si>
  <si>
    <t>GENERATIONS AT ROCK ISLAND</t>
  </si>
  <si>
    <t>HERITAGE HEALTH-BEARDSTOWN</t>
  </si>
  <si>
    <t>PRAIRIEVIEW LUTHERAN HOME</t>
  </si>
  <si>
    <t>ASCENSION CASA SCALABRINI</t>
  </si>
  <si>
    <t>BETHANY REHAB &amp; HCC</t>
  </si>
  <si>
    <t>ASCENSION RESURRECTION LIFE</t>
  </si>
  <si>
    <t>ALDEN ESTATES OF ORLAND PARK</t>
  </si>
  <si>
    <t>MCLEANSBORO REHAB &amp; HLTH C CTR</t>
  </si>
  <si>
    <t>VILLA CLARA POST ACUTE</t>
  </si>
  <si>
    <t>WINDSOR ESTATES NSG &amp; REHAB</t>
  </si>
  <si>
    <t>KEWANEE CARE HOME</t>
  </si>
  <si>
    <t>APERION CARE FOREST PARK</t>
  </si>
  <si>
    <t>VILLA AT WINDSOR PARK</t>
  </si>
  <si>
    <t>LAKE COOK REHAB &amp; HEALTHCARE</t>
  </si>
  <si>
    <t>NORWOOD CROSSING</t>
  </si>
  <si>
    <t>ROCHELLE REHAB &amp; HEALTH CARE CENTER</t>
  </si>
  <si>
    <t>SYMPHONY OF SOUTH SHORE</t>
  </si>
  <si>
    <t>SHAWNEE ROSE CARE CENTER</t>
  </si>
  <si>
    <t>GIBSON COMMUNITY HSP ANNEX</t>
  </si>
  <si>
    <t>DUNHAM REHAB &amp; HEALTHCARE</t>
  </si>
  <si>
    <t>SWANSEA REHAB HEALTH CARE</t>
  </si>
  <si>
    <t>CITADEL OF NORTHBROOK, THE</t>
  </si>
  <si>
    <t>SYMPHONY AT 87TH STREET</t>
  </si>
  <si>
    <t>ALDEN NORTH SHORE REHAB &amp; HCC</t>
  </si>
  <si>
    <t>UNIVERSITY NSG &amp; REHAB CENTER</t>
  </si>
  <si>
    <t>LAKE FOREST PLACE</t>
  </si>
  <si>
    <t>ALLURE OF GALESBURG</t>
  </si>
  <si>
    <t>PARKER NURSING &amp; REHAB CENTER</t>
  </si>
  <si>
    <t>SYMPHONY MAPLE CREST</t>
  </si>
  <si>
    <t>COULTERVILLE REHAB &amp; HCC</t>
  </si>
  <si>
    <t>INVERNESS HEALTH &amp; REHAB</t>
  </si>
  <si>
    <t>SYMPHONY AT MIDWAY</t>
  </si>
  <si>
    <t>OAKRIDGE HEALTHCARE CENTER</t>
  </si>
  <si>
    <t>ALDEN DES PLAINES REHAB &amp; HC</t>
  </si>
  <si>
    <t>GROSSE POINTE MANOR</t>
  </si>
  <si>
    <t>APERION CARE FAIRFIELD</t>
  </si>
  <si>
    <t>APERION CARE INTERNATIONAL</t>
  </si>
  <si>
    <t>PRAIRIE CREEK VILLAGE</t>
  </si>
  <si>
    <t>INTEGRITY HC OF ANNA</t>
  </si>
  <si>
    <t>MOORINGS OF ARLINGTON HEIGHTS</t>
  </si>
  <si>
    <t>ALDEN OF WATERFORD</t>
  </si>
  <si>
    <t>SELFHELP HOME OF CHICAGO</t>
  </si>
  <si>
    <t>ACCOLADE HEALTHCARE OF PONTIAC</t>
  </si>
  <si>
    <t>ROBINGS MANOR RHC</t>
  </si>
  <si>
    <t>BERKELEY NURSING &amp; REHAB CENTER</t>
  </si>
  <si>
    <t>MERCY HARVARD HOSPITAL CARE CENTER</t>
  </si>
  <si>
    <t>HEARTHSTONE MANOR</t>
  </si>
  <si>
    <t>SUNSET REHABILITATION &amp; HLTH C</t>
  </si>
  <si>
    <t>ILLINI HERITAGE REHAB &amp; HC</t>
  </si>
  <si>
    <t>LITTLE VILLAGE NRSG &amp; RHB CTR</t>
  </si>
  <si>
    <t>WABASH CHRISTIAN RETIREMENT</t>
  </si>
  <si>
    <t>ROSEVILLE REHAB &amp; HEALTH CARE</t>
  </si>
  <si>
    <t>NATURE TRAIL HEALTH AND REHAB</t>
  </si>
  <si>
    <t>CLINTON MANOR LIVING CENTER</t>
  </si>
  <si>
    <t>LEWIS MEMORIAL CHRISTIAN VLG</t>
  </si>
  <si>
    <t>WARREN BARR LINCOLNSHIRE</t>
  </si>
  <si>
    <t>FRANCISCAN VILLAGE</t>
  </si>
  <si>
    <t>HEARTLAND SENIOR LIVING</t>
  </si>
  <si>
    <t>GREEK AMERICAN REHAB CARE CTR</t>
  </si>
  <si>
    <t>FAIRVIEW REHAB &amp; HEALTHCARE</t>
  </si>
  <si>
    <t>ELMS, THE</t>
  </si>
  <si>
    <t>SYMPHONY AT THE TILLERS</t>
  </si>
  <si>
    <t>SHAWNEE SENIOR LIVING</t>
  </si>
  <si>
    <t>PLEASANT MEADOWS SENIOR LIVING</t>
  </si>
  <si>
    <t>PRAIRIE CITY REHAB &amp; H C</t>
  </si>
  <si>
    <t>EASTVIEW TERRACE</t>
  </si>
  <si>
    <t>WILLOW ROSE REHAB &amp; HEALTH</t>
  </si>
  <si>
    <t>ALLURE OF MOLINE</t>
  </si>
  <si>
    <t>H &amp; J VONDERLIETH LVG CTR, THE</t>
  </si>
  <si>
    <t>FRIENDSHIP MANOR HEALTH CARE</t>
  </si>
  <si>
    <t>HELIA HEALTHCARE OF ENERGY</t>
  </si>
  <si>
    <t>MARSHALL REHAB &amp; NURSING</t>
  </si>
  <si>
    <t>WESLEY VILLAGE</t>
  </si>
  <si>
    <t>TAYLORVILLE SKLD NUR &amp; REHAB</t>
  </si>
  <si>
    <t>IROQUOIS RESIDENT HOME, THE</t>
  </si>
  <si>
    <t>ARCOLA HEALTH CARE CENTER</t>
  </si>
  <si>
    <t>BARRY COMMUNITY CARE CENTER</t>
  </si>
  <si>
    <t>HOLY FAMILY VILLA</t>
  </si>
  <si>
    <t>GALLATIN MANOR</t>
  </si>
  <si>
    <t>ASCENSION HERITAGE VILLAGE</t>
  </si>
  <si>
    <t>MONMOUTH NURSING HOME</t>
  </si>
  <si>
    <t>APERION CARE EVANSTON</t>
  </si>
  <si>
    <t>HERITAGE HEALTH-JACKSONVILLE</t>
  </si>
  <si>
    <t>FAITH CARE CENTER</t>
  </si>
  <si>
    <t>BROOKDALE PLAZA LISLE SNF</t>
  </si>
  <si>
    <t>CENTER HOME HISPANIC ELDERLY</t>
  </si>
  <si>
    <t>HERITAGE HEALTH-WALNUT</t>
  </si>
  <si>
    <t>ABBINGTON REHAB &amp; NURSING CTR</t>
  </si>
  <si>
    <t>ALPINE FIRESIDE HEALTH CENTER</t>
  </si>
  <si>
    <t>BRIA OF GENEVA</t>
  </si>
  <si>
    <t>SUNNY ACRES NURSING HOME</t>
  </si>
  <si>
    <t>EAST BANK CENTER, LLC</t>
  </si>
  <si>
    <t>TWIN WILLOWS NURSING CENTER</t>
  </si>
  <si>
    <t>PARK PLACE OF BELVIDERE</t>
  </si>
  <si>
    <t>MASON POINT</t>
  </si>
  <si>
    <t>GRANITE NURSING &amp; REHABILITATION</t>
  </si>
  <si>
    <t>MANOR COURT OF CLINTON</t>
  </si>
  <si>
    <t>PARK POINTE HEALTHCARE &amp; REHAB</t>
  </si>
  <si>
    <t>PERSHING GARDENS HEALTHCARE CENTER</t>
  </si>
  <si>
    <t>COUNTRYVIEW CARE CENTER-MACOMB</t>
  </si>
  <si>
    <t>FRANKFORT HEALTHCARE &amp; REHAB CENTER</t>
  </si>
  <si>
    <t>MANOR COURT OF PRINCETON</t>
  </si>
  <si>
    <t>PLEASANT VIEW REHAB &amp; HCC</t>
  </si>
  <si>
    <t>ARCADIA CARE CLIFTON</t>
  </si>
  <si>
    <t>TUSCOLA HEALTH CARE CENTER</t>
  </si>
  <si>
    <t>HELIA HEALTHCARE OF BENTON</t>
  </si>
  <si>
    <t>HAWTHORNE INN OF DANVILLE</t>
  </si>
  <si>
    <t>MANOR COURT OF PERU</t>
  </si>
  <si>
    <t>INTEGRITY HC OF HERRIN</t>
  </si>
  <si>
    <t>MEADOWBROOK MANOR - LAGRANGE</t>
  </si>
  <si>
    <t>DIMENSIONS LIVING BURR RIDGE</t>
  </si>
  <si>
    <t>EVENGLOW LODGE</t>
  </si>
  <si>
    <t>SHARON HEALTH CARE ELMS</t>
  </si>
  <si>
    <t>FRIENDSHIP MANOR</t>
  </si>
  <si>
    <t>WALKER NURSING HOME</t>
  </si>
  <si>
    <t>WILLOWS HEALTH CENTER</t>
  </si>
  <si>
    <t>MANOR COURT OF FREEPORT</t>
  </si>
  <si>
    <t>HENDERSON COUNTY RET CENTER</t>
  </si>
  <si>
    <t>FARMER CITY REHAB &amp; HEALTHCARE</t>
  </si>
  <si>
    <t>SCOTT COUNTY NURSING CENTER</t>
  </si>
  <si>
    <t>VI AT THE GLEN</t>
  </si>
  <si>
    <t>MANOR COURT OF PEORIA</t>
  </si>
  <si>
    <t>SMITH CROSSING</t>
  </si>
  <si>
    <t>GOLDEN GOOD SHEPHERD HOME</t>
  </si>
  <si>
    <t>APERION CARE BRADLEY</t>
  </si>
  <si>
    <t>CUMBERLAND REHAB &amp; HEALTH CC</t>
  </si>
  <si>
    <t>LENA LIVING CENTER</t>
  </si>
  <si>
    <t>LA SALLE COUNTY NURSING HOME</t>
  </si>
  <si>
    <t>CASEY HEALTHCARE CENTER</t>
  </si>
  <si>
    <t>PRAIRIEVIEW AT THE GARLANDS</t>
  </si>
  <si>
    <t>MEADOWOOD</t>
  </si>
  <si>
    <t>BENTON REHAB &amp; HCC</t>
  </si>
  <si>
    <t>ST PAUL'S SENIOR COMMUNITY</t>
  </si>
  <si>
    <t>LACON REHAB AND NURSING</t>
  </si>
  <si>
    <t>CARMI MANOR REHAB &amp; NRSG CTR</t>
  </si>
  <si>
    <t>OAKS HEALTH CARE CENTER, THE</t>
  </si>
  <si>
    <t>OUR LADY OF ANGELS RET HOME</t>
  </si>
  <si>
    <t>FLORENCE NURSING HOME</t>
  </si>
  <si>
    <t>HILLCREST RETIREMENT VILLAGE</t>
  </si>
  <si>
    <t>CISNE REHABILITATION &amp; HEALTH CENTER</t>
  </si>
  <si>
    <t>SOUTH SUBURBAN REHAB CENTER</t>
  </si>
  <si>
    <t>SANDWICH REHAB &amp; HCC</t>
  </si>
  <si>
    <t>SALINE CARE NURSING &amp; REHAB</t>
  </si>
  <si>
    <t>RADFORD GREEN</t>
  </si>
  <si>
    <t>MERCER MANOR REHABILITATION</t>
  </si>
  <si>
    <t>REGENCY CARE</t>
  </si>
  <si>
    <t>GALENA STAUSS NURSING HOME</t>
  </si>
  <si>
    <t>TERRACES AT THE CLARE</t>
  </si>
  <si>
    <t>MERIDIAN VILLAGE CARE CENTER</t>
  </si>
  <si>
    <t>SYMPHONY OF HANOVER PARK</t>
  </si>
  <si>
    <t>STONEBRIDGE NURSING &amp; REHAB</t>
  </si>
  <si>
    <t>MATHER EVANSTON, THE</t>
  </si>
  <si>
    <t>HAMILTON MEMORIAL REHAB &amp; HCC</t>
  </si>
  <si>
    <t>WAVERLY PLACE OF STOCKTON</t>
  </si>
  <si>
    <t>HICKORY POINT CHRISTIAN VILLAGE</t>
  </si>
  <si>
    <t>WESTWOOD MANOR, THE</t>
  </si>
  <si>
    <t>CLAYBERG, THE</t>
  </si>
  <si>
    <t>ROCHELLE GARDENS CARE CENTER</t>
  </si>
  <si>
    <t>ALDEN ESTATES OF SHOREWOOD</t>
  </si>
  <si>
    <t>CONCORDIA VILLAGE CARE CENTER</t>
  </si>
  <si>
    <t>PARK PLACE CHRISTIAN COMMUNITY</t>
  </si>
  <si>
    <t>ENFIELD REHAB &amp; HEALTH CARE CT</t>
  </si>
  <si>
    <t>ROCK FALLS REHAB &amp; HLTH CARE C</t>
  </si>
  <si>
    <t>THE TERRACE</t>
  </si>
  <si>
    <t>BRIDGE CARE SUITES</t>
  </si>
  <si>
    <t>SOUTHVIEW MANOR</t>
  </si>
  <si>
    <t>MOWEAQUA REHAB &amp; HCC</t>
  </si>
  <si>
    <t>ADMIRAL AT THE LAKE, THE</t>
  </si>
  <si>
    <t>GREENFIELDS OF GENEVA</t>
  </si>
  <si>
    <t>FOSTER HEALTH &amp; REHAB CENTER</t>
  </si>
  <si>
    <t>WINFIELD WOODS HEALTHCARE CTR</t>
  </si>
  <si>
    <t>FARGO HEALTH CARE CENTER</t>
  </si>
  <si>
    <t>ASBURY GARDENS NSG &amp; REHAB</t>
  </si>
  <si>
    <t>MANOR COURT OF CARBONDALE</t>
  </si>
  <si>
    <t>SPRING CREEK</t>
  </si>
  <si>
    <t>SPRINGS AT MONARCH LANDING, THE</t>
  </si>
  <si>
    <t>MERCY CIRCLE</t>
  </si>
  <si>
    <t>PINCKNEYVILLE NURSING &amp; REHAB</t>
  </si>
  <si>
    <t>ELEVATE ST ANDREW LIVING COMM</t>
  </si>
  <si>
    <t>RESTHAVE HOME-WHITESIDE COUNTY</t>
  </si>
  <si>
    <t>VICTORIAN VILLAGE HLTH &amp; WELL</t>
  </si>
  <si>
    <t>HEALTHBRIDGE OF ARLINGTON HTS</t>
  </si>
  <si>
    <t>ASCENSION NAZARETHVILLE PLACE</t>
  </si>
  <si>
    <t>AVONDALE ESTATES OF ELGIN</t>
  </si>
  <si>
    <t>ALDEN COURTS OF WATERFORD</t>
  </si>
  <si>
    <t>ALDEN COURTS OF SHOREWOOD</t>
  </si>
  <si>
    <t>LUTHER OAKS</t>
  </si>
  <si>
    <t>ALDEN ESTATES CTS OF HUNTLEY</t>
  </si>
  <si>
    <t>ASBURY COURT NURSING &amp; REHAB</t>
  </si>
  <si>
    <t>INTEGRITY HC OF SMITHTON</t>
  </si>
  <si>
    <t>LITTLE SISTERS OF THE POOR OF PALATINE</t>
  </si>
  <si>
    <t>REST HAVEN MANOR</t>
  </si>
  <si>
    <t>MADO HEALTHCARE - UPTOWN</t>
  </si>
  <si>
    <t>THRIVE OF LISLE</t>
  </si>
  <si>
    <t>MANOR COURT OF ROCHELLE</t>
  </si>
  <si>
    <t>ALL AMERICAN NURSING HOME</t>
  </si>
  <si>
    <t>HERITAGE SQUARE</t>
  </si>
  <si>
    <t>HIGHLAND OAKS</t>
  </si>
  <si>
    <t>UNION COUNTY HOSPITAL L T C</t>
  </si>
  <si>
    <t>JENNINGS TERRACE</t>
  </si>
  <si>
    <t>BATAVIA REHABILITATION &amp; HEALTH CARE CENTER</t>
  </si>
  <si>
    <t>WINSTON MANOR CNV &amp; NURSING</t>
  </si>
  <si>
    <t>CRESTWOOD TERRACE</t>
  </si>
  <si>
    <t>APERION CARE LITCHFIELD</t>
  </si>
  <si>
    <t>NORTH AURORA CARE CENTER</t>
  </si>
  <si>
    <t>SHARON HEALTH CARE PINES</t>
  </si>
  <si>
    <t>FAIRHAVEN CHRISTIAN RET CENTER</t>
  </si>
  <si>
    <t>SHELDON HEALTH CARE CENTER</t>
  </si>
  <si>
    <t>ASPEN REHAB &amp;  HEALTH CARE</t>
  </si>
  <si>
    <t>WEST CHICAGO TERRACE</t>
  </si>
  <si>
    <t>ROCK RIVER GARDENS</t>
  </si>
  <si>
    <t>BIG MEADOWS</t>
  </si>
  <si>
    <t>MOUNT VERNON HEALTH CARE CENTER</t>
  </si>
  <si>
    <t>APERION CARE SPRINGFIELD</t>
  </si>
  <si>
    <t>DECATUR REHAB &amp; HEALTH CARE CT</t>
  </si>
  <si>
    <t>SHARON HEALTH CARE WILLOWS</t>
  </si>
  <si>
    <t>MARYVILLE</t>
  </si>
  <si>
    <t>RIVERWOODS</t>
  </si>
  <si>
    <t>ROLLING MEADOWS</t>
  </si>
  <si>
    <t>MARION</t>
  </si>
  <si>
    <t>DECATUR</t>
  </si>
  <si>
    <t>ROANOKE</t>
  </si>
  <si>
    <t>GENEVA</t>
  </si>
  <si>
    <t>HAMILTON</t>
  </si>
  <si>
    <t>GREENVILLE</t>
  </si>
  <si>
    <t>COLLINSVILLE</t>
  </si>
  <si>
    <t>WINFIELD</t>
  </si>
  <si>
    <t>JACKSONVILLE</t>
  </si>
  <si>
    <t>BRIDGEPORT</t>
  </si>
  <si>
    <t>AUBURN</t>
  </si>
  <si>
    <t>PEORIA</t>
  </si>
  <si>
    <t>JONESBORO</t>
  </si>
  <si>
    <t>MONTICELLO</t>
  </si>
  <si>
    <t>NASHVILLE</t>
  </si>
  <si>
    <t>BENTON</t>
  </si>
  <si>
    <t>SALEM</t>
  </si>
  <si>
    <t>PARIS</t>
  </si>
  <si>
    <t>MARSHALL</t>
  </si>
  <si>
    <t>WHITE HALL</t>
  </si>
  <si>
    <t>HARRISBURG</t>
  </si>
  <si>
    <t>GLENWOOD</t>
  </si>
  <si>
    <t>CLINTON</t>
  </si>
  <si>
    <t>DANVILLE</t>
  </si>
  <si>
    <t>EUREKA</t>
  </si>
  <si>
    <t>FAIRFIELD</t>
  </si>
  <si>
    <t>STOCKTON</t>
  </si>
  <si>
    <t>ALHAMBRA</t>
  </si>
  <si>
    <t>ROSEVILLE</t>
  </si>
  <si>
    <t>SPRING VALLEY</t>
  </si>
  <si>
    <t>NEWMAN</t>
  </si>
  <si>
    <t>HIGHLAND</t>
  </si>
  <si>
    <t>BURBANK</t>
  </si>
  <si>
    <t>AURORA</t>
  </si>
  <si>
    <t>STERLING</t>
  </si>
  <si>
    <t>MORRISON</t>
  </si>
  <si>
    <t>CARBONDALE</t>
  </si>
  <si>
    <t>BRIGHTON</t>
  </si>
  <si>
    <t>GOLDEN</t>
  </si>
  <si>
    <t>SPRINGFIELD</t>
  </si>
  <si>
    <t>CHESTER</t>
  </si>
  <si>
    <t>PLAINFIELD</t>
  </si>
  <si>
    <t>ENFIELD</t>
  </si>
  <si>
    <t>FARMINGTON</t>
  </si>
  <si>
    <t>WILMINGTON</t>
  </si>
  <si>
    <t>WASHINGTON</t>
  </si>
  <si>
    <t>INVERNESS</t>
  </si>
  <si>
    <t>QUINCY</t>
  </si>
  <si>
    <t>LAWRENCEVILLE</t>
  </si>
  <si>
    <t>FORSYTH</t>
  </si>
  <si>
    <t>SPARTA</t>
  </si>
  <si>
    <t>WOODSTOCK</t>
  </si>
  <si>
    <t>CANTON</t>
  </si>
  <si>
    <t>ELGIN</t>
  </si>
  <si>
    <t>DU QUOIN</t>
  </si>
  <si>
    <t>EVANSTON</t>
  </si>
  <si>
    <t>GALESBURG</t>
  </si>
  <si>
    <t>BLOOMINGTON</t>
  </si>
  <si>
    <t>MACOMB</t>
  </si>
  <si>
    <t>MOUNT MORRIS</t>
  </si>
  <si>
    <t>MOLINE</t>
  </si>
  <si>
    <t>JOLIET</t>
  </si>
  <si>
    <t>NORMAL</t>
  </si>
  <si>
    <t>KANKAKEE</t>
  </si>
  <si>
    <t>PERU</t>
  </si>
  <si>
    <t>NAPERVILLE</t>
  </si>
  <si>
    <t>WHEATON</t>
  </si>
  <si>
    <t>CHILLICOTHE</t>
  </si>
  <si>
    <t>STREATOR</t>
  </si>
  <si>
    <t>BERWYN</t>
  </si>
  <si>
    <t>OAK LAWN</t>
  </si>
  <si>
    <t>BELLEVILLE</t>
  </si>
  <si>
    <t>ELMHURST</t>
  </si>
  <si>
    <t>ALTON</t>
  </si>
  <si>
    <t>CHICAGO</t>
  </si>
  <si>
    <t>OLNEY</t>
  </si>
  <si>
    <t>ROCKFORD</t>
  </si>
  <si>
    <t>MENDOTA</t>
  </si>
  <si>
    <t>NORTHBROOK</t>
  </si>
  <si>
    <t>HARVEY</t>
  </si>
  <si>
    <t>MORTON GROVE</t>
  </si>
  <si>
    <t>ARLINGTON HTS</t>
  </si>
  <si>
    <t>FRANKLIN GROVE</t>
  </si>
  <si>
    <t>BRIDGEVIEW</t>
  </si>
  <si>
    <t>WESTMONT</t>
  </si>
  <si>
    <t>HAZEL CREST</t>
  </si>
  <si>
    <t>FREEPORT</t>
  </si>
  <si>
    <t>NILES</t>
  </si>
  <si>
    <t>PEORIA HEIGHTS</t>
  </si>
  <si>
    <t>HINSDALE</t>
  </si>
  <si>
    <t>MORTON</t>
  </si>
  <si>
    <t>EFFINGHAM</t>
  </si>
  <si>
    <t>CRYSTAL LAKE</t>
  </si>
  <si>
    <t>DEKALB</t>
  </si>
  <si>
    <t>EAST PEORIA</t>
  </si>
  <si>
    <t>PANA</t>
  </si>
  <si>
    <t>GLENVIEW</t>
  </si>
  <si>
    <t>EAST MOLINE</t>
  </si>
  <si>
    <t>LITCHFIELD</t>
  </si>
  <si>
    <t>PEKIN</t>
  </si>
  <si>
    <t>STAUNTON</t>
  </si>
  <si>
    <t>MARSEILLES</t>
  </si>
  <si>
    <t>LA GRANGE PARK</t>
  </si>
  <si>
    <t>RED BUD</t>
  </si>
  <si>
    <t>BELVIDERE</t>
  </si>
  <si>
    <t>EL PASO</t>
  </si>
  <si>
    <t>CARRIER MILLS</t>
  </si>
  <si>
    <t>PARK RIDGE</t>
  </si>
  <si>
    <t>BLOOMINGDALE</t>
  </si>
  <si>
    <t>DES PLAINES</t>
  </si>
  <si>
    <t>SCHAUMBURG</t>
  </si>
  <si>
    <t>GILMAN</t>
  </si>
  <si>
    <t>GILLESPIE</t>
  </si>
  <si>
    <t>SULLIVAN</t>
  </si>
  <si>
    <t>MOUNT CARMEL</t>
  </si>
  <si>
    <t>ALTAMONT</t>
  </si>
  <si>
    <t>URBANA</t>
  </si>
  <si>
    <t>GLEN CARBON</t>
  </si>
  <si>
    <t>METROPOLIS</t>
  </si>
  <si>
    <t>ROCK ISLAND</t>
  </si>
  <si>
    <t>WATSEKA</t>
  </si>
  <si>
    <t>HOFFMAN ESTATES</t>
  </si>
  <si>
    <t>BATAVIA</t>
  </si>
  <si>
    <t>BREESE</t>
  </si>
  <si>
    <t>TOLUCA</t>
  </si>
  <si>
    <t>SHABBONA</t>
  </si>
  <si>
    <t>CASEY</t>
  </si>
  <si>
    <t>KEWANEE</t>
  </si>
  <si>
    <t>ELMWOOD PARK</t>
  </si>
  <si>
    <t>BENSENVILLE</t>
  </si>
  <si>
    <t>RICHTON PARK</t>
  </si>
  <si>
    <t>OTTAWA</t>
  </si>
  <si>
    <t>LINCOLN</t>
  </si>
  <si>
    <t>ST CHARLES</t>
  </si>
  <si>
    <t>LAKE BLUFF</t>
  </si>
  <si>
    <t>PRINCETON</t>
  </si>
  <si>
    <t>SAVOY</t>
  </si>
  <si>
    <t>BYRON</t>
  </si>
  <si>
    <t>SHELBYVILLE</t>
  </si>
  <si>
    <t>TOULON</t>
  </si>
  <si>
    <t>ZION</t>
  </si>
  <si>
    <t>WATERLOO</t>
  </si>
  <si>
    <t>PAXTON</t>
  </si>
  <si>
    <t>DWIGHT</t>
  </si>
  <si>
    <t>MCHENRY</t>
  </si>
  <si>
    <t>CARLINVILLE</t>
  </si>
  <si>
    <t>OAK BROOK</t>
  </si>
  <si>
    <t>MUNDELEIN</t>
  </si>
  <si>
    <t>GENESEO</t>
  </si>
  <si>
    <t>JERSEYVILLE</t>
  </si>
  <si>
    <t>SKOKIE</t>
  </si>
  <si>
    <t>HOOPESTON</t>
  </si>
  <si>
    <t>OREGON</t>
  </si>
  <si>
    <t>NOKOMIS</t>
  </si>
  <si>
    <t>MATTOON</t>
  </si>
  <si>
    <t>HILLSBORO</t>
  </si>
  <si>
    <t>RUSHVILLE</t>
  </si>
  <si>
    <t>PIPER CITY</t>
  </si>
  <si>
    <t>DURAND</t>
  </si>
  <si>
    <t>TAYLORVILLE</t>
  </si>
  <si>
    <t>LOMBARD</t>
  </si>
  <si>
    <t>FREEBURG</t>
  </si>
  <si>
    <t>MOUNT VERNON</t>
  </si>
  <si>
    <t>MASCOUTAH</t>
  </si>
  <si>
    <t>MELROSE PARK</t>
  </si>
  <si>
    <t>BOURBONNAIS</t>
  </si>
  <si>
    <t>BEECHER</t>
  </si>
  <si>
    <t>MOUNT ZION</t>
  </si>
  <si>
    <t>EDWARDSVILLE</t>
  </si>
  <si>
    <t>PROPHETSTOWN</t>
  </si>
  <si>
    <t>BARRINGTON</t>
  </si>
  <si>
    <t>LEBANON</t>
  </si>
  <si>
    <t>CAHOKIA</t>
  </si>
  <si>
    <t>CASEYVILLE</t>
  </si>
  <si>
    <t>LIBERTYVILLE</t>
  </si>
  <si>
    <t>METAMORA</t>
  </si>
  <si>
    <t>AVISTON</t>
  </si>
  <si>
    <t>LINDENHURST</t>
  </si>
  <si>
    <t>HENRY</t>
  </si>
  <si>
    <t>CAROL STREAM</t>
  </si>
  <si>
    <t>PALOS HEIGHTS</t>
  </si>
  <si>
    <t>SOUTH HOLLAND</t>
  </si>
  <si>
    <t>YORKVILLE</t>
  </si>
  <si>
    <t>CRETE</t>
  </si>
  <si>
    <t>WILLOWBROOK</t>
  </si>
  <si>
    <t>MASON CITY</t>
  </si>
  <si>
    <t>SWANSEA</t>
  </si>
  <si>
    <t>WAUKEGAN</t>
  </si>
  <si>
    <t>MORRIS</t>
  </si>
  <si>
    <t>FLORA</t>
  </si>
  <si>
    <t>CHICAGO HEIGHTS</t>
  </si>
  <si>
    <t>CHARLESTON</t>
  </si>
  <si>
    <t>ODIN</t>
  </si>
  <si>
    <t>PALOS HILLS</t>
  </si>
  <si>
    <t>WOOD RIVER</t>
  </si>
  <si>
    <t>GODFREY</t>
  </si>
  <si>
    <t>DOWNERS GROVE</t>
  </si>
  <si>
    <t>PALATINE</t>
  </si>
  <si>
    <t>WESTCHESTER</t>
  </si>
  <si>
    <t>WEST FRANKFORT</t>
  </si>
  <si>
    <t>CENTRALIA</t>
  </si>
  <si>
    <t>CRESTWOOD</t>
  </si>
  <si>
    <t>HOMEWOOD</t>
  </si>
  <si>
    <t>ELK GROVE VILLAGE</t>
  </si>
  <si>
    <t>KNOXVILLE</t>
  </si>
  <si>
    <t>CHICAGO RIDGE</t>
  </si>
  <si>
    <t>STREAMWOOD</t>
  </si>
  <si>
    <t>SOUTH BELOIT</t>
  </si>
  <si>
    <t>SILVIS</t>
  </si>
  <si>
    <t>DEERFIELD</t>
  </si>
  <si>
    <t>GIFFORD</t>
  </si>
  <si>
    <t>BOLINGBROOK</t>
  </si>
  <si>
    <t>SANDWICH</t>
  </si>
  <si>
    <t>MOMENCE</t>
  </si>
  <si>
    <t>COLUMBIA</t>
  </si>
  <si>
    <t>SHERMAN</t>
  </si>
  <si>
    <t>WHEELING</t>
  </si>
  <si>
    <t>CAMP POINT</t>
  </si>
  <si>
    <t>POLO</t>
  </si>
  <si>
    <t>CARLYLE</t>
  </si>
  <si>
    <t>EVERGREEN PARK</t>
  </si>
  <si>
    <t>BURNHAM</t>
  </si>
  <si>
    <t>CICERO</t>
  </si>
  <si>
    <t>LA GRANGE</t>
  </si>
  <si>
    <t>MINONK</t>
  </si>
  <si>
    <t>ITASCA</t>
  </si>
  <si>
    <t>ROSICLARE</t>
  </si>
  <si>
    <t>ROBINSON</t>
  </si>
  <si>
    <t>MOUNT CARROLL</t>
  </si>
  <si>
    <t>HAVANA</t>
  </si>
  <si>
    <t>MATTESON</t>
  </si>
  <si>
    <t>VIRDEN</t>
  </si>
  <si>
    <t>LINCOLNWOOD</t>
  </si>
  <si>
    <t>FAIRBURY</t>
  </si>
  <si>
    <t>SOUTH ELGIN</t>
  </si>
  <si>
    <t>DOLTON</t>
  </si>
  <si>
    <t>NEWTON</t>
  </si>
  <si>
    <t>LAKE ZURICH</t>
  </si>
  <si>
    <t>BUFFALO GROVE</t>
  </si>
  <si>
    <t>MOUNT STERLING</t>
  </si>
  <si>
    <t>BROOKFIELD</t>
  </si>
  <si>
    <t>PITTSFIELD</t>
  </si>
  <si>
    <t>FLANAGAN</t>
  </si>
  <si>
    <t>GRANITE CITY</t>
  </si>
  <si>
    <t>PROSPECT HEIGHTS</t>
  </si>
  <si>
    <t>NORRIDGE</t>
  </si>
  <si>
    <t>ST ELMO</t>
  </si>
  <si>
    <t>HICKORY HILLS</t>
  </si>
  <si>
    <t>LONG GROVE</t>
  </si>
  <si>
    <t>LANSING</t>
  </si>
  <si>
    <t>VIENNA</t>
  </si>
  <si>
    <t>ALEDO</t>
  </si>
  <si>
    <t>WAUCONDA</t>
  </si>
  <si>
    <t>ELDORADO</t>
  </si>
  <si>
    <t>SOUTH CHICAGO HEIGHT</t>
  </si>
  <si>
    <t>ORLAND PARK</t>
  </si>
  <si>
    <t>LEMONT</t>
  </si>
  <si>
    <t>VANDALIA</t>
  </si>
  <si>
    <t>DIXON</t>
  </si>
  <si>
    <t>HARDIN</t>
  </si>
  <si>
    <t>GIBSON CITY</t>
  </si>
  <si>
    <t>COBDEN</t>
  </si>
  <si>
    <t>HIGHLAND PARK</t>
  </si>
  <si>
    <t>PONTIAC</t>
  </si>
  <si>
    <t>WILMETTE</t>
  </si>
  <si>
    <t>HIGHWOOD</t>
  </si>
  <si>
    <t>HILLSIDE</t>
  </si>
  <si>
    <t>MIDLOTHIAN</t>
  </si>
  <si>
    <t>BEMENT</t>
  </si>
  <si>
    <t>BEARDSTOWN</t>
  </si>
  <si>
    <t>DANFORTH</t>
  </si>
  <si>
    <t>NORTHLAKE</t>
  </si>
  <si>
    <t>MCLEANSBORO</t>
  </si>
  <si>
    <t>COUNTRY CLUB HILLS</t>
  </si>
  <si>
    <t>FOREST PARK</t>
  </si>
  <si>
    <t>ROCHELLE</t>
  </si>
  <si>
    <t>LAKE FOREST</t>
  </si>
  <si>
    <t>COULTERVILLE</t>
  </si>
  <si>
    <t>ANNA</t>
  </si>
  <si>
    <t>HARVARD</t>
  </si>
  <si>
    <t>CHAMPAIGN</t>
  </si>
  <si>
    <t>CARMI</t>
  </si>
  <si>
    <t>NEW BADEN</t>
  </si>
  <si>
    <t>LINCOLNSHIRE</t>
  </si>
  <si>
    <t>NEOGA</t>
  </si>
  <si>
    <t>OSWEGO</t>
  </si>
  <si>
    <t>HERRIN</t>
  </si>
  <si>
    <t>CHRISMAN</t>
  </si>
  <si>
    <t>PRAIRIE CITY</t>
  </si>
  <si>
    <t>MOUNT PULASKI</t>
  </si>
  <si>
    <t>ENERGY</t>
  </si>
  <si>
    <t>ARCOLA</t>
  </si>
  <si>
    <t>BARRY</t>
  </si>
  <si>
    <t>PALOS PARK</t>
  </si>
  <si>
    <t>RIDGWAY</t>
  </si>
  <si>
    <t>MONMOUTH</t>
  </si>
  <si>
    <t>LISLE</t>
  </si>
  <si>
    <t>WALNUT</t>
  </si>
  <si>
    <t>ROSELLE</t>
  </si>
  <si>
    <t>PETERSBURG</t>
  </si>
  <si>
    <t>LOVES PARK</t>
  </si>
  <si>
    <t>STICKNEY</t>
  </si>
  <si>
    <t>CLIFTON</t>
  </si>
  <si>
    <t>TUSCOLA</t>
  </si>
  <si>
    <t>BURR RIDGE</t>
  </si>
  <si>
    <t>VIRGINIA</t>
  </si>
  <si>
    <t>STRONGHURST</t>
  </si>
  <si>
    <t>FARMER CITY</t>
  </si>
  <si>
    <t>WINCHESTER</t>
  </si>
  <si>
    <t>BRADLEY</t>
  </si>
  <si>
    <t>GREENUP</t>
  </si>
  <si>
    <t>LENA</t>
  </si>
  <si>
    <t>GRAYVILLE</t>
  </si>
  <si>
    <t>LACON</t>
  </si>
  <si>
    <t>BARTLETT</t>
  </si>
  <si>
    <t>MARENGO</t>
  </si>
  <si>
    <t>ROUND LAKE BEACH</t>
  </si>
  <si>
    <t>CISNE</t>
  </si>
  <si>
    <t>GALENA</t>
  </si>
  <si>
    <t>HANOVER PARK</t>
  </si>
  <si>
    <t>CUBA</t>
  </si>
  <si>
    <t>SHOREWOOD</t>
  </si>
  <si>
    <t>ROCK FALLS</t>
  </si>
  <si>
    <t>MOWEAQUA</t>
  </si>
  <si>
    <t>NORTH AURORA</t>
  </si>
  <si>
    <t>PINCKNEYVILLE</t>
  </si>
  <si>
    <t>HOMER GLEN</t>
  </si>
  <si>
    <t>ARLINGTON HEIGHTS</t>
  </si>
  <si>
    <t>HUNTLEY</t>
  </si>
  <si>
    <t>SMITHTON</t>
  </si>
  <si>
    <t>ALBION</t>
  </si>
  <si>
    <t>SHELDON</t>
  </si>
  <si>
    <t>WEST CHICAGO</t>
  </si>
  <si>
    <t>SAVANNA</t>
  </si>
  <si>
    <t>Jackson</t>
  </si>
  <si>
    <t>Jefferson</t>
  </si>
  <si>
    <t>Montgomery</t>
  </si>
  <si>
    <t>Marshall</t>
  </si>
  <si>
    <t>Franklin</t>
  </si>
  <si>
    <t>Morgan</t>
  </si>
  <si>
    <t>Perry</t>
  </si>
  <si>
    <t>Madison</t>
  </si>
  <si>
    <t>Macon</t>
  </si>
  <si>
    <t>Calhoun</t>
  </si>
  <si>
    <t>Washington</t>
  </si>
  <si>
    <t>Clay</t>
  </si>
  <si>
    <t>Randolph</t>
  </si>
  <si>
    <t>Lawrence</t>
  </si>
  <si>
    <t>Shelby</t>
  </si>
  <si>
    <t>Marion</t>
  </si>
  <si>
    <t>Fayette</t>
  </si>
  <si>
    <t>De Kalb</t>
  </si>
  <si>
    <t>St. Clair</t>
  </si>
  <si>
    <t>Lee</t>
  </si>
  <si>
    <t>Pike</t>
  </si>
  <si>
    <t>Monroe</t>
  </si>
  <si>
    <t>Henry</t>
  </si>
  <si>
    <t>Crawford</t>
  </si>
  <si>
    <t>White</t>
  </si>
  <si>
    <t>Johnson</t>
  </si>
  <si>
    <t>Greene</t>
  </si>
  <si>
    <t>Union</t>
  </si>
  <si>
    <t>Boone</t>
  </si>
  <si>
    <t>Saline</t>
  </si>
  <si>
    <t>Clark</t>
  </si>
  <si>
    <t>Carroll</t>
  </si>
  <si>
    <t>Fulton</t>
  </si>
  <si>
    <t>Logan</t>
  </si>
  <si>
    <t>Lake</t>
  </si>
  <si>
    <t>Adams</t>
  </si>
  <si>
    <t>Douglas</t>
  </si>
  <si>
    <t>Hamilton</t>
  </si>
  <si>
    <t>Effingham</t>
  </si>
  <si>
    <t>Warren</t>
  </si>
  <si>
    <t>Hancock</t>
  </si>
  <si>
    <t>Wayne</t>
  </si>
  <si>
    <t>Cook</t>
  </si>
  <si>
    <t>Jasper</t>
  </si>
  <si>
    <t>Tazewell</t>
  </si>
  <si>
    <t>Kane</t>
  </si>
  <si>
    <t>Knox</t>
  </si>
  <si>
    <t>Mc Lean</t>
  </si>
  <si>
    <t>Mc Donough</t>
  </si>
  <si>
    <t>Ogle</t>
  </si>
  <si>
    <t>Rock Island</t>
  </si>
  <si>
    <t>Will</t>
  </si>
  <si>
    <t>Peoria</t>
  </si>
  <si>
    <t>Kankakee</t>
  </si>
  <si>
    <t>La Salle</t>
  </si>
  <si>
    <t>Du Page</t>
  </si>
  <si>
    <t>Richland</t>
  </si>
  <si>
    <t>Sangamon</t>
  </si>
  <si>
    <t>Winnebago</t>
  </si>
  <si>
    <t>Vermilion</t>
  </si>
  <si>
    <t>Mc Henry</t>
  </si>
  <si>
    <t>Stephenson</t>
  </si>
  <si>
    <t>Christian</t>
  </si>
  <si>
    <t>Whiteside</t>
  </si>
  <si>
    <t>Macoupin</t>
  </si>
  <si>
    <t>Woodford</t>
  </si>
  <si>
    <t>Iroquois</t>
  </si>
  <si>
    <t>Moultrie</t>
  </si>
  <si>
    <t>Wabash</t>
  </si>
  <si>
    <t>Champaign</t>
  </si>
  <si>
    <t>Massac</t>
  </si>
  <si>
    <t>Clinton</t>
  </si>
  <si>
    <t>Bureau</t>
  </si>
  <si>
    <t>Stark</t>
  </si>
  <si>
    <t>Ford</t>
  </si>
  <si>
    <t>Livingston</t>
  </si>
  <si>
    <t>Jersey</t>
  </si>
  <si>
    <t>Edgar</t>
  </si>
  <si>
    <t>Coles</t>
  </si>
  <si>
    <t>Schuyler</t>
  </si>
  <si>
    <t>Kendall</t>
  </si>
  <si>
    <t>Mason</t>
  </si>
  <si>
    <t>Grundy</t>
  </si>
  <si>
    <t>Hardin</t>
  </si>
  <si>
    <t>Brown</t>
  </si>
  <si>
    <t>Williamson</t>
  </si>
  <si>
    <t>Piatt</t>
  </si>
  <si>
    <t>Mercer</t>
  </si>
  <si>
    <t>Bond</t>
  </si>
  <si>
    <t>Cass</t>
  </si>
  <si>
    <t>Cumberland</t>
  </si>
  <si>
    <t>Gallatin</t>
  </si>
  <si>
    <t>Menard</t>
  </si>
  <si>
    <t>De Witt</t>
  </si>
  <si>
    <t>Henderson</t>
  </si>
  <si>
    <t>Scott</t>
  </si>
  <si>
    <t>Jo Daviess</t>
  </si>
  <si>
    <t>Edwards</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</si>
  <si>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</si>
  <si>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</si>
  <si>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</si>
  <si>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</si>
  <si>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</si>
  <si>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</si>
  <si>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</si>
  <si>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</si>
  <si>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</si>
  <si>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</si>
  <si>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</si>
  <si>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</si>
  <si>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</si>
  <si>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</si>
  <si>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</si>
  <si>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</si>
  <si>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</si>
  <si>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</si>
  <si>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</si>
  <si>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</si>
  <si>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</si>
  <si>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</si>
  <si>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</si>
  <si>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</si>
  <si>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</si>
  <si>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</si>
  <si>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</si>
  <si>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</si>
  <si>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</si>
  <si>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</si>
  <si>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</si>
  <si>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</si>
  <si>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</si>
  <si>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</si>
  <si>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</si>
  <si>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</si>
  <si>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</si>
  <si>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</si>
  <si>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</si>
  <si>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</si>
  <si>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</si>
  <si>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</si>
  <si>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</si>
  <si>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</si>
  <si>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</si>
  <si>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</si>
  <si>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</si>
  <si>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</si>
  <si>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</si>
  <si>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</si>
  <si>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</si>
  <si>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</si>
  <si>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</si>
  <si>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</si>
  <si>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</si>
  <si>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</si>
  <si>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</si>
  <si>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</si>
  <si>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</si>
  <si>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</si>
  <si>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</si>
  <si>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</si>
  <si>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</si>
  <si>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</si>
  <si>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</si>
  <si>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</si>
  <si>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</si>
  <si>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</si>
  <si>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</si>
  <si>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</si>
  <si>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</si>
  <si>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</si>
  <si>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</si>
  <si>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</si>
  <si>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</si>
  <si>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</si>
  <si>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</si>
  <si>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</si>
  <si>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</si>
  <si>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</si>
  <si>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</si>
  <si>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</si>
  <si>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</si>
  <si>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</si>
  <si>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</si>
  <si>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</si>
  <si>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</si>
  <si>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</si>
  <si>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</si>
  <si>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</si>
  <si>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</si>
  <si>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</si>
  <si>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</si>
  <si>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</si>
  <si>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</si>
  <si>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</si>
  <si>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</si>
  <si>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</si>
  <si>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</si>
  <si>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</si>
  <si>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</si>
  <si>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</si>
  <si>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</si>
  <si>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</si>
  <si>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</si>
  <si>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</si>
  <si>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</si>
  <si>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</si>
  <si>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</si>
  <si>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</si>
  <si>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</si>
  <si>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</si>
  <si>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</si>
  <si>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</si>
  <si>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</si>
  <si>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</si>
  <si>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</si>
  <si>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</si>
  <si>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</si>
  <si>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</si>
  <si>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</si>
  <si>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</si>
  <si>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</si>
  <si>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</si>
  <si>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</si>
  <si>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</si>
  <si>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</si>
  <si>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</si>
  <si>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</si>
  <si>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</si>
  <si>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</si>
  <si>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</si>
  <si>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</si>
  <si>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</si>
  <si>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</si>
  <si>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</si>
  <si>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</si>
  <si>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</si>
  <si>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</si>
  <si>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</si>
  <si>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</si>
  <si>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</si>
  <si>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</si>
  <si>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</si>
  <si>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</si>
  <si>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</si>
  <si>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</si>
  <si>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</si>
  <si>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</si>
  <si>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</si>
  <si>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</si>
  <si>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Direct Care Staffing</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</si>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</sst>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29614.973444444448</c:v>
                </c:pt>
                <c:pt idx="1">
                  <c:v>6078.6233333333248</c:v>
                </c:pt>
                <c:pt idx="2">
                  <c:v>3406.5983333333315</c:v>
                </c:pt>
                <c:pt idx="3">
                  <c:v>32602.74544444443</c:v>
                </c:pt>
                <c:pt idx="4">
                  <c:v>2996.349555555556</c:v>
                </c:pt>
                <c:pt idx="5">
                  <c:v>97837.976333333238</c:v>
                </c:pt>
                <c:pt idx="6">
                  <c:v>1340.8186666666666</c:v>
                </c:pt>
                <c:pt idx="7">
                  <c:v>5.2477777777777783</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119288</xdr:colOff>
      <xdr:row>0</xdr:row>
      <xdr:rowOff>152852</xdr:rowOff>
    </xdr:from>
    <xdr:to>
      <xdr:col>0</xdr:col>
      <xdr:colOff>6730772</xdr:colOff>
      <xdr:row>42</xdr:row>
      <xdr:rowOff>47284</xdr:rowOff>
    </xdr:to>
    <xdr:sp macro="" textlink="">
      <xdr:nvSpPr>
        <xdr:cNvPr id="3" name="TextBox 2">
          <a:extLst>
            <a:ext uri="{FF2B5EF4-FFF2-40B4-BE49-F238E27FC236}">
              <a16:creationId xmlns:a16="http://schemas.microsoft.com/office/drawing/2014/main" id="{012A4DDD-EA42-4174-9234-4015C478F208}"/>
            </a:ext>
          </a:extLst>
        </xdr:cNvPr>
        <xdr:cNvSpPr txBox="1"/>
      </xdr:nvSpPr>
      <xdr:spPr>
        <a:xfrm>
          <a:off x="119288" y="152852"/>
          <a:ext cx="6611484" cy="86574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681" totalsRowShown="0" headerRowDxfId="118">
  <autoFilter ref="A1:AG681"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4" xr3:uid="{A0383F1C-5B08-424C-A47F-D1ABCFCBCE26}"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D94D1FE7-F855-4A02-B5C1-68E9D9ECC08C}" name="Total RN Care Staff HPRD (excl. Admin/DON)" dataDxfId="113">
      <calculatedColumnFormula>Table3[[#This Row],[Total RN Hours (w/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681" totalsRowShown="0" headerRowDxfId="89">
  <autoFilter ref="A1:AQ681"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681" totalsRowShown="0" headerRowDxfId="50">
  <autoFilter ref="A1:AI681"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7" dataDxfId="6">
  <autoFilter ref="F18:G28"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3" dataDxfId="2">
  <autoFilter ref="F32:G36"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683"/>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1797</v>
      </c>
      <c r="B1" s="5" t="s">
        <v>1799</v>
      </c>
      <c r="C1" s="5" t="s">
        <v>1815</v>
      </c>
      <c r="D1" s="5" t="s">
        <v>1800</v>
      </c>
      <c r="E1" s="5" t="s">
        <v>1801</v>
      </c>
      <c r="F1" s="5" t="s">
        <v>1824</v>
      </c>
      <c r="G1" s="5" t="s">
        <v>1945</v>
      </c>
      <c r="H1" s="5" t="s">
        <v>1946</v>
      </c>
      <c r="I1" s="5" t="s">
        <v>1947</v>
      </c>
      <c r="J1" s="5" t="s">
        <v>1816</v>
      </c>
      <c r="K1" s="5" t="s">
        <v>1913</v>
      </c>
      <c r="L1" s="5" t="s">
        <v>1887</v>
      </c>
      <c r="M1" s="5" t="s">
        <v>1884</v>
      </c>
      <c r="N1" s="5" t="s">
        <v>1805</v>
      </c>
      <c r="O1" s="5" t="s">
        <v>1806</v>
      </c>
      <c r="P1" s="5" t="s">
        <v>1888</v>
      </c>
      <c r="Q1" s="5" t="s">
        <v>1885</v>
      </c>
      <c r="R1" s="5" t="s">
        <v>1819</v>
      </c>
      <c r="S1" s="5" t="s">
        <v>1886</v>
      </c>
      <c r="T1" s="5" t="s">
        <v>1804</v>
      </c>
      <c r="U1" s="5" t="s">
        <v>1880</v>
      </c>
      <c r="V1" s="5" t="s">
        <v>1820</v>
      </c>
      <c r="W1" s="5" t="s">
        <v>1823</v>
      </c>
      <c r="X1" s="5" t="s">
        <v>1807</v>
      </c>
      <c r="Y1" s="5" t="s">
        <v>1840</v>
      </c>
      <c r="Z1" s="5" t="s">
        <v>1838</v>
      </c>
      <c r="AA1" s="5" t="s">
        <v>1808</v>
      </c>
      <c r="AB1" s="5" t="s">
        <v>1839</v>
      </c>
      <c r="AC1" s="5" t="s">
        <v>1809</v>
      </c>
      <c r="AD1" s="5" t="s">
        <v>1881</v>
      </c>
      <c r="AE1" s="5" t="s">
        <v>1841</v>
      </c>
      <c r="AF1" s="5" t="s">
        <v>1798</v>
      </c>
      <c r="AG1" s="5" t="s">
        <v>1842</v>
      </c>
    </row>
    <row r="2" spans="1:43" x14ac:dyDescent="0.2">
      <c r="A2" t="s">
        <v>680</v>
      </c>
      <c r="B2" t="s">
        <v>685</v>
      </c>
      <c r="C2" t="s">
        <v>1410</v>
      </c>
      <c r="D2" t="s">
        <v>1743</v>
      </c>
      <c r="E2" s="3">
        <v>91.422222222222217</v>
      </c>
      <c r="F2" s="3">
        <f>Table3[[#This Row],[Total Hours Nurse Staffing]]/Table3[[#This Row],[MDS Census]]</f>
        <v>3.1519385026737972</v>
      </c>
      <c r="G2" s="3">
        <f>Table3[[#This Row],[Total Direct Care Staff Hours]]/Table3[[#This Row],[MDS Census]]</f>
        <v>3.0304022848808945</v>
      </c>
      <c r="H2" s="3">
        <f>Table3[[#This Row],[Total RN Hours (w/ Admin, DON)]]/Table3[[#This Row],[MDS Census]]</f>
        <v>0.38147180359747207</v>
      </c>
      <c r="I2" s="3">
        <f>Table3[[#This Row],[Total RN Hours (w/ Admin, DON)]]/Table3[[#This Row],[MDS Census]]</f>
        <v>0.38147180359747207</v>
      </c>
      <c r="J2" s="3">
        <f t="shared" ref="J2:J32" si="0">SUM(L2,P2,S2)</f>
        <v>288.15722222222223</v>
      </c>
      <c r="K2" s="3">
        <f>SUM(Table3[[#This Row],[RN Hours (excl. Admin, DON)]], Table3[[#This Row],[LPN Hours (excl. Admin)]], Table3[[#This Row],[CNA Hours]], Table3[[#This Row],[NA TR Hours]], Table3[[#This Row],[Med Aide/Tech Hours]])</f>
        <v>277.04611111111109</v>
      </c>
      <c r="L2" s="3">
        <f>SUM(Table3[[#This Row],[RN Hours (excl. Admin, DON)]:[RN DON Hours]])</f>
        <v>34.875</v>
      </c>
      <c r="M2" s="3">
        <v>23.763888888888889</v>
      </c>
      <c r="N2" s="3">
        <v>5.4222222222222225</v>
      </c>
      <c r="O2" s="3">
        <v>5.6888888888888891</v>
      </c>
      <c r="P2" s="3">
        <f>SUM(Table3[[#This Row],[LPN Hours (excl. Admin)]:[LPN Admin Hours]])</f>
        <v>61.01</v>
      </c>
      <c r="Q2" s="3">
        <v>61.01</v>
      </c>
      <c r="R2" s="3">
        <v>0</v>
      </c>
      <c r="S2" s="3">
        <f>SUM(Table3[[#This Row],[CNA Hours]], Table3[[#This Row],[NA TR Hours]], Table3[[#This Row],[Med Aide/Tech Hours]])</f>
        <v>192.27222222222221</v>
      </c>
      <c r="T2" s="3">
        <v>192.27222222222221</v>
      </c>
      <c r="U2" s="3">
        <v>0</v>
      </c>
      <c r="V2" s="3">
        <v>0</v>
      </c>
      <c r="W2" s="3">
        <f>SUM(Table3[[#This Row],[RN Hours Contract]:[Med Aide Hours Contract]])</f>
        <v>0</v>
      </c>
      <c r="X2" s="3">
        <v>0</v>
      </c>
      <c r="Y2" s="3">
        <v>0</v>
      </c>
      <c r="Z2" s="3">
        <v>0</v>
      </c>
      <c r="AA2" s="3">
        <v>0</v>
      </c>
      <c r="AB2" s="3">
        <v>0</v>
      </c>
      <c r="AC2" s="3">
        <v>0</v>
      </c>
      <c r="AD2" s="3">
        <v>0</v>
      </c>
      <c r="AE2" s="3">
        <v>0</v>
      </c>
      <c r="AF2" t="s">
        <v>0</v>
      </c>
      <c r="AG2" s="13">
        <v>5</v>
      </c>
      <c r="AQ2"/>
    </row>
    <row r="3" spans="1:43" x14ac:dyDescent="0.2">
      <c r="A3" t="s">
        <v>680</v>
      </c>
      <c r="B3" t="s">
        <v>686</v>
      </c>
      <c r="C3" t="s">
        <v>1418</v>
      </c>
      <c r="D3" t="s">
        <v>1744</v>
      </c>
      <c r="E3" s="3">
        <v>69.833333333333329</v>
      </c>
      <c r="F3" s="3">
        <f>Table3[[#This Row],[Total Hours Nurse Staffing]]/Table3[[#This Row],[MDS Census]]</f>
        <v>3.4497613365155133</v>
      </c>
      <c r="G3" s="3">
        <f>Table3[[#This Row],[Total Direct Care Staff Hours]]/Table3[[#This Row],[MDS Census]]</f>
        <v>3.2371917263325378</v>
      </c>
      <c r="H3" s="3">
        <f>Table3[[#This Row],[Total RN Hours (w/ Admin, DON)]]/Table3[[#This Row],[MDS Census]]</f>
        <v>0.76746221161495631</v>
      </c>
      <c r="I3" s="3">
        <f>Table3[[#This Row],[Total RN Hours (w/ Admin, DON)]]/Table3[[#This Row],[MDS Census]]</f>
        <v>0.76746221161495631</v>
      </c>
      <c r="J3" s="3">
        <f t="shared" si="0"/>
        <v>240.90833333333333</v>
      </c>
      <c r="K3" s="3">
        <f>SUM(Table3[[#This Row],[RN Hours (excl. Admin, DON)]], Table3[[#This Row],[LPN Hours (excl. Admin)]], Table3[[#This Row],[CNA Hours]], Table3[[#This Row],[NA TR Hours]], Table3[[#This Row],[Med Aide/Tech Hours]])</f>
        <v>226.06388888888887</v>
      </c>
      <c r="L3" s="3">
        <f>SUM(Table3[[#This Row],[RN Hours (excl. Admin, DON)]:[RN DON Hours]])</f>
        <v>53.594444444444449</v>
      </c>
      <c r="M3" s="3">
        <v>41.95</v>
      </c>
      <c r="N3" s="3">
        <v>6.0444444444444443</v>
      </c>
      <c r="O3" s="3">
        <v>5.6</v>
      </c>
      <c r="P3" s="3">
        <f>SUM(Table3[[#This Row],[LPN Hours (excl. Admin)]:[LPN Admin Hours]])</f>
        <v>52.608333333333334</v>
      </c>
      <c r="Q3" s="3">
        <v>49.408333333333331</v>
      </c>
      <c r="R3" s="3">
        <v>3.2</v>
      </c>
      <c r="S3" s="3">
        <f>SUM(Table3[[#This Row],[CNA Hours]], Table3[[#This Row],[NA TR Hours]], Table3[[#This Row],[Med Aide/Tech Hours]])</f>
        <v>134.70555555555555</v>
      </c>
      <c r="T3" s="3">
        <v>134.70555555555555</v>
      </c>
      <c r="U3" s="3">
        <v>0</v>
      </c>
      <c r="V3" s="3">
        <v>0</v>
      </c>
      <c r="W3" s="3">
        <f>SUM(Table3[[#This Row],[RN Hours Contract]:[Med Aide Hours Contract]])</f>
        <v>8.3333333333333329E-2</v>
      </c>
      <c r="X3" s="3">
        <v>8.3333333333333329E-2</v>
      </c>
      <c r="Y3" s="3">
        <v>0</v>
      </c>
      <c r="Z3" s="3">
        <v>0</v>
      </c>
      <c r="AA3" s="3">
        <v>0</v>
      </c>
      <c r="AB3" s="3">
        <v>0</v>
      </c>
      <c r="AC3" s="3">
        <v>0</v>
      </c>
      <c r="AD3" s="3">
        <v>0</v>
      </c>
      <c r="AE3" s="3">
        <v>0</v>
      </c>
      <c r="AF3" t="s">
        <v>1</v>
      </c>
      <c r="AG3" s="13">
        <v>5</v>
      </c>
      <c r="AQ3"/>
    </row>
    <row r="4" spans="1:43" x14ac:dyDescent="0.2">
      <c r="A4" t="s">
        <v>680</v>
      </c>
      <c r="B4" t="s">
        <v>687</v>
      </c>
      <c r="C4" t="s">
        <v>1398</v>
      </c>
      <c r="D4" t="s">
        <v>1744</v>
      </c>
      <c r="E4" s="3">
        <v>117.92222222222222</v>
      </c>
      <c r="F4" s="3">
        <f>Table3[[#This Row],[Total Hours Nurse Staffing]]/Table3[[#This Row],[MDS Census]]</f>
        <v>3.2669603316687081</v>
      </c>
      <c r="G4" s="3">
        <f>Table3[[#This Row],[Total Direct Care Staff Hours]]/Table3[[#This Row],[MDS Census]]</f>
        <v>3.0610571940073497</v>
      </c>
      <c r="H4" s="3">
        <f>Table3[[#This Row],[Total RN Hours (w/ Admin, DON)]]/Table3[[#This Row],[MDS Census]]</f>
        <v>0.85272778667671734</v>
      </c>
      <c r="I4" s="3">
        <f>Table3[[#This Row],[Total RN Hours (w/ Admin, DON)]]/Table3[[#This Row],[MDS Census]]</f>
        <v>0.85272778667671734</v>
      </c>
      <c r="J4" s="3">
        <f t="shared" si="0"/>
        <v>385.24722222222221</v>
      </c>
      <c r="K4" s="3">
        <f>SUM(Table3[[#This Row],[RN Hours (excl. Admin, DON)]], Table3[[#This Row],[LPN Hours (excl. Admin)]], Table3[[#This Row],[CNA Hours]], Table3[[#This Row],[NA TR Hours]], Table3[[#This Row],[Med Aide/Tech Hours]])</f>
        <v>360.9666666666667</v>
      </c>
      <c r="L4" s="3">
        <f>SUM(Table3[[#This Row],[RN Hours (excl. Admin, DON)]:[RN DON Hours]])</f>
        <v>100.55555555555556</v>
      </c>
      <c r="M4" s="3">
        <v>80.347222222222229</v>
      </c>
      <c r="N4" s="3">
        <v>14.875</v>
      </c>
      <c r="O4" s="3">
        <v>5.333333333333333</v>
      </c>
      <c r="P4" s="3">
        <f>SUM(Table3[[#This Row],[LPN Hours (excl. Admin)]:[LPN Admin Hours]])</f>
        <v>77.583333333333329</v>
      </c>
      <c r="Q4" s="3">
        <v>73.511111111111106</v>
      </c>
      <c r="R4" s="3">
        <v>4.072222222222222</v>
      </c>
      <c r="S4" s="3">
        <f>SUM(Table3[[#This Row],[CNA Hours]], Table3[[#This Row],[NA TR Hours]], Table3[[#This Row],[Med Aide/Tech Hours]])</f>
        <v>207.10833333333332</v>
      </c>
      <c r="T4" s="3">
        <v>207.10833333333332</v>
      </c>
      <c r="U4" s="3">
        <v>0</v>
      </c>
      <c r="V4" s="3">
        <v>0</v>
      </c>
      <c r="W4" s="3">
        <f>SUM(Table3[[#This Row],[RN Hours Contract]:[Med Aide Hours Contract]])</f>
        <v>0</v>
      </c>
      <c r="X4" s="3">
        <v>0</v>
      </c>
      <c r="Y4" s="3">
        <v>0</v>
      </c>
      <c r="Z4" s="3">
        <v>0</v>
      </c>
      <c r="AA4" s="3">
        <v>0</v>
      </c>
      <c r="AB4" s="3">
        <v>0</v>
      </c>
      <c r="AC4" s="3">
        <v>0</v>
      </c>
      <c r="AD4" s="3">
        <v>0</v>
      </c>
      <c r="AE4" s="3">
        <v>0</v>
      </c>
      <c r="AF4" t="s">
        <v>2</v>
      </c>
      <c r="AG4" s="13">
        <v>5</v>
      </c>
      <c r="AQ4"/>
    </row>
    <row r="5" spans="1:43" x14ac:dyDescent="0.2">
      <c r="A5" t="s">
        <v>680</v>
      </c>
      <c r="B5" t="s">
        <v>688</v>
      </c>
      <c r="C5" t="s">
        <v>1419</v>
      </c>
      <c r="D5" t="s">
        <v>1705</v>
      </c>
      <c r="E5" s="3">
        <v>57.077777777777776</v>
      </c>
      <c r="F5" s="3">
        <f>Table3[[#This Row],[Total Hours Nurse Staffing]]/Table3[[#This Row],[MDS Census]]</f>
        <v>2.9920186879501656</v>
      </c>
      <c r="G5" s="3">
        <f>Table3[[#This Row],[Total Direct Care Staff Hours]]/Table3[[#This Row],[MDS Census]]</f>
        <v>2.8958399844267082</v>
      </c>
      <c r="H5" s="3">
        <f>Table3[[#This Row],[Total RN Hours (w/ Admin, DON)]]/Table3[[#This Row],[MDS Census]]</f>
        <v>0.58252676659528912</v>
      </c>
      <c r="I5" s="3">
        <f>Table3[[#This Row],[Total RN Hours (w/ Admin, DON)]]/Table3[[#This Row],[MDS Census]]</f>
        <v>0.58252676659528912</v>
      </c>
      <c r="J5" s="3">
        <f t="shared" si="0"/>
        <v>170.77777777777777</v>
      </c>
      <c r="K5" s="3">
        <f>SUM(Table3[[#This Row],[RN Hours (excl. Admin, DON)]], Table3[[#This Row],[LPN Hours (excl. Admin)]], Table3[[#This Row],[CNA Hours]], Table3[[#This Row],[NA TR Hours]], Table3[[#This Row],[Med Aide/Tech Hours]])</f>
        <v>165.28811111111111</v>
      </c>
      <c r="L5" s="3">
        <f>SUM(Table3[[#This Row],[RN Hours (excl. Admin, DON)]:[RN DON Hours]])</f>
        <v>33.249333333333333</v>
      </c>
      <c r="M5" s="3">
        <v>28.000444444444444</v>
      </c>
      <c r="N5" s="3">
        <v>0.37</v>
      </c>
      <c r="O5" s="3">
        <v>4.8788888888888895</v>
      </c>
      <c r="P5" s="3">
        <f>SUM(Table3[[#This Row],[LPN Hours (excl. Admin)]:[LPN Admin Hours]])</f>
        <v>39.356888888888889</v>
      </c>
      <c r="Q5" s="3">
        <v>39.11611111111111</v>
      </c>
      <c r="R5" s="3">
        <v>0.24077777777777779</v>
      </c>
      <c r="S5" s="3">
        <f>SUM(Table3[[#This Row],[CNA Hours]], Table3[[#This Row],[NA TR Hours]], Table3[[#This Row],[Med Aide/Tech Hours]])</f>
        <v>98.171555555555557</v>
      </c>
      <c r="T5" s="3">
        <v>98.171555555555557</v>
      </c>
      <c r="U5" s="3">
        <v>0</v>
      </c>
      <c r="V5" s="3">
        <v>0</v>
      </c>
      <c r="W5" s="3">
        <f>SUM(Table3[[#This Row],[RN Hours Contract]:[Med Aide Hours Contract]])</f>
        <v>0</v>
      </c>
      <c r="X5" s="3">
        <v>0</v>
      </c>
      <c r="Y5" s="3">
        <v>0</v>
      </c>
      <c r="Z5" s="3">
        <v>0</v>
      </c>
      <c r="AA5" s="3">
        <v>0</v>
      </c>
      <c r="AB5" s="3">
        <v>0</v>
      </c>
      <c r="AC5" s="3">
        <v>0</v>
      </c>
      <c r="AD5" s="3">
        <v>0</v>
      </c>
      <c r="AE5" s="3">
        <v>0</v>
      </c>
      <c r="AF5" t="s">
        <v>3</v>
      </c>
      <c r="AG5" s="13">
        <v>5</v>
      </c>
      <c r="AQ5"/>
    </row>
    <row r="6" spans="1:43" x14ac:dyDescent="0.2">
      <c r="A6" t="s">
        <v>680</v>
      </c>
      <c r="B6" t="s">
        <v>689</v>
      </c>
      <c r="C6" t="s">
        <v>1420</v>
      </c>
      <c r="D6" t="s">
        <v>1741</v>
      </c>
      <c r="E6" s="3">
        <v>97.233333333333334</v>
      </c>
      <c r="F6" s="3">
        <f>Table3[[#This Row],[Total Hours Nurse Staffing]]/Table3[[#This Row],[MDS Census]]</f>
        <v>3.351331276425551</v>
      </c>
      <c r="G6" s="3">
        <f>Table3[[#This Row],[Total Direct Care Staff Hours]]/Table3[[#This Row],[MDS Census]]</f>
        <v>3.12958519026397</v>
      </c>
      <c r="H6" s="3">
        <f>Table3[[#This Row],[Total RN Hours (w/ Admin, DON)]]/Table3[[#This Row],[MDS Census]]</f>
        <v>0.75122843103645287</v>
      </c>
      <c r="I6" s="3">
        <f>Table3[[#This Row],[Total RN Hours (w/ Admin, DON)]]/Table3[[#This Row],[MDS Census]]</f>
        <v>0.75122843103645287</v>
      </c>
      <c r="J6" s="3">
        <f t="shared" si="0"/>
        <v>325.86111111111109</v>
      </c>
      <c r="K6" s="3">
        <f>SUM(Table3[[#This Row],[RN Hours (excl. Admin, DON)]], Table3[[#This Row],[LPN Hours (excl. Admin)]], Table3[[#This Row],[CNA Hours]], Table3[[#This Row],[NA TR Hours]], Table3[[#This Row],[Med Aide/Tech Hours]])</f>
        <v>304.3</v>
      </c>
      <c r="L6" s="3">
        <f>SUM(Table3[[#This Row],[RN Hours (excl. Admin, DON)]:[RN DON Hours]])</f>
        <v>73.044444444444437</v>
      </c>
      <c r="M6" s="3">
        <v>56.37222222222222</v>
      </c>
      <c r="N6" s="3">
        <v>11.072222222222223</v>
      </c>
      <c r="O6" s="3">
        <v>5.6</v>
      </c>
      <c r="P6" s="3">
        <f>SUM(Table3[[#This Row],[LPN Hours (excl. Admin)]:[LPN Admin Hours]])</f>
        <v>63.772222222222226</v>
      </c>
      <c r="Q6" s="3">
        <v>58.883333333333333</v>
      </c>
      <c r="R6" s="3">
        <v>4.8888888888888893</v>
      </c>
      <c r="S6" s="3">
        <f>SUM(Table3[[#This Row],[CNA Hours]], Table3[[#This Row],[NA TR Hours]], Table3[[#This Row],[Med Aide/Tech Hours]])</f>
        <v>189.04444444444445</v>
      </c>
      <c r="T6" s="3">
        <v>189.04444444444445</v>
      </c>
      <c r="U6" s="3">
        <v>0</v>
      </c>
      <c r="V6" s="3">
        <v>0</v>
      </c>
      <c r="W6" s="3">
        <f>SUM(Table3[[#This Row],[RN Hours Contract]:[Med Aide Hours Contract]])</f>
        <v>0</v>
      </c>
      <c r="X6" s="3">
        <v>0</v>
      </c>
      <c r="Y6" s="3">
        <v>0</v>
      </c>
      <c r="Z6" s="3">
        <v>0</v>
      </c>
      <c r="AA6" s="3">
        <v>0</v>
      </c>
      <c r="AB6" s="3">
        <v>0</v>
      </c>
      <c r="AC6" s="3">
        <v>0</v>
      </c>
      <c r="AD6" s="3">
        <v>0</v>
      </c>
      <c r="AE6" s="3">
        <v>0</v>
      </c>
      <c r="AF6" t="s">
        <v>4</v>
      </c>
      <c r="AG6" s="13">
        <v>5</v>
      </c>
      <c r="AQ6"/>
    </row>
    <row r="7" spans="1:43" x14ac:dyDescent="0.2">
      <c r="A7" t="s">
        <v>680</v>
      </c>
      <c r="B7" t="s">
        <v>690</v>
      </c>
      <c r="C7" t="s">
        <v>1421</v>
      </c>
      <c r="D7" t="s">
        <v>1745</v>
      </c>
      <c r="E7" s="3">
        <v>52</v>
      </c>
      <c r="F7" s="3">
        <f>Table3[[#This Row],[Total Hours Nurse Staffing]]/Table3[[#This Row],[MDS Census]]</f>
        <v>3.3373611111111106</v>
      </c>
      <c r="G7" s="3">
        <f>Table3[[#This Row],[Total Direct Care Staff Hours]]/Table3[[#This Row],[MDS Census]]</f>
        <v>3.0689850427350418</v>
      </c>
      <c r="H7" s="3">
        <f>Table3[[#This Row],[Total RN Hours (w/ Admin, DON)]]/Table3[[#This Row],[MDS Census]]</f>
        <v>0.53917521367521359</v>
      </c>
      <c r="I7" s="3">
        <f>Table3[[#This Row],[Total RN Hours (w/ Admin, DON)]]/Table3[[#This Row],[MDS Census]]</f>
        <v>0.53917521367521359</v>
      </c>
      <c r="J7" s="3">
        <f t="shared" si="0"/>
        <v>173.54277777777776</v>
      </c>
      <c r="K7" s="3">
        <f>SUM(Table3[[#This Row],[RN Hours (excl. Admin, DON)]], Table3[[#This Row],[LPN Hours (excl. Admin)]], Table3[[#This Row],[CNA Hours]], Table3[[#This Row],[NA TR Hours]], Table3[[#This Row],[Med Aide/Tech Hours]])</f>
        <v>159.58722222222218</v>
      </c>
      <c r="L7" s="3">
        <f>SUM(Table3[[#This Row],[RN Hours (excl. Admin, DON)]:[RN DON Hours]])</f>
        <v>28.037111111111109</v>
      </c>
      <c r="M7" s="3">
        <v>14.081555555555555</v>
      </c>
      <c r="N7" s="3">
        <v>12.088888888888889</v>
      </c>
      <c r="O7" s="3">
        <v>1.8666666666666667</v>
      </c>
      <c r="P7" s="3">
        <f>SUM(Table3[[#This Row],[LPN Hours (excl. Admin)]:[LPN Admin Hours]])</f>
        <v>54.163222222222217</v>
      </c>
      <c r="Q7" s="3">
        <v>54.163222222222217</v>
      </c>
      <c r="R7" s="3">
        <v>0</v>
      </c>
      <c r="S7" s="3">
        <f>SUM(Table3[[#This Row],[CNA Hours]], Table3[[#This Row],[NA TR Hours]], Table3[[#This Row],[Med Aide/Tech Hours]])</f>
        <v>91.342444444444439</v>
      </c>
      <c r="T7" s="3">
        <v>79.438777777777773</v>
      </c>
      <c r="U7" s="3">
        <v>11.903666666666663</v>
      </c>
      <c r="V7" s="3">
        <v>0</v>
      </c>
      <c r="W7" s="3">
        <f>SUM(Table3[[#This Row],[RN Hours Contract]:[Med Aide Hours Contract]])</f>
        <v>23.589333333333336</v>
      </c>
      <c r="X7" s="3">
        <v>1.3067777777777778</v>
      </c>
      <c r="Y7" s="3">
        <v>0</v>
      </c>
      <c r="Z7" s="3">
        <v>0</v>
      </c>
      <c r="AA7" s="3">
        <v>8.1325555555555553</v>
      </c>
      <c r="AB7" s="3">
        <v>0</v>
      </c>
      <c r="AC7" s="3">
        <v>14.150000000000002</v>
      </c>
      <c r="AD7" s="3">
        <v>0</v>
      </c>
      <c r="AE7" s="3">
        <v>0</v>
      </c>
      <c r="AF7" t="s">
        <v>5</v>
      </c>
      <c r="AG7" s="13">
        <v>5</v>
      </c>
      <c r="AQ7"/>
    </row>
    <row r="8" spans="1:43" x14ac:dyDescent="0.2">
      <c r="A8" t="s">
        <v>680</v>
      </c>
      <c r="B8" t="s">
        <v>691</v>
      </c>
      <c r="C8" t="s">
        <v>1422</v>
      </c>
      <c r="D8" t="s">
        <v>1746</v>
      </c>
      <c r="E8" s="3">
        <v>55</v>
      </c>
      <c r="F8" s="3">
        <f>Table3[[#This Row],[Total Hours Nurse Staffing]]/Table3[[#This Row],[MDS Census]]</f>
        <v>5.2734848484848476</v>
      </c>
      <c r="G8" s="3">
        <f>Table3[[#This Row],[Total Direct Care Staff Hours]]/Table3[[#This Row],[MDS Census]]</f>
        <v>4.7730303030303025</v>
      </c>
      <c r="H8" s="3">
        <f>Table3[[#This Row],[Total RN Hours (w/ Admin, DON)]]/Table3[[#This Row],[MDS Census]]</f>
        <v>1.3453030303030302</v>
      </c>
      <c r="I8" s="3">
        <f>Table3[[#This Row],[Total RN Hours (w/ Admin, DON)]]/Table3[[#This Row],[MDS Census]]</f>
        <v>1.3453030303030302</v>
      </c>
      <c r="J8" s="3">
        <f t="shared" si="0"/>
        <v>290.04166666666663</v>
      </c>
      <c r="K8" s="3">
        <f>SUM(Table3[[#This Row],[RN Hours (excl. Admin, DON)]], Table3[[#This Row],[LPN Hours (excl. Admin)]], Table3[[#This Row],[CNA Hours]], Table3[[#This Row],[NA TR Hours]], Table3[[#This Row],[Med Aide/Tech Hours]])</f>
        <v>262.51666666666665</v>
      </c>
      <c r="L8" s="3">
        <f>SUM(Table3[[#This Row],[RN Hours (excl. Admin, DON)]:[RN DON Hours]])</f>
        <v>73.99166666666666</v>
      </c>
      <c r="M8" s="3">
        <v>52.080555555555556</v>
      </c>
      <c r="N8" s="3">
        <v>16.399999999999999</v>
      </c>
      <c r="O8" s="3">
        <v>5.5111111111111111</v>
      </c>
      <c r="P8" s="3">
        <f>SUM(Table3[[#This Row],[LPN Hours (excl. Admin)]:[LPN Admin Hours]])</f>
        <v>45.55</v>
      </c>
      <c r="Q8" s="3">
        <v>39.93611111111111</v>
      </c>
      <c r="R8" s="3">
        <v>5.6138888888888889</v>
      </c>
      <c r="S8" s="3">
        <f>SUM(Table3[[#This Row],[CNA Hours]], Table3[[#This Row],[NA TR Hours]], Table3[[#This Row],[Med Aide/Tech Hours]])</f>
        <v>170.5</v>
      </c>
      <c r="T8" s="3">
        <v>170.5</v>
      </c>
      <c r="U8" s="3">
        <v>0</v>
      </c>
      <c r="V8" s="3">
        <v>0</v>
      </c>
      <c r="W8" s="3">
        <f>SUM(Table3[[#This Row],[RN Hours Contract]:[Med Aide Hours Contract]])</f>
        <v>8.8888888888888892E-2</v>
      </c>
      <c r="X8" s="3">
        <v>0</v>
      </c>
      <c r="Y8" s="3">
        <v>0</v>
      </c>
      <c r="Z8" s="3">
        <v>0</v>
      </c>
      <c r="AA8" s="3">
        <v>8.8888888888888892E-2</v>
      </c>
      <c r="AB8" s="3">
        <v>0</v>
      </c>
      <c r="AC8" s="3">
        <v>0</v>
      </c>
      <c r="AD8" s="3">
        <v>0</v>
      </c>
      <c r="AE8" s="3">
        <v>0</v>
      </c>
      <c r="AF8" t="s">
        <v>6</v>
      </c>
      <c r="AG8" s="13">
        <v>5</v>
      </c>
      <c r="AQ8"/>
    </row>
    <row r="9" spans="1:43" x14ac:dyDescent="0.2">
      <c r="A9" t="s">
        <v>680</v>
      </c>
      <c r="B9" t="s">
        <v>692</v>
      </c>
      <c r="C9" t="s">
        <v>1423</v>
      </c>
      <c r="D9" t="s">
        <v>1747</v>
      </c>
      <c r="E9" s="3">
        <v>47.477777777777774</v>
      </c>
      <c r="F9" s="3">
        <f>Table3[[#This Row],[Total Hours Nurse Staffing]]/Table3[[#This Row],[MDS Census]]</f>
        <v>3.1450198923472978</v>
      </c>
      <c r="G9" s="3">
        <f>Table3[[#This Row],[Total Direct Care Staff Hours]]/Table3[[#This Row],[MDS Census]]</f>
        <v>2.8177509946173651</v>
      </c>
      <c r="H9" s="3">
        <f>Table3[[#This Row],[Total RN Hours (w/ Admin, DON)]]/Table3[[#This Row],[MDS Census]]</f>
        <v>0.91364146969342397</v>
      </c>
      <c r="I9" s="3">
        <f>Table3[[#This Row],[Total RN Hours (w/ Admin, DON)]]/Table3[[#This Row],[MDS Census]]</f>
        <v>0.91364146969342397</v>
      </c>
      <c r="J9" s="3">
        <f t="shared" si="0"/>
        <v>149.31855555555558</v>
      </c>
      <c r="K9" s="3">
        <f>SUM(Table3[[#This Row],[RN Hours (excl. Admin, DON)]], Table3[[#This Row],[LPN Hours (excl. Admin)]], Table3[[#This Row],[CNA Hours]], Table3[[#This Row],[NA TR Hours]], Table3[[#This Row],[Med Aide/Tech Hours]])</f>
        <v>133.78055555555557</v>
      </c>
      <c r="L9" s="3">
        <f>SUM(Table3[[#This Row],[RN Hours (excl. Admin, DON)]:[RN DON Hours]])</f>
        <v>43.37766666666667</v>
      </c>
      <c r="M9" s="3">
        <v>27.83966666666667</v>
      </c>
      <c r="N9" s="3">
        <v>9.743555555555556</v>
      </c>
      <c r="O9" s="3">
        <v>5.7944444444444443</v>
      </c>
      <c r="P9" s="3">
        <f>SUM(Table3[[#This Row],[LPN Hours (excl. Admin)]:[LPN Admin Hours]])</f>
        <v>30.638000000000002</v>
      </c>
      <c r="Q9" s="3">
        <v>30.638000000000002</v>
      </c>
      <c r="R9" s="3">
        <v>0</v>
      </c>
      <c r="S9" s="3">
        <f>SUM(Table3[[#This Row],[CNA Hours]], Table3[[#This Row],[NA TR Hours]], Table3[[#This Row],[Med Aide/Tech Hours]])</f>
        <v>75.302888888888887</v>
      </c>
      <c r="T9" s="3">
        <v>75.302888888888887</v>
      </c>
      <c r="U9" s="3">
        <v>0</v>
      </c>
      <c r="V9" s="3">
        <v>0</v>
      </c>
      <c r="W9" s="3">
        <f>SUM(Table3[[#This Row],[RN Hours Contract]:[Med Aide Hours Contract]])</f>
        <v>0</v>
      </c>
      <c r="X9" s="3">
        <v>0</v>
      </c>
      <c r="Y9" s="3">
        <v>0</v>
      </c>
      <c r="Z9" s="3">
        <v>0</v>
      </c>
      <c r="AA9" s="3">
        <v>0</v>
      </c>
      <c r="AB9" s="3">
        <v>0</v>
      </c>
      <c r="AC9" s="3">
        <v>0</v>
      </c>
      <c r="AD9" s="3">
        <v>0</v>
      </c>
      <c r="AE9" s="3">
        <v>0</v>
      </c>
      <c r="AF9" t="s">
        <v>7</v>
      </c>
      <c r="AG9" s="13">
        <v>5</v>
      </c>
      <c r="AQ9"/>
    </row>
    <row r="10" spans="1:43" x14ac:dyDescent="0.2">
      <c r="A10" t="s">
        <v>680</v>
      </c>
      <c r="B10" t="s">
        <v>693</v>
      </c>
      <c r="C10" t="s">
        <v>1424</v>
      </c>
      <c r="D10" t="s">
        <v>1748</v>
      </c>
      <c r="E10" s="3">
        <v>95.533333333333331</v>
      </c>
      <c r="F10" s="3">
        <f>Table3[[#This Row],[Total Hours Nurse Staffing]]/Table3[[#This Row],[MDS Census]]</f>
        <v>4.0514654570830428</v>
      </c>
      <c r="G10" s="3">
        <f>Table3[[#This Row],[Total Direct Care Staff Hours]]/Table3[[#This Row],[MDS Census]]</f>
        <v>3.7442428471737621</v>
      </c>
      <c r="H10" s="3">
        <f>Table3[[#This Row],[Total RN Hours (w/ Admin, DON)]]/Table3[[#This Row],[MDS Census]]</f>
        <v>1.0474238194929055</v>
      </c>
      <c r="I10" s="3">
        <f>Table3[[#This Row],[Total RN Hours (w/ Admin, DON)]]/Table3[[#This Row],[MDS Census]]</f>
        <v>1.0474238194929055</v>
      </c>
      <c r="J10" s="3">
        <f t="shared" si="0"/>
        <v>387.05</v>
      </c>
      <c r="K10" s="3">
        <f>SUM(Table3[[#This Row],[RN Hours (excl. Admin, DON)]], Table3[[#This Row],[LPN Hours (excl. Admin)]], Table3[[#This Row],[CNA Hours]], Table3[[#This Row],[NA TR Hours]], Table3[[#This Row],[Med Aide/Tech Hours]])</f>
        <v>357.70000000000005</v>
      </c>
      <c r="L10" s="3">
        <f>SUM(Table3[[#This Row],[RN Hours (excl. Admin, DON)]:[RN DON Hours]])</f>
        <v>100.0638888888889</v>
      </c>
      <c r="M10" s="3">
        <v>85.694444444444443</v>
      </c>
      <c r="N10" s="3">
        <v>8.9027777777777786</v>
      </c>
      <c r="O10" s="3">
        <v>5.4666666666666668</v>
      </c>
      <c r="P10" s="3">
        <f>SUM(Table3[[#This Row],[LPN Hours (excl. Admin)]:[LPN Admin Hours]])</f>
        <v>49.43611111111111</v>
      </c>
      <c r="Q10" s="3">
        <v>34.455555555555556</v>
      </c>
      <c r="R10" s="3">
        <v>14.980555555555556</v>
      </c>
      <c r="S10" s="3">
        <f>SUM(Table3[[#This Row],[CNA Hours]], Table3[[#This Row],[NA TR Hours]], Table3[[#This Row],[Med Aide/Tech Hours]])</f>
        <v>237.55</v>
      </c>
      <c r="T10" s="3">
        <v>237.55</v>
      </c>
      <c r="U10" s="3">
        <v>0</v>
      </c>
      <c r="V10" s="3">
        <v>0</v>
      </c>
      <c r="W10" s="3">
        <f>SUM(Table3[[#This Row],[RN Hours Contract]:[Med Aide Hours Contract]])</f>
        <v>0</v>
      </c>
      <c r="X10" s="3">
        <v>0</v>
      </c>
      <c r="Y10" s="3">
        <v>0</v>
      </c>
      <c r="Z10" s="3">
        <v>0</v>
      </c>
      <c r="AA10" s="3">
        <v>0</v>
      </c>
      <c r="AB10" s="3">
        <v>0</v>
      </c>
      <c r="AC10" s="3">
        <v>0</v>
      </c>
      <c r="AD10" s="3">
        <v>0</v>
      </c>
      <c r="AE10" s="3">
        <v>0</v>
      </c>
      <c r="AF10" t="s">
        <v>8</v>
      </c>
      <c r="AG10" s="13">
        <v>5</v>
      </c>
      <c r="AQ10"/>
    </row>
    <row r="11" spans="1:43" x14ac:dyDescent="0.2">
      <c r="A11" t="s">
        <v>680</v>
      </c>
      <c r="B11" t="s">
        <v>694</v>
      </c>
      <c r="C11" t="s">
        <v>1420</v>
      </c>
      <c r="D11" t="s">
        <v>1741</v>
      </c>
      <c r="E11" s="3">
        <v>44.422222222222224</v>
      </c>
      <c r="F11" s="3">
        <f>Table3[[#This Row],[Total Hours Nurse Staffing]]/Table3[[#This Row],[MDS Census]]</f>
        <v>4.1351050525262636</v>
      </c>
      <c r="G11" s="3">
        <f>Table3[[#This Row],[Total Direct Care Staff Hours]]/Table3[[#This Row],[MDS Census]]</f>
        <v>3.6629314657328664</v>
      </c>
      <c r="H11" s="3">
        <f>Table3[[#This Row],[Total RN Hours (w/ Admin, DON)]]/Table3[[#This Row],[MDS Census]]</f>
        <v>1.7834342171085542</v>
      </c>
      <c r="I11" s="3">
        <f>Table3[[#This Row],[Total RN Hours (w/ Admin, DON)]]/Table3[[#This Row],[MDS Census]]</f>
        <v>1.7834342171085542</v>
      </c>
      <c r="J11" s="3">
        <f t="shared" si="0"/>
        <v>183.69055555555559</v>
      </c>
      <c r="K11" s="3">
        <f>SUM(Table3[[#This Row],[RN Hours (excl. Admin, DON)]], Table3[[#This Row],[LPN Hours (excl. Admin)]], Table3[[#This Row],[CNA Hours]], Table3[[#This Row],[NA TR Hours]], Table3[[#This Row],[Med Aide/Tech Hours]])</f>
        <v>162.71555555555557</v>
      </c>
      <c r="L11" s="3">
        <f>SUM(Table3[[#This Row],[RN Hours (excl. Admin, DON)]:[RN DON Hours]])</f>
        <v>79.224111111111114</v>
      </c>
      <c r="M11" s="3">
        <v>58.249111111111112</v>
      </c>
      <c r="N11" s="3">
        <v>17.975000000000001</v>
      </c>
      <c r="O11" s="3">
        <v>3</v>
      </c>
      <c r="P11" s="3">
        <f>SUM(Table3[[#This Row],[LPN Hours (excl. Admin)]:[LPN Admin Hours]])</f>
        <v>5.4576666666666664</v>
      </c>
      <c r="Q11" s="3">
        <v>5.4576666666666664</v>
      </c>
      <c r="R11" s="3">
        <v>0</v>
      </c>
      <c r="S11" s="3">
        <f>SUM(Table3[[#This Row],[CNA Hours]], Table3[[#This Row],[NA TR Hours]], Table3[[#This Row],[Med Aide/Tech Hours]])</f>
        <v>99.008777777777794</v>
      </c>
      <c r="T11" s="3">
        <v>99.008777777777794</v>
      </c>
      <c r="U11" s="3">
        <v>0</v>
      </c>
      <c r="V11" s="3">
        <v>0</v>
      </c>
      <c r="W11" s="3">
        <f>SUM(Table3[[#This Row],[RN Hours Contract]:[Med Aide Hours Contract]])</f>
        <v>0</v>
      </c>
      <c r="X11" s="3">
        <v>0</v>
      </c>
      <c r="Y11" s="3">
        <v>0</v>
      </c>
      <c r="Z11" s="3">
        <v>0</v>
      </c>
      <c r="AA11" s="3">
        <v>0</v>
      </c>
      <c r="AB11" s="3">
        <v>0</v>
      </c>
      <c r="AC11" s="3">
        <v>0</v>
      </c>
      <c r="AD11" s="3">
        <v>0</v>
      </c>
      <c r="AE11" s="3">
        <v>0</v>
      </c>
      <c r="AF11" t="s">
        <v>9</v>
      </c>
      <c r="AG11" s="13">
        <v>5</v>
      </c>
      <c r="AQ11"/>
    </row>
    <row r="12" spans="1:43" x14ac:dyDescent="0.2">
      <c r="A12" t="s">
        <v>680</v>
      </c>
      <c r="B12" t="s">
        <v>695</v>
      </c>
      <c r="C12" t="s">
        <v>1425</v>
      </c>
      <c r="D12" t="s">
        <v>1749</v>
      </c>
      <c r="E12" s="3">
        <v>88.888888888888886</v>
      </c>
      <c r="F12" s="3">
        <f>Table3[[#This Row],[Total Hours Nurse Staffing]]/Table3[[#This Row],[MDS Census]]</f>
        <v>2.9608837499999998</v>
      </c>
      <c r="G12" s="3">
        <f>Table3[[#This Row],[Total Direct Care Staff Hours]]/Table3[[#This Row],[MDS Census]]</f>
        <v>2.7449675</v>
      </c>
      <c r="H12" s="3">
        <f>Table3[[#This Row],[Total RN Hours (w/ Admin, DON)]]/Table3[[#This Row],[MDS Census]]</f>
        <v>0.76781749999999993</v>
      </c>
      <c r="I12" s="3">
        <f>Table3[[#This Row],[Total RN Hours (w/ Admin, DON)]]/Table3[[#This Row],[MDS Census]]</f>
        <v>0.76781749999999993</v>
      </c>
      <c r="J12" s="3">
        <f t="shared" si="0"/>
        <v>263.18966666666665</v>
      </c>
      <c r="K12" s="3">
        <f>SUM(Table3[[#This Row],[RN Hours (excl. Admin, DON)]], Table3[[#This Row],[LPN Hours (excl. Admin)]], Table3[[#This Row],[CNA Hours]], Table3[[#This Row],[NA TR Hours]], Table3[[#This Row],[Med Aide/Tech Hours]])</f>
        <v>243.99711111111111</v>
      </c>
      <c r="L12" s="3">
        <f>SUM(Table3[[#This Row],[RN Hours (excl. Admin, DON)]:[RN DON Hours]])</f>
        <v>68.25044444444444</v>
      </c>
      <c r="M12" s="3">
        <v>49.05788888888889</v>
      </c>
      <c r="N12" s="3">
        <v>15.103666666666665</v>
      </c>
      <c r="O12" s="3">
        <v>4.0888888888888886</v>
      </c>
      <c r="P12" s="3">
        <f>SUM(Table3[[#This Row],[LPN Hours (excl. Admin)]:[LPN Admin Hours]])</f>
        <v>53.140666666666668</v>
      </c>
      <c r="Q12" s="3">
        <v>53.140666666666668</v>
      </c>
      <c r="R12" s="3">
        <v>0</v>
      </c>
      <c r="S12" s="3">
        <f>SUM(Table3[[#This Row],[CNA Hours]], Table3[[#This Row],[NA TR Hours]], Table3[[#This Row],[Med Aide/Tech Hours]])</f>
        <v>141.79855555555557</v>
      </c>
      <c r="T12" s="3">
        <v>141.79855555555557</v>
      </c>
      <c r="U12" s="3">
        <v>0</v>
      </c>
      <c r="V12" s="3">
        <v>0</v>
      </c>
      <c r="W12" s="3">
        <f>SUM(Table3[[#This Row],[RN Hours Contract]:[Med Aide Hours Contract]])</f>
        <v>1.5950000000000002</v>
      </c>
      <c r="X12" s="3">
        <v>0</v>
      </c>
      <c r="Y12" s="3">
        <v>0</v>
      </c>
      <c r="Z12" s="3">
        <v>0</v>
      </c>
      <c r="AA12" s="3">
        <v>0</v>
      </c>
      <c r="AB12" s="3">
        <v>0</v>
      </c>
      <c r="AC12" s="3">
        <v>1.5950000000000002</v>
      </c>
      <c r="AD12" s="3">
        <v>0</v>
      </c>
      <c r="AE12" s="3">
        <v>0</v>
      </c>
      <c r="AF12" t="s">
        <v>10</v>
      </c>
      <c r="AG12" s="13">
        <v>5</v>
      </c>
      <c r="AQ12"/>
    </row>
    <row r="13" spans="1:43" x14ac:dyDescent="0.2">
      <c r="A13" t="s">
        <v>680</v>
      </c>
      <c r="B13" t="s">
        <v>696</v>
      </c>
      <c r="C13" t="s">
        <v>1426</v>
      </c>
      <c r="D13" t="s">
        <v>1750</v>
      </c>
      <c r="E13" s="3">
        <v>85.711111111111109</v>
      </c>
      <c r="F13" s="3">
        <f>Table3[[#This Row],[Total Hours Nurse Staffing]]/Table3[[#This Row],[MDS Census]]</f>
        <v>3.7324280528908478</v>
      </c>
      <c r="G13" s="3">
        <f>Table3[[#This Row],[Total Direct Care Staff Hours]]/Table3[[#This Row],[MDS Census]]</f>
        <v>3.4275278714026447</v>
      </c>
      <c r="H13" s="3">
        <f>Table3[[#This Row],[Total RN Hours (w/ Admin, DON)]]/Table3[[#This Row],[MDS Census]]</f>
        <v>1.8412626393570135</v>
      </c>
      <c r="I13" s="3">
        <f>Table3[[#This Row],[Total RN Hours (w/ Admin, DON)]]/Table3[[#This Row],[MDS Census]]</f>
        <v>1.8412626393570135</v>
      </c>
      <c r="J13" s="3">
        <f t="shared" si="0"/>
        <v>319.91055555555556</v>
      </c>
      <c r="K13" s="3">
        <f>SUM(Table3[[#This Row],[RN Hours (excl. Admin, DON)]], Table3[[#This Row],[LPN Hours (excl. Admin)]], Table3[[#This Row],[CNA Hours]], Table3[[#This Row],[NA TR Hours]], Table3[[#This Row],[Med Aide/Tech Hours]])</f>
        <v>293.77722222222224</v>
      </c>
      <c r="L13" s="3">
        <f>SUM(Table3[[#This Row],[RN Hours (excl. Admin, DON)]:[RN DON Hours]])</f>
        <v>157.81666666666669</v>
      </c>
      <c r="M13" s="3">
        <v>131.68333333333334</v>
      </c>
      <c r="N13" s="3">
        <v>21.155555555555555</v>
      </c>
      <c r="O13" s="3">
        <v>4.9777777777777779</v>
      </c>
      <c r="P13" s="3">
        <f>SUM(Table3[[#This Row],[LPN Hours (excl. Admin)]:[LPN Admin Hours]])</f>
        <v>28.228555555555559</v>
      </c>
      <c r="Q13" s="3">
        <v>28.228555555555559</v>
      </c>
      <c r="R13" s="3">
        <v>0</v>
      </c>
      <c r="S13" s="3">
        <f>SUM(Table3[[#This Row],[CNA Hours]], Table3[[#This Row],[NA TR Hours]], Table3[[#This Row],[Med Aide/Tech Hours]])</f>
        <v>133.86533333333333</v>
      </c>
      <c r="T13" s="3">
        <v>133.86533333333333</v>
      </c>
      <c r="U13" s="3">
        <v>0</v>
      </c>
      <c r="V13" s="3">
        <v>0</v>
      </c>
      <c r="W13" s="3">
        <f>SUM(Table3[[#This Row],[RN Hours Contract]:[Med Aide Hours Contract]])</f>
        <v>54.329333333333331</v>
      </c>
      <c r="X13" s="3">
        <v>11.220555555555555</v>
      </c>
      <c r="Y13" s="3">
        <v>0</v>
      </c>
      <c r="Z13" s="3">
        <v>0</v>
      </c>
      <c r="AA13" s="3">
        <v>6.8843333333333341</v>
      </c>
      <c r="AB13" s="3">
        <v>0</v>
      </c>
      <c r="AC13" s="3">
        <v>36.224444444444444</v>
      </c>
      <c r="AD13" s="3">
        <v>0</v>
      </c>
      <c r="AE13" s="3">
        <v>0</v>
      </c>
      <c r="AF13" t="s">
        <v>11</v>
      </c>
      <c r="AG13" s="13">
        <v>5</v>
      </c>
      <c r="AQ13"/>
    </row>
    <row r="14" spans="1:43" x14ac:dyDescent="0.2">
      <c r="A14" t="s">
        <v>680</v>
      </c>
      <c r="B14" t="s">
        <v>697</v>
      </c>
      <c r="C14" t="s">
        <v>1427</v>
      </c>
      <c r="D14" t="s">
        <v>1746</v>
      </c>
      <c r="E14" s="3">
        <v>71.022222222222226</v>
      </c>
      <c r="F14" s="3">
        <f>Table3[[#This Row],[Total Hours Nurse Staffing]]/Table3[[#This Row],[MDS Census]]</f>
        <v>2.8560700876095115</v>
      </c>
      <c r="G14" s="3">
        <f>Table3[[#This Row],[Total Direct Care Staff Hours]]/Table3[[#This Row],[MDS Census]]</f>
        <v>2.5305851063829783</v>
      </c>
      <c r="H14" s="3">
        <f>Table3[[#This Row],[Total RN Hours (w/ Admin, DON)]]/Table3[[#This Row],[MDS Census]]</f>
        <v>0.5114205256570713</v>
      </c>
      <c r="I14" s="3">
        <f>Table3[[#This Row],[Total RN Hours (w/ Admin, DON)]]/Table3[[#This Row],[MDS Census]]</f>
        <v>0.5114205256570713</v>
      </c>
      <c r="J14" s="3">
        <f t="shared" si="0"/>
        <v>202.84444444444443</v>
      </c>
      <c r="K14" s="3">
        <f>SUM(Table3[[#This Row],[RN Hours (excl. Admin, DON)]], Table3[[#This Row],[LPN Hours (excl. Admin)]], Table3[[#This Row],[CNA Hours]], Table3[[#This Row],[NA TR Hours]], Table3[[#This Row],[Med Aide/Tech Hours]])</f>
        <v>179.72777777777776</v>
      </c>
      <c r="L14" s="3">
        <f>SUM(Table3[[#This Row],[RN Hours (excl. Admin, DON)]:[RN DON Hours]])</f>
        <v>36.322222222222223</v>
      </c>
      <c r="M14" s="3">
        <v>19.663888888888888</v>
      </c>
      <c r="N14" s="3">
        <v>11.591666666666667</v>
      </c>
      <c r="O14" s="3">
        <v>5.0666666666666664</v>
      </c>
      <c r="P14" s="3">
        <f>SUM(Table3[[#This Row],[LPN Hours (excl. Admin)]:[LPN Admin Hours]])</f>
        <v>46.986111111111114</v>
      </c>
      <c r="Q14" s="3">
        <v>40.527777777777779</v>
      </c>
      <c r="R14" s="3">
        <v>6.458333333333333</v>
      </c>
      <c r="S14" s="3">
        <f>SUM(Table3[[#This Row],[CNA Hours]], Table3[[#This Row],[NA TR Hours]], Table3[[#This Row],[Med Aide/Tech Hours]])</f>
        <v>119.5361111111111</v>
      </c>
      <c r="T14" s="3">
        <v>86.047222222222217</v>
      </c>
      <c r="U14" s="3">
        <v>33.488888888888887</v>
      </c>
      <c r="V14" s="3">
        <v>0</v>
      </c>
      <c r="W14" s="3">
        <f>SUM(Table3[[#This Row],[RN Hours Contract]:[Med Aide Hours Contract]])</f>
        <v>0</v>
      </c>
      <c r="X14" s="3">
        <v>0</v>
      </c>
      <c r="Y14" s="3">
        <v>0</v>
      </c>
      <c r="Z14" s="3">
        <v>0</v>
      </c>
      <c r="AA14" s="3">
        <v>0</v>
      </c>
      <c r="AB14" s="3">
        <v>0</v>
      </c>
      <c r="AC14" s="3">
        <v>0</v>
      </c>
      <c r="AD14" s="3">
        <v>0</v>
      </c>
      <c r="AE14" s="3">
        <v>0</v>
      </c>
      <c r="AF14" t="s">
        <v>12</v>
      </c>
      <c r="AG14" s="13">
        <v>5</v>
      </c>
      <c r="AQ14"/>
    </row>
    <row r="15" spans="1:43" x14ac:dyDescent="0.2">
      <c r="A15" t="s">
        <v>680</v>
      </c>
      <c r="B15" t="s">
        <v>698</v>
      </c>
      <c r="C15" t="s">
        <v>1376</v>
      </c>
      <c r="D15" t="s">
        <v>1751</v>
      </c>
      <c r="E15" s="3">
        <v>99.311111111111117</v>
      </c>
      <c r="F15" s="3">
        <f>Table3[[#This Row],[Total Hours Nurse Staffing]]/Table3[[#This Row],[MDS Census]]</f>
        <v>3.2412172745580667</v>
      </c>
      <c r="G15" s="3">
        <f>Table3[[#This Row],[Total Direct Care Staff Hours]]/Table3[[#This Row],[MDS Census]]</f>
        <v>3.0686954575967773</v>
      </c>
      <c r="H15" s="3">
        <f>Table3[[#This Row],[Total RN Hours (w/ Admin, DON)]]/Table3[[#This Row],[MDS Census]]</f>
        <v>0.72007160438576867</v>
      </c>
      <c r="I15" s="3">
        <f>Table3[[#This Row],[Total RN Hours (w/ Admin, DON)]]/Table3[[#This Row],[MDS Census]]</f>
        <v>0.72007160438576867</v>
      </c>
      <c r="J15" s="3">
        <f t="shared" si="0"/>
        <v>321.88888888888891</v>
      </c>
      <c r="K15" s="3">
        <f>SUM(Table3[[#This Row],[RN Hours (excl. Admin, DON)]], Table3[[#This Row],[LPN Hours (excl. Admin)]], Table3[[#This Row],[CNA Hours]], Table3[[#This Row],[NA TR Hours]], Table3[[#This Row],[Med Aide/Tech Hours]])</f>
        <v>304.75555555555553</v>
      </c>
      <c r="L15" s="3">
        <f>SUM(Table3[[#This Row],[RN Hours (excl. Admin, DON)]:[RN DON Hours]])</f>
        <v>71.51111111111112</v>
      </c>
      <c r="M15" s="3">
        <v>59.444444444444443</v>
      </c>
      <c r="N15" s="3">
        <v>7.1305555555555555</v>
      </c>
      <c r="O15" s="3">
        <v>4.9361111111111109</v>
      </c>
      <c r="P15" s="3">
        <f>SUM(Table3[[#This Row],[LPN Hours (excl. Admin)]:[LPN Admin Hours]])</f>
        <v>64.086111111111109</v>
      </c>
      <c r="Q15" s="3">
        <v>59.019444444444446</v>
      </c>
      <c r="R15" s="3">
        <v>5.0666666666666664</v>
      </c>
      <c r="S15" s="3">
        <f>SUM(Table3[[#This Row],[CNA Hours]], Table3[[#This Row],[NA TR Hours]], Table3[[#This Row],[Med Aide/Tech Hours]])</f>
        <v>186.29166666666666</v>
      </c>
      <c r="T15" s="3">
        <v>186.29166666666666</v>
      </c>
      <c r="U15" s="3">
        <v>0</v>
      </c>
      <c r="V15" s="3">
        <v>0</v>
      </c>
      <c r="W15" s="3">
        <f>SUM(Table3[[#This Row],[RN Hours Contract]:[Med Aide Hours Contract]])</f>
        <v>1.7333333333333334</v>
      </c>
      <c r="X15" s="3">
        <v>0</v>
      </c>
      <c r="Y15" s="3">
        <v>0</v>
      </c>
      <c r="Z15" s="3">
        <v>0</v>
      </c>
      <c r="AA15" s="3">
        <v>1.7333333333333334</v>
      </c>
      <c r="AB15" s="3">
        <v>0</v>
      </c>
      <c r="AC15" s="3">
        <v>0</v>
      </c>
      <c r="AD15" s="3">
        <v>0</v>
      </c>
      <c r="AE15" s="3">
        <v>0</v>
      </c>
      <c r="AF15" t="s">
        <v>13</v>
      </c>
      <c r="AG15" s="13">
        <v>5</v>
      </c>
      <c r="AQ15"/>
    </row>
    <row r="16" spans="1:43" x14ac:dyDescent="0.2">
      <c r="A16" t="s">
        <v>680</v>
      </c>
      <c r="B16" t="s">
        <v>699</v>
      </c>
      <c r="C16" t="s">
        <v>1428</v>
      </c>
      <c r="D16" t="s">
        <v>1752</v>
      </c>
      <c r="E16" s="3">
        <v>87.74444444444444</v>
      </c>
      <c r="F16" s="3">
        <f>Table3[[#This Row],[Total Hours Nurse Staffing]]/Table3[[#This Row],[MDS Census]]</f>
        <v>3.0437191338482972</v>
      </c>
      <c r="G16" s="3">
        <f>Table3[[#This Row],[Total Direct Care Staff Hours]]/Table3[[#This Row],[MDS Census]]</f>
        <v>2.8393377231860204</v>
      </c>
      <c r="H16" s="3">
        <f>Table3[[#This Row],[Total RN Hours (w/ Admin, DON)]]/Table3[[#This Row],[MDS Census]]</f>
        <v>0.32455362795998488</v>
      </c>
      <c r="I16" s="3">
        <f>Table3[[#This Row],[Total RN Hours (w/ Admin, DON)]]/Table3[[#This Row],[MDS Census]]</f>
        <v>0.32455362795998488</v>
      </c>
      <c r="J16" s="3">
        <f t="shared" si="0"/>
        <v>267.06944444444446</v>
      </c>
      <c r="K16" s="3">
        <f>SUM(Table3[[#This Row],[RN Hours (excl. Admin, DON)]], Table3[[#This Row],[LPN Hours (excl. Admin)]], Table3[[#This Row],[CNA Hours]], Table3[[#This Row],[NA TR Hours]], Table3[[#This Row],[Med Aide/Tech Hours]])</f>
        <v>249.13611111111112</v>
      </c>
      <c r="L16" s="3">
        <f>SUM(Table3[[#This Row],[RN Hours (excl. Admin, DON)]:[RN DON Hours]])</f>
        <v>28.477777777777781</v>
      </c>
      <c r="M16" s="3">
        <v>15.78888888888889</v>
      </c>
      <c r="N16" s="3">
        <v>7.6611111111111114</v>
      </c>
      <c r="O16" s="3">
        <v>5.0277777777777777</v>
      </c>
      <c r="P16" s="3">
        <f>SUM(Table3[[#This Row],[LPN Hours (excl. Admin)]:[LPN Admin Hours]])</f>
        <v>65.194444444444443</v>
      </c>
      <c r="Q16" s="3">
        <v>59.95</v>
      </c>
      <c r="R16" s="3">
        <v>5.2444444444444445</v>
      </c>
      <c r="S16" s="3">
        <f>SUM(Table3[[#This Row],[CNA Hours]], Table3[[#This Row],[NA TR Hours]], Table3[[#This Row],[Med Aide/Tech Hours]])</f>
        <v>173.39722222222224</v>
      </c>
      <c r="T16" s="3">
        <v>160.97222222222223</v>
      </c>
      <c r="U16" s="3">
        <v>12.425000000000001</v>
      </c>
      <c r="V16" s="3">
        <v>0</v>
      </c>
      <c r="W16" s="3">
        <f>SUM(Table3[[#This Row],[RN Hours Contract]:[Med Aide Hours Contract]])</f>
        <v>39.500555555555557</v>
      </c>
      <c r="X16" s="3">
        <v>8.3333333333333329E-2</v>
      </c>
      <c r="Y16" s="3">
        <v>0</v>
      </c>
      <c r="Z16" s="3">
        <v>0</v>
      </c>
      <c r="AA16" s="3">
        <v>0</v>
      </c>
      <c r="AB16" s="3">
        <v>0</v>
      </c>
      <c r="AC16" s="3">
        <v>39.417222222222222</v>
      </c>
      <c r="AD16" s="3">
        <v>0</v>
      </c>
      <c r="AE16" s="3">
        <v>0</v>
      </c>
      <c r="AF16" t="s">
        <v>14</v>
      </c>
      <c r="AG16" s="13">
        <v>5</v>
      </c>
      <c r="AQ16"/>
    </row>
    <row r="17" spans="1:43" x14ac:dyDescent="0.2">
      <c r="A17" t="s">
        <v>680</v>
      </c>
      <c r="B17" t="s">
        <v>700</v>
      </c>
      <c r="C17" t="s">
        <v>1429</v>
      </c>
      <c r="D17" t="s">
        <v>1753</v>
      </c>
      <c r="E17" s="3">
        <v>63</v>
      </c>
      <c r="F17" s="3">
        <f>Table3[[#This Row],[Total Hours Nurse Staffing]]/Table3[[#This Row],[MDS Census]]</f>
        <v>5.2776455026455027</v>
      </c>
      <c r="G17" s="3">
        <f>Table3[[#This Row],[Total Direct Care Staff Hours]]/Table3[[#This Row],[MDS Census]]</f>
        <v>4.9264991181657845</v>
      </c>
      <c r="H17" s="3">
        <f>Table3[[#This Row],[Total RN Hours (w/ Admin, DON)]]/Table3[[#This Row],[MDS Census]]</f>
        <v>1.028395061728395</v>
      </c>
      <c r="I17" s="3">
        <f>Table3[[#This Row],[Total RN Hours (w/ Admin, DON)]]/Table3[[#This Row],[MDS Census]]</f>
        <v>1.028395061728395</v>
      </c>
      <c r="J17" s="3">
        <f t="shared" si="0"/>
        <v>332.49166666666667</v>
      </c>
      <c r="K17" s="3">
        <f>SUM(Table3[[#This Row],[RN Hours (excl. Admin, DON)]], Table3[[#This Row],[LPN Hours (excl. Admin)]], Table3[[#This Row],[CNA Hours]], Table3[[#This Row],[NA TR Hours]], Table3[[#This Row],[Med Aide/Tech Hours]])</f>
        <v>310.36944444444441</v>
      </c>
      <c r="L17" s="3">
        <f>SUM(Table3[[#This Row],[RN Hours (excl. Admin, DON)]:[RN DON Hours]])</f>
        <v>64.788888888888891</v>
      </c>
      <c r="M17" s="3">
        <v>48.488888888888887</v>
      </c>
      <c r="N17" s="3">
        <v>10.966666666666667</v>
      </c>
      <c r="O17" s="3">
        <v>5.333333333333333</v>
      </c>
      <c r="P17" s="3">
        <f>SUM(Table3[[#This Row],[LPN Hours (excl. Admin)]:[LPN Admin Hours]])</f>
        <v>59.969444444444449</v>
      </c>
      <c r="Q17" s="3">
        <v>54.147222222222226</v>
      </c>
      <c r="R17" s="3">
        <v>5.822222222222222</v>
      </c>
      <c r="S17" s="3">
        <f>SUM(Table3[[#This Row],[CNA Hours]], Table3[[#This Row],[NA TR Hours]], Table3[[#This Row],[Med Aide/Tech Hours]])</f>
        <v>207.73333333333332</v>
      </c>
      <c r="T17" s="3">
        <v>207.73333333333332</v>
      </c>
      <c r="U17" s="3">
        <v>0</v>
      </c>
      <c r="V17" s="3">
        <v>0</v>
      </c>
      <c r="W17" s="3">
        <f>SUM(Table3[[#This Row],[RN Hours Contract]:[Med Aide Hours Contract]])</f>
        <v>0</v>
      </c>
      <c r="X17" s="3">
        <v>0</v>
      </c>
      <c r="Y17" s="3">
        <v>0</v>
      </c>
      <c r="Z17" s="3">
        <v>0</v>
      </c>
      <c r="AA17" s="3">
        <v>0</v>
      </c>
      <c r="AB17" s="3">
        <v>0</v>
      </c>
      <c r="AC17" s="3">
        <v>0</v>
      </c>
      <c r="AD17" s="3">
        <v>0</v>
      </c>
      <c r="AE17" s="3">
        <v>0</v>
      </c>
      <c r="AF17" t="s">
        <v>15</v>
      </c>
      <c r="AG17" s="13">
        <v>5</v>
      </c>
      <c r="AQ17"/>
    </row>
    <row r="18" spans="1:43" x14ac:dyDescent="0.2">
      <c r="A18" t="s">
        <v>680</v>
      </c>
      <c r="B18" t="s">
        <v>701</v>
      </c>
      <c r="C18" t="s">
        <v>1430</v>
      </c>
      <c r="D18" t="s">
        <v>1754</v>
      </c>
      <c r="E18" s="3">
        <v>75.277777777777771</v>
      </c>
      <c r="F18" s="3">
        <f>Table3[[#This Row],[Total Hours Nurse Staffing]]/Table3[[#This Row],[MDS Census]]</f>
        <v>2.5794391143911444</v>
      </c>
      <c r="G18" s="3">
        <f>Table3[[#This Row],[Total Direct Care Staff Hours]]/Table3[[#This Row],[MDS Census]]</f>
        <v>2.3368265682656828</v>
      </c>
      <c r="H18" s="3">
        <f>Table3[[#This Row],[Total RN Hours (w/ Admin, DON)]]/Table3[[#This Row],[MDS Census]]</f>
        <v>0.91651365313653133</v>
      </c>
      <c r="I18" s="3">
        <f>Table3[[#This Row],[Total RN Hours (w/ Admin, DON)]]/Table3[[#This Row],[MDS Census]]</f>
        <v>0.91651365313653133</v>
      </c>
      <c r="J18" s="3">
        <f t="shared" si="0"/>
        <v>194.17444444444445</v>
      </c>
      <c r="K18" s="3">
        <f>SUM(Table3[[#This Row],[RN Hours (excl. Admin, DON)]], Table3[[#This Row],[LPN Hours (excl. Admin)]], Table3[[#This Row],[CNA Hours]], Table3[[#This Row],[NA TR Hours]], Table3[[#This Row],[Med Aide/Tech Hours]])</f>
        <v>175.9111111111111</v>
      </c>
      <c r="L18" s="3">
        <f>SUM(Table3[[#This Row],[RN Hours (excl. Admin, DON)]:[RN DON Hours]])</f>
        <v>68.993111111111105</v>
      </c>
      <c r="M18" s="3">
        <v>56.426444444444442</v>
      </c>
      <c r="N18" s="3">
        <v>12.566666666666666</v>
      </c>
      <c r="O18" s="3">
        <v>0</v>
      </c>
      <c r="P18" s="3">
        <f>SUM(Table3[[#This Row],[LPN Hours (excl. Admin)]:[LPN Admin Hours]])</f>
        <v>39.783111111111111</v>
      </c>
      <c r="Q18" s="3">
        <v>34.086444444444446</v>
      </c>
      <c r="R18" s="3">
        <v>5.6966666666666663</v>
      </c>
      <c r="S18" s="3">
        <f>SUM(Table3[[#This Row],[CNA Hours]], Table3[[#This Row],[NA TR Hours]], Table3[[#This Row],[Med Aide/Tech Hours]])</f>
        <v>85.39822222222223</v>
      </c>
      <c r="T18" s="3">
        <v>85.39822222222223</v>
      </c>
      <c r="U18" s="3">
        <v>0</v>
      </c>
      <c r="V18" s="3">
        <v>0</v>
      </c>
      <c r="W18" s="3">
        <f>SUM(Table3[[#This Row],[RN Hours Contract]:[Med Aide Hours Contract]])</f>
        <v>13.927777777777779</v>
      </c>
      <c r="X18" s="3">
        <v>2.3397777777777775</v>
      </c>
      <c r="Y18" s="3">
        <v>0</v>
      </c>
      <c r="Z18" s="3">
        <v>0</v>
      </c>
      <c r="AA18" s="3">
        <v>2.6997777777777778</v>
      </c>
      <c r="AB18" s="3">
        <v>0</v>
      </c>
      <c r="AC18" s="3">
        <v>8.8882222222222236</v>
      </c>
      <c r="AD18" s="3">
        <v>0</v>
      </c>
      <c r="AE18" s="3">
        <v>0</v>
      </c>
      <c r="AF18" t="s">
        <v>16</v>
      </c>
      <c r="AG18" s="13">
        <v>5</v>
      </c>
      <c r="AQ18"/>
    </row>
    <row r="19" spans="1:43" x14ac:dyDescent="0.2">
      <c r="A19" t="s">
        <v>680</v>
      </c>
      <c r="B19" t="s">
        <v>702</v>
      </c>
      <c r="C19" t="s">
        <v>1431</v>
      </c>
      <c r="D19" t="s">
        <v>1754</v>
      </c>
      <c r="E19" s="3">
        <v>244.8111111111111</v>
      </c>
      <c r="F19" s="3">
        <f>Table3[[#This Row],[Total Hours Nurse Staffing]]/Table3[[#This Row],[MDS Census]]</f>
        <v>4.2177075296146693</v>
      </c>
      <c r="G19" s="3">
        <f>Table3[[#This Row],[Total Direct Care Staff Hours]]/Table3[[#This Row],[MDS Census]]</f>
        <v>3.9099872917895881</v>
      </c>
      <c r="H19" s="3">
        <f>Table3[[#This Row],[Total RN Hours (w/ Admin, DON)]]/Table3[[#This Row],[MDS Census]]</f>
        <v>1.388576226569237</v>
      </c>
      <c r="I19" s="3">
        <f>Table3[[#This Row],[Total RN Hours (w/ Admin, DON)]]/Table3[[#This Row],[MDS Census]]</f>
        <v>1.388576226569237</v>
      </c>
      <c r="J19" s="3">
        <f t="shared" si="0"/>
        <v>1032.5416666666667</v>
      </c>
      <c r="K19" s="3">
        <f>SUM(Table3[[#This Row],[RN Hours (excl. Admin, DON)]], Table3[[#This Row],[LPN Hours (excl. Admin)]], Table3[[#This Row],[CNA Hours]], Table3[[#This Row],[NA TR Hours]], Table3[[#This Row],[Med Aide/Tech Hours]])</f>
        <v>957.20833333333326</v>
      </c>
      <c r="L19" s="3">
        <f>SUM(Table3[[#This Row],[RN Hours (excl. Admin, DON)]:[RN DON Hours]])</f>
        <v>339.93888888888887</v>
      </c>
      <c r="M19" s="3">
        <v>264.60555555555555</v>
      </c>
      <c r="N19" s="3">
        <v>70.333333333333329</v>
      </c>
      <c r="O19" s="3">
        <v>5</v>
      </c>
      <c r="P19" s="3">
        <f>SUM(Table3[[#This Row],[LPN Hours (excl. Admin)]:[LPN Admin Hours]])</f>
        <v>101.43888888888888</v>
      </c>
      <c r="Q19" s="3">
        <v>101.43888888888888</v>
      </c>
      <c r="R19" s="3">
        <v>0</v>
      </c>
      <c r="S19" s="3">
        <f>SUM(Table3[[#This Row],[CNA Hours]], Table3[[#This Row],[NA TR Hours]], Table3[[#This Row],[Med Aide/Tech Hours]])</f>
        <v>591.16388888888901</v>
      </c>
      <c r="T19" s="3">
        <v>520.31666666666672</v>
      </c>
      <c r="U19" s="3">
        <v>70.847222222222229</v>
      </c>
      <c r="V19" s="3">
        <v>0</v>
      </c>
      <c r="W19" s="3">
        <f>SUM(Table3[[#This Row],[RN Hours Contract]:[Med Aide Hours Contract]])</f>
        <v>51.966666666666669</v>
      </c>
      <c r="X19" s="3">
        <v>8.3000000000000007</v>
      </c>
      <c r="Y19" s="3">
        <v>0</v>
      </c>
      <c r="Z19" s="3">
        <v>0</v>
      </c>
      <c r="AA19" s="3">
        <v>4.822222222222222</v>
      </c>
      <c r="AB19" s="3">
        <v>0</v>
      </c>
      <c r="AC19" s="3">
        <v>38.844444444444441</v>
      </c>
      <c r="AD19" s="3">
        <v>0</v>
      </c>
      <c r="AE19" s="3">
        <v>0</v>
      </c>
      <c r="AF19" t="s">
        <v>17</v>
      </c>
      <c r="AG19" s="13">
        <v>5</v>
      </c>
      <c r="AQ19"/>
    </row>
    <row r="20" spans="1:43" x14ac:dyDescent="0.2">
      <c r="A20" t="s">
        <v>680</v>
      </c>
      <c r="B20" t="s">
        <v>703</v>
      </c>
      <c r="C20" t="s">
        <v>1432</v>
      </c>
      <c r="D20" t="s">
        <v>1751</v>
      </c>
      <c r="E20" s="3">
        <v>58.088888888888889</v>
      </c>
      <c r="F20" s="3">
        <f>Table3[[#This Row],[Total Hours Nurse Staffing]]/Table3[[#This Row],[MDS Census]]</f>
        <v>3.4699215761285389</v>
      </c>
      <c r="G20" s="3">
        <f>Table3[[#This Row],[Total Direct Care Staff Hours]]/Table3[[#This Row],[MDS Census]]</f>
        <v>3.2737184391736807</v>
      </c>
      <c r="H20" s="3">
        <f>Table3[[#This Row],[Total RN Hours (w/ Admin, DON)]]/Table3[[#This Row],[MDS Census]]</f>
        <v>0.78419089517980123</v>
      </c>
      <c r="I20" s="3">
        <f>Table3[[#This Row],[Total RN Hours (w/ Admin, DON)]]/Table3[[#This Row],[MDS Census]]</f>
        <v>0.78419089517980123</v>
      </c>
      <c r="J20" s="3">
        <f t="shared" si="0"/>
        <v>201.5638888888889</v>
      </c>
      <c r="K20" s="3">
        <f>SUM(Table3[[#This Row],[RN Hours (excl. Admin, DON)]], Table3[[#This Row],[LPN Hours (excl. Admin)]], Table3[[#This Row],[CNA Hours]], Table3[[#This Row],[NA TR Hours]], Table3[[#This Row],[Med Aide/Tech Hours]])</f>
        <v>190.16666666666669</v>
      </c>
      <c r="L20" s="3">
        <f>SUM(Table3[[#This Row],[RN Hours (excl. Admin, DON)]:[RN DON Hours]])</f>
        <v>45.552777777777784</v>
      </c>
      <c r="M20" s="3">
        <v>34.155555555555559</v>
      </c>
      <c r="N20" s="3">
        <v>5.8861111111111111</v>
      </c>
      <c r="O20" s="3">
        <v>5.5111111111111111</v>
      </c>
      <c r="P20" s="3">
        <f>SUM(Table3[[#This Row],[LPN Hours (excl. Admin)]:[LPN Admin Hours]])</f>
        <v>44.255555555555553</v>
      </c>
      <c r="Q20" s="3">
        <v>44.255555555555553</v>
      </c>
      <c r="R20" s="3">
        <v>0</v>
      </c>
      <c r="S20" s="3">
        <f>SUM(Table3[[#This Row],[CNA Hours]], Table3[[#This Row],[NA TR Hours]], Table3[[#This Row],[Med Aide/Tech Hours]])</f>
        <v>111.75555555555556</v>
      </c>
      <c r="T20" s="3">
        <v>111.75555555555556</v>
      </c>
      <c r="U20" s="3">
        <v>0</v>
      </c>
      <c r="V20" s="3">
        <v>0</v>
      </c>
      <c r="W20" s="3">
        <f>SUM(Table3[[#This Row],[RN Hours Contract]:[Med Aide Hours Contract]])</f>
        <v>0</v>
      </c>
      <c r="X20" s="3">
        <v>0</v>
      </c>
      <c r="Y20" s="3">
        <v>0</v>
      </c>
      <c r="Z20" s="3">
        <v>0</v>
      </c>
      <c r="AA20" s="3">
        <v>0</v>
      </c>
      <c r="AB20" s="3">
        <v>0</v>
      </c>
      <c r="AC20" s="3">
        <v>0</v>
      </c>
      <c r="AD20" s="3">
        <v>0</v>
      </c>
      <c r="AE20" s="3">
        <v>0</v>
      </c>
      <c r="AF20" t="s">
        <v>18</v>
      </c>
      <c r="AG20" s="13">
        <v>5</v>
      </c>
      <c r="AQ20"/>
    </row>
    <row r="21" spans="1:43" x14ac:dyDescent="0.2">
      <c r="A21" t="s">
        <v>680</v>
      </c>
      <c r="B21" t="s">
        <v>704</v>
      </c>
      <c r="C21" t="s">
        <v>1433</v>
      </c>
      <c r="D21" t="s">
        <v>1753</v>
      </c>
      <c r="E21" s="3">
        <v>75.844444444444449</v>
      </c>
      <c r="F21" s="3">
        <f>Table3[[#This Row],[Total Hours Nurse Staffing]]/Table3[[#This Row],[MDS Census]]</f>
        <v>4.2640638734251395</v>
      </c>
      <c r="G21" s="3">
        <f>Table3[[#This Row],[Total Direct Care Staff Hours]]/Table3[[#This Row],[MDS Census]]</f>
        <v>3.9978025197773217</v>
      </c>
      <c r="H21" s="3">
        <f>Table3[[#This Row],[Total RN Hours (w/ Admin, DON)]]/Table3[[#This Row],[MDS Census]]</f>
        <v>1.0797319074128333</v>
      </c>
      <c r="I21" s="3">
        <f>Table3[[#This Row],[Total RN Hours (w/ Admin, DON)]]/Table3[[#This Row],[MDS Census]]</f>
        <v>1.0797319074128333</v>
      </c>
      <c r="J21" s="3">
        <f t="shared" si="0"/>
        <v>323.40555555555557</v>
      </c>
      <c r="K21" s="3">
        <f>SUM(Table3[[#This Row],[RN Hours (excl. Admin, DON)]], Table3[[#This Row],[LPN Hours (excl. Admin)]], Table3[[#This Row],[CNA Hours]], Table3[[#This Row],[NA TR Hours]], Table3[[#This Row],[Med Aide/Tech Hours]])</f>
        <v>303.21111111111111</v>
      </c>
      <c r="L21" s="3">
        <f>SUM(Table3[[#This Row],[RN Hours (excl. Admin, DON)]:[RN DON Hours]])</f>
        <v>81.891666666666666</v>
      </c>
      <c r="M21" s="3">
        <v>67.361111111111114</v>
      </c>
      <c r="N21" s="3">
        <v>9.4638888888888886</v>
      </c>
      <c r="O21" s="3">
        <v>5.0666666666666664</v>
      </c>
      <c r="P21" s="3">
        <f>SUM(Table3[[#This Row],[LPN Hours (excl. Admin)]:[LPN Admin Hours]])</f>
        <v>40.81388888888889</v>
      </c>
      <c r="Q21" s="3">
        <v>35.15</v>
      </c>
      <c r="R21" s="3">
        <v>5.6638888888888888</v>
      </c>
      <c r="S21" s="3">
        <f>SUM(Table3[[#This Row],[CNA Hours]], Table3[[#This Row],[NA TR Hours]], Table3[[#This Row],[Med Aide/Tech Hours]])</f>
        <v>200.7</v>
      </c>
      <c r="T21" s="3">
        <v>200.7</v>
      </c>
      <c r="U21" s="3">
        <v>0</v>
      </c>
      <c r="V21" s="3">
        <v>0</v>
      </c>
      <c r="W21" s="3">
        <f>SUM(Table3[[#This Row],[RN Hours Contract]:[Med Aide Hours Contract]])</f>
        <v>8.1</v>
      </c>
      <c r="X21" s="3">
        <v>0.55000000000000004</v>
      </c>
      <c r="Y21" s="3">
        <v>0</v>
      </c>
      <c r="Z21" s="3">
        <v>0</v>
      </c>
      <c r="AA21" s="3">
        <v>0</v>
      </c>
      <c r="AB21" s="3">
        <v>0</v>
      </c>
      <c r="AC21" s="3">
        <v>7.55</v>
      </c>
      <c r="AD21" s="3">
        <v>0</v>
      </c>
      <c r="AE21" s="3">
        <v>0</v>
      </c>
      <c r="AF21" t="s">
        <v>19</v>
      </c>
      <c r="AG21" s="13">
        <v>5</v>
      </c>
      <c r="AQ21"/>
    </row>
    <row r="22" spans="1:43" x14ac:dyDescent="0.2">
      <c r="A22" t="s">
        <v>680</v>
      </c>
      <c r="B22" t="s">
        <v>705</v>
      </c>
      <c r="C22" t="s">
        <v>1434</v>
      </c>
      <c r="D22" t="s">
        <v>1741</v>
      </c>
      <c r="E22" s="3">
        <v>110.76666666666667</v>
      </c>
      <c r="F22" s="3">
        <f>Table3[[#This Row],[Total Hours Nurse Staffing]]/Table3[[#This Row],[MDS Census]]</f>
        <v>2.7322198816330627</v>
      </c>
      <c r="G22" s="3">
        <f>Table3[[#This Row],[Total Direct Care Staff Hours]]/Table3[[#This Row],[MDS Census]]</f>
        <v>2.5071973116661654</v>
      </c>
      <c r="H22" s="3">
        <f>Table3[[#This Row],[Total RN Hours (w/ Admin, DON)]]/Table3[[#This Row],[MDS Census]]</f>
        <v>0.18198916641588928</v>
      </c>
      <c r="I22" s="3">
        <f>Table3[[#This Row],[Total RN Hours (w/ Admin, DON)]]/Table3[[#This Row],[MDS Census]]</f>
        <v>0.18198916641588928</v>
      </c>
      <c r="J22" s="3">
        <f t="shared" si="0"/>
        <v>302.63888888888891</v>
      </c>
      <c r="K22" s="3">
        <f>SUM(Table3[[#This Row],[RN Hours (excl. Admin, DON)]], Table3[[#This Row],[LPN Hours (excl. Admin)]], Table3[[#This Row],[CNA Hours]], Table3[[#This Row],[NA TR Hours]], Table3[[#This Row],[Med Aide/Tech Hours]])</f>
        <v>277.7138888888889</v>
      </c>
      <c r="L22" s="3">
        <f>SUM(Table3[[#This Row],[RN Hours (excl. Admin, DON)]:[RN DON Hours]])</f>
        <v>20.158333333333335</v>
      </c>
      <c r="M22" s="3">
        <v>8.5250000000000004</v>
      </c>
      <c r="N22" s="3">
        <v>6.4777777777777779</v>
      </c>
      <c r="O22" s="3">
        <v>5.1555555555555559</v>
      </c>
      <c r="P22" s="3">
        <f>SUM(Table3[[#This Row],[LPN Hours (excl. Admin)]:[LPN Admin Hours]])</f>
        <v>128.19166666666666</v>
      </c>
      <c r="Q22" s="3">
        <v>114.9</v>
      </c>
      <c r="R22" s="3">
        <v>13.291666666666666</v>
      </c>
      <c r="S22" s="3">
        <f>SUM(Table3[[#This Row],[CNA Hours]], Table3[[#This Row],[NA TR Hours]], Table3[[#This Row],[Med Aide/Tech Hours]])</f>
        <v>154.28888888888889</v>
      </c>
      <c r="T22" s="3">
        <v>154.28888888888889</v>
      </c>
      <c r="U22" s="3">
        <v>0</v>
      </c>
      <c r="V22" s="3">
        <v>0</v>
      </c>
      <c r="W22" s="3">
        <f>SUM(Table3[[#This Row],[RN Hours Contract]:[Med Aide Hours Contract]])</f>
        <v>0</v>
      </c>
      <c r="X22" s="3">
        <v>0</v>
      </c>
      <c r="Y22" s="3">
        <v>0</v>
      </c>
      <c r="Z22" s="3">
        <v>0</v>
      </c>
      <c r="AA22" s="3">
        <v>0</v>
      </c>
      <c r="AB22" s="3">
        <v>0</v>
      </c>
      <c r="AC22" s="3">
        <v>0</v>
      </c>
      <c r="AD22" s="3">
        <v>0</v>
      </c>
      <c r="AE22" s="3">
        <v>0</v>
      </c>
      <c r="AF22" t="s">
        <v>20</v>
      </c>
      <c r="AG22" s="13">
        <v>5</v>
      </c>
      <c r="AQ22"/>
    </row>
    <row r="23" spans="1:43" x14ac:dyDescent="0.2">
      <c r="A23" t="s">
        <v>680</v>
      </c>
      <c r="B23" t="s">
        <v>706</v>
      </c>
      <c r="C23" t="s">
        <v>1435</v>
      </c>
      <c r="D23" t="s">
        <v>1741</v>
      </c>
      <c r="E23" s="3">
        <v>108.11111111111111</v>
      </c>
      <c r="F23" s="3">
        <f>Table3[[#This Row],[Total Hours Nurse Staffing]]/Table3[[#This Row],[MDS Census]]</f>
        <v>3.6719948612538538</v>
      </c>
      <c r="G23" s="3">
        <f>Table3[[#This Row],[Total Direct Care Staff Hours]]/Table3[[#This Row],[MDS Census]]</f>
        <v>3.3344008221993833</v>
      </c>
      <c r="H23" s="3">
        <f>Table3[[#This Row],[Total RN Hours (w/ Admin, DON)]]/Table3[[#This Row],[MDS Census]]</f>
        <v>1.3628879753340184</v>
      </c>
      <c r="I23" s="3">
        <f>Table3[[#This Row],[Total RN Hours (w/ Admin, DON)]]/Table3[[#This Row],[MDS Census]]</f>
        <v>1.3628879753340184</v>
      </c>
      <c r="J23" s="3">
        <f t="shared" si="0"/>
        <v>396.98344444444444</v>
      </c>
      <c r="K23" s="3">
        <f>SUM(Table3[[#This Row],[RN Hours (excl. Admin, DON)]], Table3[[#This Row],[LPN Hours (excl. Admin)]], Table3[[#This Row],[CNA Hours]], Table3[[#This Row],[NA TR Hours]], Table3[[#This Row],[Med Aide/Tech Hours]])</f>
        <v>360.4857777777778</v>
      </c>
      <c r="L23" s="3">
        <f>SUM(Table3[[#This Row],[RN Hours (excl. Admin, DON)]:[RN DON Hours]])</f>
        <v>147.34333333333333</v>
      </c>
      <c r="M23" s="3">
        <v>111.31033333333333</v>
      </c>
      <c r="N23" s="3">
        <v>29.721888888888888</v>
      </c>
      <c r="O23" s="3">
        <v>6.3111111111111109</v>
      </c>
      <c r="P23" s="3">
        <f>SUM(Table3[[#This Row],[LPN Hours (excl. Admin)]:[LPN Admin Hours]])</f>
        <v>66.947666666666677</v>
      </c>
      <c r="Q23" s="3">
        <v>66.483000000000004</v>
      </c>
      <c r="R23" s="3">
        <v>0.46466666666666673</v>
      </c>
      <c r="S23" s="3">
        <f>SUM(Table3[[#This Row],[CNA Hours]], Table3[[#This Row],[NA TR Hours]], Table3[[#This Row],[Med Aide/Tech Hours]])</f>
        <v>182.69244444444445</v>
      </c>
      <c r="T23" s="3">
        <v>141.43822222222224</v>
      </c>
      <c r="U23" s="3">
        <v>41.254222222222225</v>
      </c>
      <c r="V23" s="3">
        <v>0</v>
      </c>
      <c r="W23" s="3">
        <f>SUM(Table3[[#This Row],[RN Hours Contract]:[Med Aide Hours Contract]])</f>
        <v>3.2545555555555552</v>
      </c>
      <c r="X23" s="3">
        <v>1.0664444444444443</v>
      </c>
      <c r="Y23" s="3">
        <v>0</v>
      </c>
      <c r="Z23" s="3">
        <v>0</v>
      </c>
      <c r="AA23" s="3">
        <v>0</v>
      </c>
      <c r="AB23" s="3">
        <v>0</v>
      </c>
      <c r="AC23" s="3">
        <v>2.1881111111111111</v>
      </c>
      <c r="AD23" s="3">
        <v>0</v>
      </c>
      <c r="AE23" s="3">
        <v>0</v>
      </c>
      <c r="AF23" t="s">
        <v>21</v>
      </c>
      <c r="AG23" s="13">
        <v>5</v>
      </c>
      <c r="AQ23"/>
    </row>
    <row r="24" spans="1:43" x14ac:dyDescent="0.2">
      <c r="A24" t="s">
        <v>680</v>
      </c>
      <c r="B24" t="s">
        <v>707</v>
      </c>
      <c r="C24" t="s">
        <v>1436</v>
      </c>
      <c r="D24" t="s">
        <v>1717</v>
      </c>
      <c r="E24" s="3">
        <v>49.388888888888886</v>
      </c>
      <c r="F24" s="3">
        <f>Table3[[#This Row],[Total Hours Nurse Staffing]]/Table3[[#This Row],[MDS Census]]</f>
        <v>7.1393228346456707</v>
      </c>
      <c r="G24" s="3">
        <f>Table3[[#This Row],[Total Direct Care Staff Hours]]/Table3[[#This Row],[MDS Census]]</f>
        <v>6.3010798650168738</v>
      </c>
      <c r="H24" s="3">
        <f>Table3[[#This Row],[Total RN Hours (w/ Admin, DON)]]/Table3[[#This Row],[MDS Census]]</f>
        <v>2.7740022497187855</v>
      </c>
      <c r="I24" s="3">
        <f>Table3[[#This Row],[Total RN Hours (w/ Admin, DON)]]/Table3[[#This Row],[MDS Census]]</f>
        <v>2.7740022497187855</v>
      </c>
      <c r="J24" s="3">
        <f t="shared" si="0"/>
        <v>352.60322222222226</v>
      </c>
      <c r="K24" s="3">
        <f>SUM(Table3[[#This Row],[RN Hours (excl. Admin, DON)]], Table3[[#This Row],[LPN Hours (excl. Admin)]], Table3[[#This Row],[CNA Hours]], Table3[[#This Row],[NA TR Hours]], Table3[[#This Row],[Med Aide/Tech Hours]])</f>
        <v>311.20333333333338</v>
      </c>
      <c r="L24" s="3">
        <f>SUM(Table3[[#This Row],[RN Hours (excl. Admin, DON)]:[RN DON Hours]])</f>
        <v>137.0048888888889</v>
      </c>
      <c r="M24" s="3">
        <v>95.605000000000004</v>
      </c>
      <c r="N24" s="3">
        <v>41.399888888888889</v>
      </c>
      <c r="O24" s="3">
        <v>0</v>
      </c>
      <c r="P24" s="3">
        <f>SUM(Table3[[#This Row],[LPN Hours (excl. Admin)]:[LPN Admin Hours]])</f>
        <v>39.510444444444445</v>
      </c>
      <c r="Q24" s="3">
        <v>39.510444444444445</v>
      </c>
      <c r="R24" s="3">
        <v>0</v>
      </c>
      <c r="S24" s="3">
        <f>SUM(Table3[[#This Row],[CNA Hours]], Table3[[#This Row],[NA TR Hours]], Table3[[#This Row],[Med Aide/Tech Hours]])</f>
        <v>176.0878888888889</v>
      </c>
      <c r="T24" s="3">
        <v>176.0878888888889</v>
      </c>
      <c r="U24" s="3">
        <v>0</v>
      </c>
      <c r="V24" s="3">
        <v>0</v>
      </c>
      <c r="W24" s="3">
        <f>SUM(Table3[[#This Row],[RN Hours Contract]:[Med Aide Hours Contract]])</f>
        <v>0</v>
      </c>
      <c r="X24" s="3">
        <v>0</v>
      </c>
      <c r="Y24" s="3">
        <v>0</v>
      </c>
      <c r="Z24" s="3">
        <v>0</v>
      </c>
      <c r="AA24" s="3">
        <v>0</v>
      </c>
      <c r="AB24" s="3">
        <v>0</v>
      </c>
      <c r="AC24" s="3">
        <v>0</v>
      </c>
      <c r="AD24" s="3">
        <v>0</v>
      </c>
      <c r="AE24" s="3">
        <v>0</v>
      </c>
      <c r="AF24" t="s">
        <v>22</v>
      </c>
      <c r="AG24" s="13">
        <v>5</v>
      </c>
      <c r="AQ24"/>
    </row>
    <row r="25" spans="1:43" x14ac:dyDescent="0.2">
      <c r="A25" t="s">
        <v>680</v>
      </c>
      <c r="B25" t="s">
        <v>708</v>
      </c>
      <c r="C25" t="s">
        <v>1437</v>
      </c>
      <c r="D25" t="s">
        <v>1754</v>
      </c>
      <c r="E25" s="3">
        <v>28.966666666666665</v>
      </c>
      <c r="F25" s="3">
        <f>Table3[[#This Row],[Total Hours Nurse Staffing]]/Table3[[#This Row],[MDS Census]]</f>
        <v>4.9585769083237432</v>
      </c>
      <c r="G25" s="3">
        <f>Table3[[#This Row],[Total Direct Care Staff Hours]]/Table3[[#This Row],[MDS Census]]</f>
        <v>4.6747257383966243</v>
      </c>
      <c r="H25" s="3">
        <f>Table3[[#This Row],[Total RN Hours (w/ Admin, DON)]]/Table3[[#This Row],[MDS Census]]</f>
        <v>1.0660682777138473</v>
      </c>
      <c r="I25" s="3">
        <f>Table3[[#This Row],[Total RN Hours (w/ Admin, DON)]]/Table3[[#This Row],[MDS Census]]</f>
        <v>1.0660682777138473</v>
      </c>
      <c r="J25" s="3">
        <f t="shared" si="0"/>
        <v>143.63344444444442</v>
      </c>
      <c r="K25" s="3">
        <f>SUM(Table3[[#This Row],[RN Hours (excl. Admin, DON)]], Table3[[#This Row],[LPN Hours (excl. Admin)]], Table3[[#This Row],[CNA Hours]], Table3[[#This Row],[NA TR Hours]], Table3[[#This Row],[Med Aide/Tech Hours]])</f>
        <v>135.41122222222222</v>
      </c>
      <c r="L25" s="3">
        <f>SUM(Table3[[#This Row],[RN Hours (excl. Admin, DON)]:[RN DON Hours]])</f>
        <v>30.880444444444443</v>
      </c>
      <c r="M25" s="3">
        <v>22.658222222222221</v>
      </c>
      <c r="N25" s="3">
        <v>4.8444444444444441</v>
      </c>
      <c r="O25" s="3">
        <v>3.3777777777777778</v>
      </c>
      <c r="P25" s="3">
        <f>SUM(Table3[[#This Row],[LPN Hours (excl. Admin)]:[LPN Admin Hours]])</f>
        <v>23.315555555555555</v>
      </c>
      <c r="Q25" s="3">
        <v>23.315555555555555</v>
      </c>
      <c r="R25" s="3">
        <v>0</v>
      </c>
      <c r="S25" s="3">
        <f>SUM(Table3[[#This Row],[CNA Hours]], Table3[[#This Row],[NA TR Hours]], Table3[[#This Row],[Med Aide/Tech Hours]])</f>
        <v>89.437444444444438</v>
      </c>
      <c r="T25" s="3">
        <v>89.437444444444438</v>
      </c>
      <c r="U25" s="3">
        <v>0</v>
      </c>
      <c r="V25" s="3">
        <v>0</v>
      </c>
      <c r="W25" s="3">
        <f>SUM(Table3[[#This Row],[RN Hours Contract]:[Med Aide Hours Contract]])</f>
        <v>2.6666666666666665</v>
      </c>
      <c r="X25" s="3">
        <v>0</v>
      </c>
      <c r="Y25" s="3">
        <v>0</v>
      </c>
      <c r="Z25" s="3">
        <v>2.6666666666666665</v>
      </c>
      <c r="AA25" s="3">
        <v>0</v>
      </c>
      <c r="AB25" s="3">
        <v>0</v>
      </c>
      <c r="AC25" s="3">
        <v>0</v>
      </c>
      <c r="AD25" s="3">
        <v>0</v>
      </c>
      <c r="AE25" s="3">
        <v>0</v>
      </c>
      <c r="AF25" t="s">
        <v>23</v>
      </c>
      <c r="AG25" s="13">
        <v>5</v>
      </c>
      <c r="AQ25"/>
    </row>
    <row r="26" spans="1:43" x14ac:dyDescent="0.2">
      <c r="A26" t="s">
        <v>680</v>
      </c>
      <c r="B26" t="s">
        <v>709</v>
      </c>
      <c r="C26" t="s">
        <v>1438</v>
      </c>
      <c r="D26" t="s">
        <v>1706</v>
      </c>
      <c r="E26" s="3">
        <v>48.044444444444444</v>
      </c>
      <c r="F26" s="3">
        <f>Table3[[#This Row],[Total Hours Nurse Staffing]]/Table3[[#This Row],[MDS Census]]</f>
        <v>4.6581868640148008</v>
      </c>
      <c r="G26" s="3">
        <f>Table3[[#This Row],[Total Direct Care Staff Hours]]/Table3[[#This Row],[MDS Census]]</f>
        <v>4.3301341350601295</v>
      </c>
      <c r="H26" s="3">
        <f>Table3[[#This Row],[Total RN Hours (w/ Admin, DON)]]/Table3[[#This Row],[MDS Census]]</f>
        <v>0.65200046253469013</v>
      </c>
      <c r="I26" s="3">
        <f>Table3[[#This Row],[Total RN Hours (w/ Admin, DON)]]/Table3[[#This Row],[MDS Census]]</f>
        <v>0.65200046253469013</v>
      </c>
      <c r="J26" s="3">
        <f t="shared" si="0"/>
        <v>223.79999999999998</v>
      </c>
      <c r="K26" s="3">
        <f>SUM(Table3[[#This Row],[RN Hours (excl. Admin, DON)]], Table3[[#This Row],[LPN Hours (excl. Admin)]], Table3[[#This Row],[CNA Hours]], Table3[[#This Row],[NA TR Hours]], Table3[[#This Row],[Med Aide/Tech Hours]])</f>
        <v>208.03888888888889</v>
      </c>
      <c r="L26" s="3">
        <f>SUM(Table3[[#This Row],[RN Hours (excl. Admin, DON)]:[RN DON Hours]])</f>
        <v>31.325000000000003</v>
      </c>
      <c r="M26" s="3">
        <v>15.563888888888888</v>
      </c>
      <c r="N26" s="3">
        <v>10.338888888888889</v>
      </c>
      <c r="O26" s="3">
        <v>5.4222222222222225</v>
      </c>
      <c r="P26" s="3">
        <f>SUM(Table3[[#This Row],[LPN Hours (excl. Admin)]:[LPN Admin Hours]])</f>
        <v>59.741666666666667</v>
      </c>
      <c r="Q26" s="3">
        <v>59.741666666666667</v>
      </c>
      <c r="R26" s="3">
        <v>0</v>
      </c>
      <c r="S26" s="3">
        <f>SUM(Table3[[#This Row],[CNA Hours]], Table3[[#This Row],[NA TR Hours]], Table3[[#This Row],[Med Aide/Tech Hours]])</f>
        <v>132.73333333333332</v>
      </c>
      <c r="T26" s="3">
        <v>132.73333333333332</v>
      </c>
      <c r="U26" s="3">
        <v>0</v>
      </c>
      <c r="V26" s="3">
        <v>0</v>
      </c>
      <c r="W26" s="3">
        <f>SUM(Table3[[#This Row],[RN Hours Contract]:[Med Aide Hours Contract]])</f>
        <v>39.927777777777777</v>
      </c>
      <c r="X26" s="3">
        <v>0.22222222222222221</v>
      </c>
      <c r="Y26" s="3">
        <v>0</v>
      </c>
      <c r="Z26" s="3">
        <v>0</v>
      </c>
      <c r="AA26" s="3">
        <v>23.819444444444443</v>
      </c>
      <c r="AB26" s="3">
        <v>0</v>
      </c>
      <c r="AC26" s="3">
        <v>15.886111111111111</v>
      </c>
      <c r="AD26" s="3">
        <v>0</v>
      </c>
      <c r="AE26" s="3">
        <v>0</v>
      </c>
      <c r="AF26" t="s">
        <v>24</v>
      </c>
      <c r="AG26" s="13">
        <v>5</v>
      </c>
      <c r="AQ26"/>
    </row>
    <row r="27" spans="1:43" x14ac:dyDescent="0.2">
      <c r="A27" t="s">
        <v>680</v>
      </c>
      <c r="B27" t="s">
        <v>710</v>
      </c>
      <c r="C27" t="s">
        <v>1420</v>
      </c>
      <c r="D27" t="s">
        <v>1741</v>
      </c>
      <c r="E27" s="3">
        <v>61.744444444444447</v>
      </c>
      <c r="F27" s="3">
        <f>Table3[[#This Row],[Total Hours Nurse Staffing]]/Table3[[#This Row],[MDS Census]]</f>
        <v>3.5229530322116247</v>
      </c>
      <c r="G27" s="3">
        <f>Table3[[#This Row],[Total Direct Care Staff Hours]]/Table3[[#This Row],[MDS Census]]</f>
        <v>3.445213244556415</v>
      </c>
      <c r="H27" s="3">
        <f>Table3[[#This Row],[Total RN Hours (w/ Admin, DON)]]/Table3[[#This Row],[MDS Census]]</f>
        <v>1.0129206406334352</v>
      </c>
      <c r="I27" s="3">
        <f>Table3[[#This Row],[Total RN Hours (w/ Admin, DON)]]/Table3[[#This Row],[MDS Census]]</f>
        <v>1.0129206406334352</v>
      </c>
      <c r="J27" s="3">
        <f t="shared" si="0"/>
        <v>217.52277777777778</v>
      </c>
      <c r="K27" s="3">
        <f>SUM(Table3[[#This Row],[RN Hours (excl. Admin, DON)]], Table3[[#This Row],[LPN Hours (excl. Admin)]], Table3[[#This Row],[CNA Hours]], Table3[[#This Row],[NA TR Hours]], Table3[[#This Row],[Med Aide/Tech Hours]])</f>
        <v>212.72277777777776</v>
      </c>
      <c r="L27" s="3">
        <f>SUM(Table3[[#This Row],[RN Hours (excl. Admin, DON)]:[RN DON Hours]])</f>
        <v>62.542222222222222</v>
      </c>
      <c r="M27" s="3">
        <v>57.742222222222225</v>
      </c>
      <c r="N27" s="3">
        <v>1.65</v>
      </c>
      <c r="O27" s="3">
        <v>3.15</v>
      </c>
      <c r="P27" s="3">
        <f>SUM(Table3[[#This Row],[LPN Hours (excl. Admin)]:[LPN Admin Hours]])</f>
        <v>11.172222222222222</v>
      </c>
      <c r="Q27" s="3">
        <v>11.172222222222222</v>
      </c>
      <c r="R27" s="3">
        <v>0</v>
      </c>
      <c r="S27" s="3">
        <f>SUM(Table3[[#This Row],[CNA Hours]], Table3[[#This Row],[NA TR Hours]], Table3[[#This Row],[Med Aide/Tech Hours]])</f>
        <v>143.80833333333334</v>
      </c>
      <c r="T27" s="3">
        <v>143.80833333333334</v>
      </c>
      <c r="U27" s="3">
        <v>0</v>
      </c>
      <c r="V27" s="3">
        <v>0</v>
      </c>
      <c r="W27" s="3">
        <f>SUM(Table3[[#This Row],[RN Hours Contract]:[Med Aide Hours Contract]])</f>
        <v>0</v>
      </c>
      <c r="X27" s="3">
        <v>0</v>
      </c>
      <c r="Y27" s="3">
        <v>0</v>
      </c>
      <c r="Z27" s="3">
        <v>0</v>
      </c>
      <c r="AA27" s="3">
        <v>0</v>
      </c>
      <c r="AB27" s="3">
        <v>0</v>
      </c>
      <c r="AC27" s="3">
        <v>0</v>
      </c>
      <c r="AD27" s="3">
        <v>0</v>
      </c>
      <c r="AE27" s="3">
        <v>0</v>
      </c>
      <c r="AF27" t="s">
        <v>25</v>
      </c>
      <c r="AG27" s="13">
        <v>5</v>
      </c>
      <c r="AQ27"/>
    </row>
    <row r="28" spans="1:43" x14ac:dyDescent="0.2">
      <c r="A28" t="s">
        <v>680</v>
      </c>
      <c r="B28" t="s">
        <v>711</v>
      </c>
      <c r="C28" t="s">
        <v>1439</v>
      </c>
      <c r="D28" t="s">
        <v>1741</v>
      </c>
      <c r="E28" s="3">
        <v>78.099999999999994</v>
      </c>
      <c r="F28" s="3">
        <f>Table3[[#This Row],[Total Hours Nurse Staffing]]/Table3[[#This Row],[MDS Census]]</f>
        <v>2.8360719874804383</v>
      </c>
      <c r="G28" s="3">
        <f>Table3[[#This Row],[Total Direct Care Staff Hours]]/Table3[[#This Row],[MDS Census]]</f>
        <v>2.6399203300611749</v>
      </c>
      <c r="H28" s="3">
        <f>Table3[[#This Row],[Total RN Hours (w/ Admin, DON)]]/Table3[[#This Row],[MDS Census]]</f>
        <v>0.49960876369327079</v>
      </c>
      <c r="I28" s="3">
        <f>Table3[[#This Row],[Total RN Hours (w/ Admin, DON)]]/Table3[[#This Row],[MDS Census]]</f>
        <v>0.49960876369327079</v>
      </c>
      <c r="J28" s="3">
        <f t="shared" si="0"/>
        <v>221.49722222222221</v>
      </c>
      <c r="K28" s="3">
        <f>SUM(Table3[[#This Row],[RN Hours (excl. Admin, DON)]], Table3[[#This Row],[LPN Hours (excl. Admin)]], Table3[[#This Row],[CNA Hours]], Table3[[#This Row],[NA TR Hours]], Table3[[#This Row],[Med Aide/Tech Hours]])</f>
        <v>206.17777777777775</v>
      </c>
      <c r="L28" s="3">
        <f>SUM(Table3[[#This Row],[RN Hours (excl. Admin, DON)]:[RN DON Hours]])</f>
        <v>39.019444444444446</v>
      </c>
      <c r="M28" s="3">
        <v>23.7</v>
      </c>
      <c r="N28" s="3">
        <v>10.147222222222222</v>
      </c>
      <c r="O28" s="3">
        <v>5.1722222222222225</v>
      </c>
      <c r="P28" s="3">
        <f>SUM(Table3[[#This Row],[LPN Hours (excl. Admin)]:[LPN Admin Hours]])</f>
        <v>55.283333333333331</v>
      </c>
      <c r="Q28" s="3">
        <v>55.283333333333331</v>
      </c>
      <c r="R28" s="3">
        <v>0</v>
      </c>
      <c r="S28" s="3">
        <f>SUM(Table3[[#This Row],[CNA Hours]], Table3[[#This Row],[NA TR Hours]], Table3[[#This Row],[Med Aide/Tech Hours]])</f>
        <v>127.19444444444444</v>
      </c>
      <c r="T28" s="3">
        <v>120.40833333333333</v>
      </c>
      <c r="U28" s="3">
        <v>6.7861111111111114</v>
      </c>
      <c r="V28" s="3">
        <v>0</v>
      </c>
      <c r="W28" s="3">
        <f>SUM(Table3[[#This Row],[RN Hours Contract]:[Med Aide Hours Contract]])</f>
        <v>0</v>
      </c>
      <c r="X28" s="3">
        <v>0</v>
      </c>
      <c r="Y28" s="3">
        <v>0</v>
      </c>
      <c r="Z28" s="3">
        <v>0</v>
      </c>
      <c r="AA28" s="3">
        <v>0</v>
      </c>
      <c r="AB28" s="3">
        <v>0</v>
      </c>
      <c r="AC28" s="3">
        <v>0</v>
      </c>
      <c r="AD28" s="3">
        <v>0</v>
      </c>
      <c r="AE28" s="3">
        <v>0</v>
      </c>
      <c r="AF28" t="s">
        <v>26</v>
      </c>
      <c r="AG28" s="13">
        <v>5</v>
      </c>
      <c r="AQ28"/>
    </row>
    <row r="29" spans="1:43" x14ac:dyDescent="0.2">
      <c r="A29" t="s">
        <v>680</v>
      </c>
      <c r="B29" t="s">
        <v>712</v>
      </c>
      <c r="C29" t="s">
        <v>1440</v>
      </c>
      <c r="D29" t="s">
        <v>1755</v>
      </c>
      <c r="E29" s="3">
        <v>96.2</v>
      </c>
      <c r="F29" s="3">
        <f>Table3[[#This Row],[Total Hours Nurse Staffing]]/Table3[[#This Row],[MDS Census]]</f>
        <v>2.6575560175560176</v>
      </c>
      <c r="G29" s="3">
        <f>Table3[[#This Row],[Total Direct Care Staff Hours]]/Table3[[#This Row],[MDS Census]]</f>
        <v>2.4424035574035572</v>
      </c>
      <c r="H29" s="3">
        <f>Table3[[#This Row],[Total RN Hours (w/ Admin, DON)]]/Table3[[#This Row],[MDS Census]]</f>
        <v>0.57397204897204901</v>
      </c>
      <c r="I29" s="3">
        <f>Table3[[#This Row],[Total RN Hours (w/ Admin, DON)]]/Table3[[#This Row],[MDS Census]]</f>
        <v>0.57397204897204901</v>
      </c>
      <c r="J29" s="3">
        <f t="shared" si="0"/>
        <v>255.65688888888889</v>
      </c>
      <c r="K29" s="3">
        <f>SUM(Table3[[#This Row],[RN Hours (excl. Admin, DON)]], Table3[[#This Row],[LPN Hours (excl. Admin)]], Table3[[#This Row],[CNA Hours]], Table3[[#This Row],[NA TR Hours]], Table3[[#This Row],[Med Aide/Tech Hours]])</f>
        <v>234.95922222222222</v>
      </c>
      <c r="L29" s="3">
        <f>SUM(Table3[[#This Row],[RN Hours (excl. Admin, DON)]:[RN DON Hours]])</f>
        <v>55.216111111111111</v>
      </c>
      <c r="M29" s="3">
        <v>39.949444444444445</v>
      </c>
      <c r="N29" s="3">
        <v>10.644444444444447</v>
      </c>
      <c r="O29" s="3">
        <v>4.6222222222222218</v>
      </c>
      <c r="P29" s="3">
        <f>SUM(Table3[[#This Row],[LPN Hours (excl. Admin)]:[LPN Admin Hours]])</f>
        <v>75.644333333333336</v>
      </c>
      <c r="Q29" s="3">
        <v>70.213333333333338</v>
      </c>
      <c r="R29" s="3">
        <v>5.4309999999999992</v>
      </c>
      <c r="S29" s="3">
        <f>SUM(Table3[[#This Row],[CNA Hours]], Table3[[#This Row],[NA TR Hours]], Table3[[#This Row],[Med Aide/Tech Hours]])</f>
        <v>124.79644444444445</v>
      </c>
      <c r="T29" s="3">
        <v>96.959777777777774</v>
      </c>
      <c r="U29" s="3">
        <v>27.836666666666673</v>
      </c>
      <c r="V29" s="3">
        <v>0</v>
      </c>
      <c r="W29" s="3">
        <f>SUM(Table3[[#This Row],[RN Hours Contract]:[Med Aide Hours Contract]])</f>
        <v>0</v>
      </c>
      <c r="X29" s="3">
        <v>0</v>
      </c>
      <c r="Y29" s="3">
        <v>0</v>
      </c>
      <c r="Z29" s="3">
        <v>0</v>
      </c>
      <c r="AA29" s="3">
        <v>0</v>
      </c>
      <c r="AB29" s="3">
        <v>0</v>
      </c>
      <c r="AC29" s="3">
        <v>0</v>
      </c>
      <c r="AD29" s="3">
        <v>0</v>
      </c>
      <c r="AE29" s="3">
        <v>0</v>
      </c>
      <c r="AF29" t="s">
        <v>27</v>
      </c>
      <c r="AG29" s="13">
        <v>5</v>
      </c>
      <c r="AQ29"/>
    </row>
    <row r="30" spans="1:43" x14ac:dyDescent="0.2">
      <c r="A30" t="s">
        <v>680</v>
      </c>
      <c r="B30" t="s">
        <v>713</v>
      </c>
      <c r="C30" t="s">
        <v>1375</v>
      </c>
      <c r="D30" t="s">
        <v>1756</v>
      </c>
      <c r="E30" s="3">
        <v>48.355555555555554</v>
      </c>
      <c r="F30" s="3">
        <f>Table3[[#This Row],[Total Hours Nurse Staffing]]/Table3[[#This Row],[MDS Census]]</f>
        <v>3.3994140625</v>
      </c>
      <c r="G30" s="3">
        <f>Table3[[#This Row],[Total Direct Care Staff Hours]]/Table3[[#This Row],[MDS Census]]</f>
        <v>3.1683708639705879</v>
      </c>
      <c r="H30" s="3">
        <f>Table3[[#This Row],[Total RN Hours (w/ Admin, DON)]]/Table3[[#This Row],[MDS Census]]</f>
        <v>0.48776424632352944</v>
      </c>
      <c r="I30" s="3">
        <f>Table3[[#This Row],[Total RN Hours (w/ Admin, DON)]]/Table3[[#This Row],[MDS Census]]</f>
        <v>0.48776424632352944</v>
      </c>
      <c r="J30" s="3">
        <f t="shared" si="0"/>
        <v>164.38055555555556</v>
      </c>
      <c r="K30" s="3">
        <f>SUM(Table3[[#This Row],[RN Hours (excl. Admin, DON)]], Table3[[#This Row],[LPN Hours (excl. Admin)]], Table3[[#This Row],[CNA Hours]], Table3[[#This Row],[NA TR Hours]], Table3[[#This Row],[Med Aide/Tech Hours]])</f>
        <v>153.20833333333331</v>
      </c>
      <c r="L30" s="3">
        <f>SUM(Table3[[#This Row],[RN Hours (excl. Admin, DON)]:[RN DON Hours]])</f>
        <v>23.586111111111112</v>
      </c>
      <c r="M30" s="3">
        <v>17.905555555555555</v>
      </c>
      <c r="N30" s="3">
        <v>0.15277777777777779</v>
      </c>
      <c r="O30" s="3">
        <v>5.5277777777777777</v>
      </c>
      <c r="P30" s="3">
        <f>SUM(Table3[[#This Row],[LPN Hours (excl. Admin)]:[LPN Admin Hours]])</f>
        <v>40.85</v>
      </c>
      <c r="Q30" s="3">
        <v>35.358333333333334</v>
      </c>
      <c r="R30" s="3">
        <v>5.4916666666666663</v>
      </c>
      <c r="S30" s="3">
        <f>SUM(Table3[[#This Row],[CNA Hours]], Table3[[#This Row],[NA TR Hours]], Table3[[#This Row],[Med Aide/Tech Hours]])</f>
        <v>99.944444444444443</v>
      </c>
      <c r="T30" s="3">
        <v>99.944444444444443</v>
      </c>
      <c r="U30" s="3">
        <v>0</v>
      </c>
      <c r="V30" s="3">
        <v>0</v>
      </c>
      <c r="W30" s="3">
        <f>SUM(Table3[[#This Row],[RN Hours Contract]:[Med Aide Hours Contract]])</f>
        <v>0</v>
      </c>
      <c r="X30" s="3">
        <v>0</v>
      </c>
      <c r="Y30" s="3">
        <v>0</v>
      </c>
      <c r="Z30" s="3">
        <v>0</v>
      </c>
      <c r="AA30" s="3">
        <v>0</v>
      </c>
      <c r="AB30" s="3">
        <v>0</v>
      </c>
      <c r="AC30" s="3">
        <v>0</v>
      </c>
      <c r="AD30" s="3">
        <v>0</v>
      </c>
      <c r="AE30" s="3">
        <v>0</v>
      </c>
      <c r="AF30" t="s">
        <v>28</v>
      </c>
      <c r="AG30" s="13">
        <v>5</v>
      </c>
      <c r="AQ30"/>
    </row>
    <row r="31" spans="1:43" x14ac:dyDescent="0.2">
      <c r="A31" t="s">
        <v>680</v>
      </c>
      <c r="B31" t="s">
        <v>714</v>
      </c>
      <c r="C31" t="s">
        <v>1441</v>
      </c>
      <c r="D31" t="s">
        <v>1757</v>
      </c>
      <c r="E31" s="3">
        <v>146.9111111111111</v>
      </c>
      <c r="F31" s="3">
        <f>Table3[[#This Row],[Total Hours Nurse Staffing]]/Table3[[#This Row],[MDS Census]]</f>
        <v>2.6221638178792923</v>
      </c>
      <c r="G31" s="3">
        <f>Table3[[#This Row],[Total Direct Care Staff Hours]]/Table3[[#This Row],[MDS Census]]</f>
        <v>2.4614657389199821</v>
      </c>
      <c r="H31" s="3">
        <f>Table3[[#This Row],[Total RN Hours (w/ Admin, DON)]]/Table3[[#This Row],[MDS Census]]</f>
        <v>0.49160490092270465</v>
      </c>
      <c r="I31" s="3">
        <f>Table3[[#This Row],[Total RN Hours (w/ Admin, DON)]]/Table3[[#This Row],[MDS Census]]</f>
        <v>0.49160490092270465</v>
      </c>
      <c r="J31" s="3">
        <f t="shared" si="0"/>
        <v>385.22500000000002</v>
      </c>
      <c r="K31" s="3">
        <f>SUM(Table3[[#This Row],[RN Hours (excl. Admin, DON)]], Table3[[#This Row],[LPN Hours (excl. Admin)]], Table3[[#This Row],[CNA Hours]], Table3[[#This Row],[NA TR Hours]], Table3[[#This Row],[Med Aide/Tech Hours]])</f>
        <v>361.61666666666667</v>
      </c>
      <c r="L31" s="3">
        <f>SUM(Table3[[#This Row],[RN Hours (excl. Admin, DON)]:[RN DON Hours]])</f>
        <v>72.222222222222229</v>
      </c>
      <c r="M31" s="3">
        <v>48.613888888888887</v>
      </c>
      <c r="N31" s="3">
        <v>18.227777777777778</v>
      </c>
      <c r="O31" s="3">
        <v>5.3805555555555555</v>
      </c>
      <c r="P31" s="3">
        <f>SUM(Table3[[#This Row],[LPN Hours (excl. Admin)]:[LPN Admin Hours]])</f>
        <v>98.511111111111106</v>
      </c>
      <c r="Q31" s="3">
        <v>98.511111111111106</v>
      </c>
      <c r="R31" s="3">
        <v>0</v>
      </c>
      <c r="S31" s="3">
        <f>SUM(Table3[[#This Row],[CNA Hours]], Table3[[#This Row],[NA TR Hours]], Table3[[#This Row],[Med Aide/Tech Hours]])</f>
        <v>214.49166666666667</v>
      </c>
      <c r="T31" s="3">
        <v>214.49166666666667</v>
      </c>
      <c r="U31" s="3">
        <v>0</v>
      </c>
      <c r="V31" s="3">
        <v>0</v>
      </c>
      <c r="W31" s="3">
        <f>SUM(Table3[[#This Row],[RN Hours Contract]:[Med Aide Hours Contract]])</f>
        <v>0</v>
      </c>
      <c r="X31" s="3">
        <v>0</v>
      </c>
      <c r="Y31" s="3">
        <v>0</v>
      </c>
      <c r="Z31" s="3">
        <v>0</v>
      </c>
      <c r="AA31" s="3">
        <v>0</v>
      </c>
      <c r="AB31" s="3">
        <v>0</v>
      </c>
      <c r="AC31" s="3">
        <v>0</v>
      </c>
      <c r="AD31" s="3">
        <v>0</v>
      </c>
      <c r="AE31" s="3">
        <v>0</v>
      </c>
      <c r="AF31" t="s">
        <v>29</v>
      </c>
      <c r="AG31" s="13">
        <v>5</v>
      </c>
      <c r="AQ31"/>
    </row>
    <row r="32" spans="1:43" x14ac:dyDescent="0.2">
      <c r="A32" t="s">
        <v>680</v>
      </c>
      <c r="B32" t="s">
        <v>715</v>
      </c>
      <c r="C32" t="s">
        <v>1442</v>
      </c>
      <c r="D32" t="s">
        <v>1753</v>
      </c>
      <c r="E32" s="3">
        <v>59.255555555555553</v>
      </c>
      <c r="F32" s="3">
        <f>Table3[[#This Row],[Total Hours Nurse Staffing]]/Table3[[#This Row],[MDS Census]]</f>
        <v>4.2320457528595536</v>
      </c>
      <c r="G32" s="3">
        <f>Table3[[#This Row],[Total Direct Care Staff Hours]]/Table3[[#This Row],[MDS Census]]</f>
        <v>3.9625914119632477</v>
      </c>
      <c r="H32" s="3">
        <f>Table3[[#This Row],[Total RN Hours (w/ Admin, DON)]]/Table3[[#This Row],[MDS Census]]</f>
        <v>1.0678792424526533</v>
      </c>
      <c r="I32" s="3">
        <f>Table3[[#This Row],[Total RN Hours (w/ Admin, DON)]]/Table3[[#This Row],[MDS Census]]</f>
        <v>1.0678792424526533</v>
      </c>
      <c r="J32" s="3">
        <f t="shared" si="0"/>
        <v>250.77222222222221</v>
      </c>
      <c r="K32" s="3">
        <f>SUM(Table3[[#This Row],[RN Hours (excl. Admin, DON)]], Table3[[#This Row],[LPN Hours (excl. Admin)]], Table3[[#This Row],[CNA Hours]], Table3[[#This Row],[NA TR Hours]], Table3[[#This Row],[Med Aide/Tech Hours]])</f>
        <v>234.80555555555554</v>
      </c>
      <c r="L32" s="3">
        <f>SUM(Table3[[#This Row],[RN Hours (excl. Admin, DON)]:[RN DON Hours]])</f>
        <v>63.277777777777779</v>
      </c>
      <c r="M32" s="3">
        <v>47.31111111111111</v>
      </c>
      <c r="N32" s="3">
        <v>10.544444444444444</v>
      </c>
      <c r="O32" s="3">
        <v>5.4222222222222225</v>
      </c>
      <c r="P32" s="3">
        <f>SUM(Table3[[#This Row],[LPN Hours (excl. Admin)]:[LPN Admin Hours]])</f>
        <v>25.413888888888888</v>
      </c>
      <c r="Q32" s="3">
        <v>25.413888888888888</v>
      </c>
      <c r="R32" s="3">
        <v>0</v>
      </c>
      <c r="S32" s="3">
        <f>SUM(Table3[[#This Row],[CNA Hours]], Table3[[#This Row],[NA TR Hours]], Table3[[#This Row],[Med Aide/Tech Hours]])</f>
        <v>162.08055555555555</v>
      </c>
      <c r="T32" s="3">
        <v>161.96666666666667</v>
      </c>
      <c r="U32" s="3">
        <v>0.11388888888888889</v>
      </c>
      <c r="V32" s="3">
        <v>0</v>
      </c>
      <c r="W32" s="3">
        <f>SUM(Table3[[#This Row],[RN Hours Contract]:[Med Aide Hours Contract]])</f>
        <v>0.25555555555555554</v>
      </c>
      <c r="X32" s="3">
        <v>0.25555555555555554</v>
      </c>
      <c r="Y32" s="3">
        <v>0</v>
      </c>
      <c r="Z32" s="3">
        <v>0</v>
      </c>
      <c r="AA32" s="3">
        <v>0</v>
      </c>
      <c r="AB32" s="3">
        <v>0</v>
      </c>
      <c r="AC32" s="3">
        <v>0</v>
      </c>
      <c r="AD32" s="3">
        <v>0</v>
      </c>
      <c r="AE32" s="3">
        <v>0</v>
      </c>
      <c r="AF32" t="s">
        <v>30</v>
      </c>
      <c r="AG32" s="13">
        <v>5</v>
      </c>
      <c r="AQ32"/>
    </row>
    <row r="33" spans="1:43" x14ac:dyDescent="0.2">
      <c r="A33" t="s">
        <v>680</v>
      </c>
      <c r="B33" t="s">
        <v>716</v>
      </c>
      <c r="C33" t="s">
        <v>1404</v>
      </c>
      <c r="D33" t="s">
        <v>1756</v>
      </c>
      <c r="E33" s="3">
        <v>75</v>
      </c>
      <c r="F33" s="3">
        <f>Table3[[#This Row],[Total Hours Nurse Staffing]]/Table3[[#This Row],[MDS Census]]</f>
        <v>3.7819999999999996</v>
      </c>
      <c r="G33" s="3">
        <f>Table3[[#This Row],[Total Direct Care Staff Hours]]/Table3[[#This Row],[MDS Census]]</f>
        <v>3.3625629629629628</v>
      </c>
      <c r="H33" s="3">
        <f>Table3[[#This Row],[Total RN Hours (w/ Admin, DON)]]/Table3[[#This Row],[MDS Census]]</f>
        <v>0.38453333333333339</v>
      </c>
      <c r="I33" s="3">
        <f>Table3[[#This Row],[Total RN Hours (w/ Admin, DON)]]/Table3[[#This Row],[MDS Census]]</f>
        <v>0.38453333333333339</v>
      </c>
      <c r="J33" s="3">
        <f t="shared" ref="J33:J96" si="1">SUM(L33,P33,S33)</f>
        <v>283.64999999999998</v>
      </c>
      <c r="K33" s="3">
        <f>SUM(Table3[[#This Row],[RN Hours (excl. Admin, DON)]], Table3[[#This Row],[LPN Hours (excl. Admin)]], Table3[[#This Row],[CNA Hours]], Table3[[#This Row],[NA TR Hours]], Table3[[#This Row],[Med Aide/Tech Hours]])</f>
        <v>252.1922222222222</v>
      </c>
      <c r="L33" s="3">
        <f>SUM(Table3[[#This Row],[RN Hours (excl. Admin, DON)]:[RN DON Hours]])</f>
        <v>28.840000000000003</v>
      </c>
      <c r="M33" s="3">
        <v>14.715555555555557</v>
      </c>
      <c r="N33" s="3">
        <v>8.5244444444444447</v>
      </c>
      <c r="O33" s="3">
        <v>5.6</v>
      </c>
      <c r="P33" s="3">
        <f>SUM(Table3[[#This Row],[LPN Hours (excl. Admin)]:[LPN Admin Hours]])</f>
        <v>102.32688888888889</v>
      </c>
      <c r="Q33" s="3">
        <v>84.99355555555556</v>
      </c>
      <c r="R33" s="3">
        <v>17.333333333333332</v>
      </c>
      <c r="S33" s="3">
        <f>SUM(Table3[[#This Row],[CNA Hours]], Table3[[#This Row],[NA TR Hours]], Table3[[#This Row],[Med Aide/Tech Hours]])</f>
        <v>152.4831111111111</v>
      </c>
      <c r="T33" s="3">
        <v>152.4831111111111</v>
      </c>
      <c r="U33" s="3">
        <v>0</v>
      </c>
      <c r="V33" s="3">
        <v>0</v>
      </c>
      <c r="W33" s="3">
        <f>SUM(Table3[[#This Row],[RN Hours Contract]:[Med Aide Hours Contract]])</f>
        <v>30.99722222222222</v>
      </c>
      <c r="X33" s="3">
        <v>3.0222222222222221</v>
      </c>
      <c r="Y33" s="3">
        <v>3.911111111111111</v>
      </c>
      <c r="Z33" s="3">
        <v>0</v>
      </c>
      <c r="AA33" s="3">
        <v>10.066666666666666</v>
      </c>
      <c r="AB33" s="3">
        <v>0</v>
      </c>
      <c r="AC33" s="3">
        <v>13.997222222222222</v>
      </c>
      <c r="AD33" s="3">
        <v>0</v>
      </c>
      <c r="AE33" s="3">
        <v>0</v>
      </c>
      <c r="AF33" t="s">
        <v>31</v>
      </c>
      <c r="AG33" s="13">
        <v>5</v>
      </c>
      <c r="AQ33"/>
    </row>
    <row r="34" spans="1:43" x14ac:dyDescent="0.2">
      <c r="A34" t="s">
        <v>680</v>
      </c>
      <c r="B34" t="s">
        <v>717</v>
      </c>
      <c r="C34" t="s">
        <v>1443</v>
      </c>
      <c r="D34" t="s">
        <v>1741</v>
      </c>
      <c r="E34" s="3">
        <v>200.97777777777779</v>
      </c>
      <c r="F34" s="3">
        <f>Table3[[#This Row],[Total Hours Nurse Staffing]]/Table3[[#This Row],[MDS Census]]</f>
        <v>2.5937002432551965</v>
      </c>
      <c r="G34" s="3">
        <f>Table3[[#This Row],[Total Direct Care Staff Hours]]/Table3[[#This Row],[MDS Census]]</f>
        <v>2.5658364661654134</v>
      </c>
      <c r="H34" s="3">
        <f>Table3[[#This Row],[Total RN Hours (w/ Admin, DON)]]/Table3[[#This Row],[MDS Census]]</f>
        <v>0.77214727996461741</v>
      </c>
      <c r="I34" s="3">
        <f>Table3[[#This Row],[Total RN Hours (w/ Admin, DON)]]/Table3[[#This Row],[MDS Census]]</f>
        <v>0.77214727996461741</v>
      </c>
      <c r="J34" s="3">
        <f t="shared" si="1"/>
        <v>521.27611111111105</v>
      </c>
      <c r="K34" s="3">
        <f>SUM(Table3[[#This Row],[RN Hours (excl. Admin, DON)]], Table3[[#This Row],[LPN Hours (excl. Admin)]], Table3[[#This Row],[CNA Hours]], Table3[[#This Row],[NA TR Hours]], Table3[[#This Row],[Med Aide/Tech Hours]])</f>
        <v>515.67611111111114</v>
      </c>
      <c r="L34" s="3">
        <f>SUM(Table3[[#This Row],[RN Hours (excl. Admin, DON)]:[RN DON Hours]])</f>
        <v>155.18444444444444</v>
      </c>
      <c r="M34" s="3">
        <v>149.58444444444444</v>
      </c>
      <c r="N34" s="3">
        <v>0</v>
      </c>
      <c r="O34" s="3">
        <v>5.6</v>
      </c>
      <c r="P34" s="3">
        <f>SUM(Table3[[#This Row],[LPN Hours (excl. Admin)]:[LPN Admin Hours]])</f>
        <v>75.533333333333331</v>
      </c>
      <c r="Q34" s="3">
        <v>75.533333333333331</v>
      </c>
      <c r="R34" s="3">
        <v>0</v>
      </c>
      <c r="S34" s="3">
        <f>SUM(Table3[[#This Row],[CNA Hours]], Table3[[#This Row],[NA TR Hours]], Table3[[#This Row],[Med Aide/Tech Hours]])</f>
        <v>290.55833333333334</v>
      </c>
      <c r="T34" s="3">
        <v>290.55833333333334</v>
      </c>
      <c r="U34" s="3">
        <v>0</v>
      </c>
      <c r="V34" s="3">
        <v>0</v>
      </c>
      <c r="W34" s="3">
        <f>SUM(Table3[[#This Row],[RN Hours Contract]:[Med Aide Hours Contract]])</f>
        <v>9.5038888888888913</v>
      </c>
      <c r="X34" s="3">
        <v>9.5038888888888913</v>
      </c>
      <c r="Y34" s="3">
        <v>0</v>
      </c>
      <c r="Z34" s="3">
        <v>0</v>
      </c>
      <c r="AA34" s="3">
        <v>0</v>
      </c>
      <c r="AB34" s="3">
        <v>0</v>
      </c>
      <c r="AC34" s="3">
        <v>0</v>
      </c>
      <c r="AD34" s="3">
        <v>0</v>
      </c>
      <c r="AE34" s="3">
        <v>0</v>
      </c>
      <c r="AF34" t="s">
        <v>32</v>
      </c>
      <c r="AG34" s="13">
        <v>5</v>
      </c>
      <c r="AQ34"/>
    </row>
    <row r="35" spans="1:43" x14ac:dyDescent="0.2">
      <c r="A35" t="s">
        <v>680</v>
      </c>
      <c r="B35" t="s">
        <v>718</v>
      </c>
      <c r="C35" t="s">
        <v>1444</v>
      </c>
      <c r="D35" t="s">
        <v>1741</v>
      </c>
      <c r="E35" s="3">
        <v>122.38888888888889</v>
      </c>
      <c r="F35" s="3">
        <f>Table3[[#This Row],[Total Hours Nurse Staffing]]/Table3[[#This Row],[MDS Census]]</f>
        <v>2.273536087153881</v>
      </c>
      <c r="G35" s="3">
        <f>Table3[[#This Row],[Total Direct Care Staff Hours]]/Table3[[#This Row],[MDS Census]]</f>
        <v>2.1548570131638676</v>
      </c>
      <c r="H35" s="3">
        <f>Table3[[#This Row],[Total RN Hours (w/ Admin, DON)]]/Table3[[#This Row],[MDS Census]]</f>
        <v>0.31066727190195192</v>
      </c>
      <c r="I35" s="3">
        <f>Table3[[#This Row],[Total RN Hours (w/ Admin, DON)]]/Table3[[#This Row],[MDS Census]]</f>
        <v>0.31066727190195192</v>
      </c>
      <c r="J35" s="3">
        <f t="shared" si="1"/>
        <v>278.25555555555553</v>
      </c>
      <c r="K35" s="3">
        <f>SUM(Table3[[#This Row],[RN Hours (excl. Admin, DON)]], Table3[[#This Row],[LPN Hours (excl. Admin)]], Table3[[#This Row],[CNA Hours]], Table3[[#This Row],[NA TR Hours]], Table3[[#This Row],[Med Aide/Tech Hours]])</f>
        <v>263.73055555555555</v>
      </c>
      <c r="L35" s="3">
        <f>SUM(Table3[[#This Row],[RN Hours (excl. Admin, DON)]:[RN DON Hours]])</f>
        <v>38.022222222222226</v>
      </c>
      <c r="M35" s="3">
        <v>28.513888888888889</v>
      </c>
      <c r="N35" s="3">
        <v>4.4972222222222218</v>
      </c>
      <c r="O35" s="3">
        <v>5.0111111111111111</v>
      </c>
      <c r="P35" s="3">
        <f>SUM(Table3[[#This Row],[LPN Hours (excl. Admin)]:[LPN Admin Hours]])</f>
        <v>87.9</v>
      </c>
      <c r="Q35" s="3">
        <v>82.88333333333334</v>
      </c>
      <c r="R35" s="3">
        <v>5.0166666666666666</v>
      </c>
      <c r="S35" s="3">
        <f>SUM(Table3[[#This Row],[CNA Hours]], Table3[[#This Row],[NA TR Hours]], Table3[[#This Row],[Med Aide/Tech Hours]])</f>
        <v>152.33333333333331</v>
      </c>
      <c r="T35" s="3">
        <v>151.93055555555554</v>
      </c>
      <c r="U35" s="3">
        <v>0.40277777777777779</v>
      </c>
      <c r="V35" s="3">
        <v>0</v>
      </c>
      <c r="W35" s="3">
        <f>SUM(Table3[[#This Row],[RN Hours Contract]:[Med Aide Hours Contract]])</f>
        <v>0</v>
      </c>
      <c r="X35" s="3">
        <v>0</v>
      </c>
      <c r="Y35" s="3">
        <v>0</v>
      </c>
      <c r="Z35" s="3">
        <v>0</v>
      </c>
      <c r="AA35" s="3">
        <v>0</v>
      </c>
      <c r="AB35" s="3">
        <v>0</v>
      </c>
      <c r="AC35" s="3">
        <v>0</v>
      </c>
      <c r="AD35" s="3">
        <v>0</v>
      </c>
      <c r="AE35" s="3">
        <v>0</v>
      </c>
      <c r="AF35" t="s">
        <v>33</v>
      </c>
      <c r="AG35" s="13">
        <v>5</v>
      </c>
      <c r="AQ35"/>
    </row>
    <row r="36" spans="1:43" x14ac:dyDescent="0.2">
      <c r="A36" t="s">
        <v>680</v>
      </c>
      <c r="B36" t="s">
        <v>719</v>
      </c>
      <c r="C36" t="s">
        <v>1388</v>
      </c>
      <c r="D36" t="s">
        <v>1758</v>
      </c>
      <c r="E36" s="3">
        <v>60.744444444444447</v>
      </c>
      <c r="F36" s="3">
        <f>Table3[[#This Row],[Total Hours Nurse Staffing]]/Table3[[#This Row],[MDS Census]]</f>
        <v>4.2721327967806841</v>
      </c>
      <c r="G36" s="3">
        <f>Table3[[#This Row],[Total Direct Care Staff Hours]]/Table3[[#This Row],[MDS Census]]</f>
        <v>3.887003841229193</v>
      </c>
      <c r="H36" s="3">
        <f>Table3[[#This Row],[Total RN Hours (w/ Admin, DON)]]/Table3[[#This Row],[MDS Census]]</f>
        <v>1.3485915492957747</v>
      </c>
      <c r="I36" s="3">
        <f>Table3[[#This Row],[Total RN Hours (w/ Admin, DON)]]/Table3[[#This Row],[MDS Census]]</f>
        <v>1.3485915492957747</v>
      </c>
      <c r="J36" s="3">
        <f t="shared" si="1"/>
        <v>259.50833333333333</v>
      </c>
      <c r="K36" s="3">
        <f>SUM(Table3[[#This Row],[RN Hours (excl. Admin, DON)]], Table3[[#This Row],[LPN Hours (excl. Admin)]], Table3[[#This Row],[CNA Hours]], Table3[[#This Row],[NA TR Hours]], Table3[[#This Row],[Med Aide/Tech Hours]])</f>
        <v>236.11388888888888</v>
      </c>
      <c r="L36" s="3">
        <f>SUM(Table3[[#This Row],[RN Hours (excl. Admin, DON)]:[RN DON Hours]])</f>
        <v>81.919444444444451</v>
      </c>
      <c r="M36" s="3">
        <v>58.524999999999999</v>
      </c>
      <c r="N36" s="3">
        <v>16.744444444444444</v>
      </c>
      <c r="O36" s="3">
        <v>6.65</v>
      </c>
      <c r="P36" s="3">
        <f>SUM(Table3[[#This Row],[LPN Hours (excl. Admin)]:[LPN Admin Hours]])</f>
        <v>35.06666666666667</v>
      </c>
      <c r="Q36" s="3">
        <v>35.06666666666667</v>
      </c>
      <c r="R36" s="3">
        <v>0</v>
      </c>
      <c r="S36" s="3">
        <f>SUM(Table3[[#This Row],[CNA Hours]], Table3[[#This Row],[NA TR Hours]], Table3[[#This Row],[Med Aide/Tech Hours]])</f>
        <v>142.52222222222221</v>
      </c>
      <c r="T36" s="3">
        <v>142.52222222222221</v>
      </c>
      <c r="U36" s="3">
        <v>0</v>
      </c>
      <c r="V36" s="3">
        <v>0</v>
      </c>
      <c r="W36" s="3">
        <f>SUM(Table3[[#This Row],[RN Hours Contract]:[Med Aide Hours Contract]])</f>
        <v>22.808333333333334</v>
      </c>
      <c r="X36" s="3">
        <v>5.1944444444444446</v>
      </c>
      <c r="Y36" s="3">
        <v>0</v>
      </c>
      <c r="Z36" s="3">
        <v>0</v>
      </c>
      <c r="AA36" s="3">
        <v>11.016666666666667</v>
      </c>
      <c r="AB36" s="3">
        <v>0</v>
      </c>
      <c r="AC36" s="3">
        <v>6.5972222222222223</v>
      </c>
      <c r="AD36" s="3">
        <v>0</v>
      </c>
      <c r="AE36" s="3">
        <v>0</v>
      </c>
      <c r="AF36" t="s">
        <v>34</v>
      </c>
      <c r="AG36" s="13">
        <v>5</v>
      </c>
      <c r="AQ36"/>
    </row>
    <row r="37" spans="1:43" x14ac:dyDescent="0.2">
      <c r="A37" t="s">
        <v>680</v>
      </c>
      <c r="B37" t="s">
        <v>720</v>
      </c>
      <c r="C37" t="s">
        <v>1435</v>
      </c>
      <c r="D37" t="s">
        <v>1741</v>
      </c>
      <c r="E37" s="3">
        <v>131.71111111111111</v>
      </c>
      <c r="F37" s="3">
        <f>Table3[[#This Row],[Total Hours Nurse Staffing]]/Table3[[#This Row],[MDS Census]]</f>
        <v>2.0286485574489621</v>
      </c>
      <c r="G37" s="3">
        <f>Table3[[#This Row],[Total Direct Care Staff Hours]]/Table3[[#This Row],[MDS Census]]</f>
        <v>1.8296946178505145</v>
      </c>
      <c r="H37" s="3">
        <f>Table3[[#This Row],[Total RN Hours (w/ Admin, DON)]]/Table3[[#This Row],[MDS Census]]</f>
        <v>0.3455204994094821</v>
      </c>
      <c r="I37" s="3">
        <f>Table3[[#This Row],[Total RN Hours (w/ Admin, DON)]]/Table3[[#This Row],[MDS Census]]</f>
        <v>0.3455204994094821</v>
      </c>
      <c r="J37" s="3">
        <f t="shared" si="1"/>
        <v>267.19555555555553</v>
      </c>
      <c r="K37" s="3">
        <f>SUM(Table3[[#This Row],[RN Hours (excl. Admin, DON)]], Table3[[#This Row],[LPN Hours (excl. Admin)]], Table3[[#This Row],[CNA Hours]], Table3[[#This Row],[NA TR Hours]], Table3[[#This Row],[Med Aide/Tech Hours]])</f>
        <v>240.99111111111108</v>
      </c>
      <c r="L37" s="3">
        <f>SUM(Table3[[#This Row],[RN Hours (excl. Admin, DON)]:[RN DON Hours]])</f>
        <v>45.508888888888897</v>
      </c>
      <c r="M37" s="3">
        <v>19.304444444444446</v>
      </c>
      <c r="N37" s="3">
        <v>20.604444444444447</v>
      </c>
      <c r="O37" s="3">
        <v>5.6</v>
      </c>
      <c r="P37" s="3">
        <f>SUM(Table3[[#This Row],[LPN Hours (excl. Admin)]:[LPN Admin Hours]])</f>
        <v>63.932222222222215</v>
      </c>
      <c r="Q37" s="3">
        <v>63.932222222222215</v>
      </c>
      <c r="R37" s="3">
        <v>0</v>
      </c>
      <c r="S37" s="3">
        <f>SUM(Table3[[#This Row],[CNA Hours]], Table3[[#This Row],[NA TR Hours]], Table3[[#This Row],[Med Aide/Tech Hours]])</f>
        <v>157.75444444444443</v>
      </c>
      <c r="T37" s="3">
        <v>157.75444444444443</v>
      </c>
      <c r="U37" s="3">
        <v>0</v>
      </c>
      <c r="V37" s="3">
        <v>0</v>
      </c>
      <c r="W37" s="3">
        <f>SUM(Table3[[#This Row],[RN Hours Contract]:[Med Aide Hours Contract]])</f>
        <v>2.2388888888888889</v>
      </c>
      <c r="X37" s="3">
        <v>0</v>
      </c>
      <c r="Y37" s="3">
        <v>1.5111111111111111</v>
      </c>
      <c r="Z37" s="3">
        <v>0</v>
      </c>
      <c r="AA37" s="3">
        <v>0.72777777777777775</v>
      </c>
      <c r="AB37" s="3">
        <v>0</v>
      </c>
      <c r="AC37" s="3">
        <v>0</v>
      </c>
      <c r="AD37" s="3">
        <v>0</v>
      </c>
      <c r="AE37" s="3">
        <v>0</v>
      </c>
      <c r="AF37" t="s">
        <v>35</v>
      </c>
      <c r="AG37" s="13">
        <v>5</v>
      </c>
      <c r="AQ37"/>
    </row>
    <row r="38" spans="1:43" x14ac:dyDescent="0.2">
      <c r="A38" t="s">
        <v>680</v>
      </c>
      <c r="B38" t="s">
        <v>721</v>
      </c>
      <c r="C38" t="s">
        <v>1445</v>
      </c>
      <c r="D38" t="s">
        <v>1741</v>
      </c>
      <c r="E38" s="3">
        <v>130.64444444444445</v>
      </c>
      <c r="F38" s="3">
        <f>Table3[[#This Row],[Total Hours Nurse Staffing]]/Table3[[#This Row],[MDS Census]]</f>
        <v>2.7864007484266029</v>
      </c>
      <c r="G38" s="3">
        <f>Table3[[#This Row],[Total Direct Care Staff Hours]]/Table3[[#This Row],[MDS Census]]</f>
        <v>2.6129018540568123</v>
      </c>
      <c r="H38" s="3">
        <f>Table3[[#This Row],[Total RN Hours (w/ Admin, DON)]]/Table3[[#This Row],[MDS Census]]</f>
        <v>0.63816125191359085</v>
      </c>
      <c r="I38" s="3">
        <f>Table3[[#This Row],[Total RN Hours (w/ Admin, DON)]]/Table3[[#This Row],[MDS Census]]</f>
        <v>0.63816125191359085</v>
      </c>
      <c r="J38" s="3">
        <f t="shared" si="1"/>
        <v>364.02777777777777</v>
      </c>
      <c r="K38" s="3">
        <f>SUM(Table3[[#This Row],[RN Hours (excl. Admin, DON)]], Table3[[#This Row],[LPN Hours (excl. Admin)]], Table3[[#This Row],[CNA Hours]], Table3[[#This Row],[NA TR Hours]], Table3[[#This Row],[Med Aide/Tech Hours]])</f>
        <v>341.36111111111109</v>
      </c>
      <c r="L38" s="3">
        <f>SUM(Table3[[#This Row],[RN Hours (excl. Admin, DON)]:[RN DON Hours]])</f>
        <v>83.372222222222234</v>
      </c>
      <c r="M38" s="3">
        <v>70.483333333333334</v>
      </c>
      <c r="N38" s="3">
        <v>6.8444444444444441</v>
      </c>
      <c r="O38" s="3">
        <v>6.0444444444444443</v>
      </c>
      <c r="P38" s="3">
        <f>SUM(Table3[[#This Row],[LPN Hours (excl. Admin)]:[LPN Admin Hours]])</f>
        <v>114.66666666666666</v>
      </c>
      <c r="Q38" s="3">
        <v>104.88888888888889</v>
      </c>
      <c r="R38" s="3">
        <v>9.7777777777777786</v>
      </c>
      <c r="S38" s="3">
        <f>SUM(Table3[[#This Row],[CNA Hours]], Table3[[#This Row],[NA TR Hours]], Table3[[#This Row],[Med Aide/Tech Hours]])</f>
        <v>165.98888888888888</v>
      </c>
      <c r="T38" s="3">
        <v>165.98888888888888</v>
      </c>
      <c r="U38" s="3">
        <v>0</v>
      </c>
      <c r="V38" s="3">
        <v>0</v>
      </c>
      <c r="W38" s="3">
        <f>SUM(Table3[[#This Row],[RN Hours Contract]:[Med Aide Hours Contract]])</f>
        <v>0</v>
      </c>
      <c r="X38" s="3">
        <v>0</v>
      </c>
      <c r="Y38" s="3">
        <v>0</v>
      </c>
      <c r="Z38" s="3">
        <v>0</v>
      </c>
      <c r="AA38" s="3">
        <v>0</v>
      </c>
      <c r="AB38" s="3">
        <v>0</v>
      </c>
      <c r="AC38" s="3">
        <v>0</v>
      </c>
      <c r="AD38" s="3">
        <v>0</v>
      </c>
      <c r="AE38" s="3">
        <v>0</v>
      </c>
      <c r="AF38" t="s">
        <v>36</v>
      </c>
      <c r="AG38" s="13">
        <v>5</v>
      </c>
      <c r="AQ38"/>
    </row>
    <row r="39" spans="1:43" x14ac:dyDescent="0.2">
      <c r="A39" t="s">
        <v>680</v>
      </c>
      <c r="B39" t="s">
        <v>722</v>
      </c>
      <c r="C39" t="s">
        <v>1446</v>
      </c>
      <c r="D39" t="s">
        <v>1741</v>
      </c>
      <c r="E39" s="3">
        <v>82.37777777777778</v>
      </c>
      <c r="F39" s="3">
        <f>Table3[[#This Row],[Total Hours Nurse Staffing]]/Table3[[#This Row],[MDS Census]]</f>
        <v>4.0315861882924189</v>
      </c>
      <c r="G39" s="3">
        <f>Table3[[#This Row],[Total Direct Care Staff Hours]]/Table3[[#This Row],[MDS Census]]</f>
        <v>3.7316131642837873</v>
      </c>
      <c r="H39" s="3">
        <f>Table3[[#This Row],[Total RN Hours (w/ Admin, DON)]]/Table3[[#This Row],[MDS Census]]</f>
        <v>1.7860358780685188</v>
      </c>
      <c r="I39" s="3">
        <f>Table3[[#This Row],[Total RN Hours (w/ Admin, DON)]]/Table3[[#This Row],[MDS Census]]</f>
        <v>1.7860358780685188</v>
      </c>
      <c r="J39" s="3">
        <f t="shared" si="1"/>
        <v>332.11311111111104</v>
      </c>
      <c r="K39" s="3">
        <f>SUM(Table3[[#This Row],[RN Hours (excl. Admin, DON)]], Table3[[#This Row],[LPN Hours (excl. Admin)]], Table3[[#This Row],[CNA Hours]], Table3[[#This Row],[NA TR Hours]], Table3[[#This Row],[Med Aide/Tech Hours]])</f>
        <v>307.40199999999999</v>
      </c>
      <c r="L39" s="3">
        <f>SUM(Table3[[#This Row],[RN Hours (excl. Admin, DON)]:[RN DON Hours]])</f>
        <v>147.12966666666665</v>
      </c>
      <c r="M39" s="3">
        <v>122.41855555555556</v>
      </c>
      <c r="N39" s="3">
        <v>19.111111111111111</v>
      </c>
      <c r="O39" s="3">
        <v>5.6</v>
      </c>
      <c r="P39" s="3">
        <f>SUM(Table3[[#This Row],[LPN Hours (excl. Admin)]:[LPN Admin Hours]])</f>
        <v>37.791111111111107</v>
      </c>
      <c r="Q39" s="3">
        <v>37.791111111111107</v>
      </c>
      <c r="R39" s="3">
        <v>0</v>
      </c>
      <c r="S39" s="3">
        <f>SUM(Table3[[#This Row],[CNA Hours]], Table3[[#This Row],[NA TR Hours]], Table3[[#This Row],[Med Aide/Tech Hours]])</f>
        <v>147.19233333333332</v>
      </c>
      <c r="T39" s="3">
        <v>137.63222222222223</v>
      </c>
      <c r="U39" s="3">
        <v>9.5601111111111088</v>
      </c>
      <c r="V39" s="3">
        <v>0</v>
      </c>
      <c r="W39" s="3">
        <f>SUM(Table3[[#This Row],[RN Hours Contract]:[Med Aide Hours Contract]])</f>
        <v>0.53333333333333333</v>
      </c>
      <c r="X39" s="3">
        <v>0</v>
      </c>
      <c r="Y39" s="3">
        <v>0</v>
      </c>
      <c r="Z39" s="3">
        <v>0</v>
      </c>
      <c r="AA39" s="3">
        <v>0</v>
      </c>
      <c r="AB39" s="3">
        <v>0</v>
      </c>
      <c r="AC39" s="3">
        <v>0.53333333333333333</v>
      </c>
      <c r="AD39" s="3">
        <v>0</v>
      </c>
      <c r="AE39" s="3">
        <v>0</v>
      </c>
      <c r="AF39" t="s">
        <v>37</v>
      </c>
      <c r="AG39" s="13">
        <v>5</v>
      </c>
      <c r="AQ39"/>
    </row>
    <row r="40" spans="1:43" x14ac:dyDescent="0.2">
      <c r="A40" t="s">
        <v>680</v>
      </c>
      <c r="B40" t="s">
        <v>723</v>
      </c>
      <c r="C40" t="s">
        <v>1447</v>
      </c>
      <c r="D40" t="s">
        <v>1718</v>
      </c>
      <c r="E40" s="3">
        <v>82.588888888888889</v>
      </c>
      <c r="F40" s="3">
        <f>Table3[[#This Row],[Total Hours Nurse Staffing]]/Table3[[#This Row],[MDS Census]]</f>
        <v>3.2593353962061076</v>
      </c>
      <c r="G40" s="3">
        <f>Table3[[#This Row],[Total Direct Care Staff Hours]]/Table3[[#This Row],[MDS Census]]</f>
        <v>3.1923960715727162</v>
      </c>
      <c r="H40" s="3">
        <f>Table3[[#This Row],[Total RN Hours (w/ Admin, DON)]]/Table3[[#This Row],[MDS Census]]</f>
        <v>0.4307924122157944</v>
      </c>
      <c r="I40" s="3">
        <f>Table3[[#This Row],[Total RN Hours (w/ Admin, DON)]]/Table3[[#This Row],[MDS Census]]</f>
        <v>0.4307924122157944</v>
      </c>
      <c r="J40" s="3">
        <f t="shared" si="1"/>
        <v>269.18488888888885</v>
      </c>
      <c r="K40" s="3">
        <f>SUM(Table3[[#This Row],[RN Hours (excl. Admin, DON)]], Table3[[#This Row],[LPN Hours (excl. Admin)]], Table3[[#This Row],[CNA Hours]], Table3[[#This Row],[NA TR Hours]], Table3[[#This Row],[Med Aide/Tech Hours]])</f>
        <v>263.65644444444445</v>
      </c>
      <c r="L40" s="3">
        <f>SUM(Table3[[#This Row],[RN Hours (excl. Admin, DON)]:[RN DON Hours]])</f>
        <v>35.578666666666663</v>
      </c>
      <c r="M40" s="3">
        <v>30.050222222222221</v>
      </c>
      <c r="N40" s="3">
        <v>0</v>
      </c>
      <c r="O40" s="3">
        <v>5.5284444444444443</v>
      </c>
      <c r="P40" s="3">
        <f>SUM(Table3[[#This Row],[LPN Hours (excl. Admin)]:[LPN Admin Hours]])</f>
        <v>53.827777777777776</v>
      </c>
      <c r="Q40" s="3">
        <v>53.827777777777776</v>
      </c>
      <c r="R40" s="3">
        <v>0</v>
      </c>
      <c r="S40" s="3">
        <f>SUM(Table3[[#This Row],[CNA Hours]], Table3[[#This Row],[NA TR Hours]], Table3[[#This Row],[Med Aide/Tech Hours]])</f>
        <v>179.77844444444443</v>
      </c>
      <c r="T40" s="3">
        <v>179.77844444444443</v>
      </c>
      <c r="U40" s="3">
        <v>0</v>
      </c>
      <c r="V40" s="3">
        <v>0</v>
      </c>
      <c r="W40" s="3">
        <f>SUM(Table3[[#This Row],[RN Hours Contract]:[Med Aide Hours Contract]])</f>
        <v>0</v>
      </c>
      <c r="X40" s="3">
        <v>0</v>
      </c>
      <c r="Y40" s="3">
        <v>0</v>
      </c>
      <c r="Z40" s="3">
        <v>0</v>
      </c>
      <c r="AA40" s="3">
        <v>0</v>
      </c>
      <c r="AB40" s="3">
        <v>0</v>
      </c>
      <c r="AC40" s="3">
        <v>0</v>
      </c>
      <c r="AD40" s="3">
        <v>0</v>
      </c>
      <c r="AE40" s="3">
        <v>0</v>
      </c>
      <c r="AF40" t="s">
        <v>38</v>
      </c>
      <c r="AG40" s="13">
        <v>5</v>
      </c>
      <c r="AQ40"/>
    </row>
    <row r="41" spans="1:43" x14ac:dyDescent="0.2">
      <c r="A41" t="s">
        <v>680</v>
      </c>
      <c r="B41" t="s">
        <v>724</v>
      </c>
      <c r="C41" t="s">
        <v>1448</v>
      </c>
      <c r="D41" t="s">
        <v>1741</v>
      </c>
      <c r="E41" s="3">
        <v>103.18888888888888</v>
      </c>
      <c r="F41" s="3">
        <f>Table3[[#This Row],[Total Hours Nurse Staffing]]/Table3[[#This Row],[MDS Census]]</f>
        <v>2.7887100247658019</v>
      </c>
      <c r="G41" s="3">
        <f>Table3[[#This Row],[Total Direct Care Staff Hours]]/Table3[[#This Row],[MDS Census]]</f>
        <v>2.7142780230429637</v>
      </c>
      <c r="H41" s="3">
        <f>Table3[[#This Row],[Total RN Hours (w/ Admin, DON)]]/Table3[[#This Row],[MDS Census]]</f>
        <v>0.4803488747711856</v>
      </c>
      <c r="I41" s="3">
        <f>Table3[[#This Row],[Total RN Hours (w/ Admin, DON)]]/Table3[[#This Row],[MDS Census]]</f>
        <v>0.4803488747711856</v>
      </c>
      <c r="J41" s="3">
        <f t="shared" si="1"/>
        <v>287.76388888888891</v>
      </c>
      <c r="K41" s="3">
        <f>SUM(Table3[[#This Row],[RN Hours (excl. Admin, DON)]], Table3[[#This Row],[LPN Hours (excl. Admin)]], Table3[[#This Row],[CNA Hours]], Table3[[#This Row],[NA TR Hours]], Table3[[#This Row],[Med Aide/Tech Hours]])</f>
        <v>280.08333333333337</v>
      </c>
      <c r="L41" s="3">
        <f>SUM(Table3[[#This Row],[RN Hours (excl. Admin, DON)]:[RN DON Hours]])</f>
        <v>49.56666666666667</v>
      </c>
      <c r="M41" s="3">
        <v>41.886111111111113</v>
      </c>
      <c r="N41" s="3">
        <v>6.6916666666666664</v>
      </c>
      <c r="O41" s="3">
        <v>0.98888888888888893</v>
      </c>
      <c r="P41" s="3">
        <f>SUM(Table3[[#This Row],[LPN Hours (excl. Admin)]:[LPN Admin Hours]])</f>
        <v>75.099999999999994</v>
      </c>
      <c r="Q41" s="3">
        <v>75.099999999999994</v>
      </c>
      <c r="R41" s="3">
        <v>0</v>
      </c>
      <c r="S41" s="3">
        <f>SUM(Table3[[#This Row],[CNA Hours]], Table3[[#This Row],[NA TR Hours]], Table3[[#This Row],[Med Aide/Tech Hours]])</f>
        <v>163.09722222222223</v>
      </c>
      <c r="T41" s="3">
        <v>163.09722222222223</v>
      </c>
      <c r="U41" s="3">
        <v>0</v>
      </c>
      <c r="V41" s="3">
        <v>0</v>
      </c>
      <c r="W41" s="3">
        <f>SUM(Table3[[#This Row],[RN Hours Contract]:[Med Aide Hours Contract]])</f>
        <v>32.680555555555557</v>
      </c>
      <c r="X41" s="3">
        <v>1.4555555555555555</v>
      </c>
      <c r="Y41" s="3">
        <v>0</v>
      </c>
      <c r="Z41" s="3">
        <v>0</v>
      </c>
      <c r="AA41" s="3">
        <v>0</v>
      </c>
      <c r="AB41" s="3">
        <v>0</v>
      </c>
      <c r="AC41" s="3">
        <v>31.225000000000001</v>
      </c>
      <c r="AD41" s="3">
        <v>0</v>
      </c>
      <c r="AE41" s="3">
        <v>0</v>
      </c>
      <c r="AF41" t="s">
        <v>39</v>
      </c>
      <c r="AG41" s="13">
        <v>5</v>
      </c>
      <c r="AQ41"/>
    </row>
    <row r="42" spans="1:43" x14ac:dyDescent="0.2">
      <c r="A42" t="s">
        <v>680</v>
      </c>
      <c r="B42" t="s">
        <v>725</v>
      </c>
      <c r="C42" t="s">
        <v>1397</v>
      </c>
      <c r="D42" t="s">
        <v>1741</v>
      </c>
      <c r="E42" s="3">
        <v>76.666666666666671</v>
      </c>
      <c r="F42" s="3">
        <f>Table3[[#This Row],[Total Hours Nurse Staffing]]/Table3[[#This Row],[MDS Census]]</f>
        <v>3.5195043478260866</v>
      </c>
      <c r="G42" s="3">
        <f>Table3[[#This Row],[Total Direct Care Staff Hours]]/Table3[[#This Row],[MDS Census]]</f>
        <v>3.2576565217391305</v>
      </c>
      <c r="H42" s="3">
        <f>Table3[[#This Row],[Total RN Hours (w/ Admin, DON)]]/Table3[[#This Row],[MDS Census]]</f>
        <v>0.69902173913043464</v>
      </c>
      <c r="I42" s="3">
        <f>Table3[[#This Row],[Total RN Hours (w/ Admin, DON)]]/Table3[[#This Row],[MDS Census]]</f>
        <v>0.69902173913043464</v>
      </c>
      <c r="J42" s="3">
        <f t="shared" si="1"/>
        <v>269.82866666666666</v>
      </c>
      <c r="K42" s="3">
        <f>SUM(Table3[[#This Row],[RN Hours (excl. Admin, DON)]], Table3[[#This Row],[LPN Hours (excl. Admin)]], Table3[[#This Row],[CNA Hours]], Table3[[#This Row],[NA TR Hours]], Table3[[#This Row],[Med Aide/Tech Hours]])</f>
        <v>249.75366666666667</v>
      </c>
      <c r="L42" s="3">
        <f>SUM(Table3[[#This Row],[RN Hours (excl. Admin, DON)]:[RN DON Hours]])</f>
        <v>53.591666666666661</v>
      </c>
      <c r="M42" s="3">
        <v>37.24722222222222</v>
      </c>
      <c r="N42" s="3">
        <v>11.811111111111112</v>
      </c>
      <c r="O42" s="3">
        <v>4.5333333333333332</v>
      </c>
      <c r="P42" s="3">
        <f>SUM(Table3[[#This Row],[LPN Hours (excl. Admin)]:[LPN Admin Hours]])</f>
        <v>79.613888888888894</v>
      </c>
      <c r="Q42" s="3">
        <v>75.88333333333334</v>
      </c>
      <c r="R42" s="3">
        <v>3.7305555555555556</v>
      </c>
      <c r="S42" s="3">
        <f>SUM(Table3[[#This Row],[CNA Hours]], Table3[[#This Row],[NA TR Hours]], Table3[[#This Row],[Med Aide/Tech Hours]])</f>
        <v>136.62311111111111</v>
      </c>
      <c r="T42" s="3">
        <v>136.62311111111111</v>
      </c>
      <c r="U42" s="3">
        <v>0</v>
      </c>
      <c r="V42" s="3">
        <v>0</v>
      </c>
      <c r="W42" s="3">
        <f>SUM(Table3[[#This Row],[RN Hours Contract]:[Med Aide Hours Contract]])</f>
        <v>17.831777777777781</v>
      </c>
      <c r="X42" s="3">
        <v>2.1333333333333333</v>
      </c>
      <c r="Y42" s="3">
        <v>4.3055555555555554</v>
      </c>
      <c r="Z42" s="3">
        <v>0</v>
      </c>
      <c r="AA42" s="3">
        <v>0</v>
      </c>
      <c r="AB42" s="3">
        <v>0</v>
      </c>
      <c r="AC42" s="3">
        <v>11.392888888888891</v>
      </c>
      <c r="AD42" s="3">
        <v>0</v>
      </c>
      <c r="AE42" s="3">
        <v>0</v>
      </c>
      <c r="AF42" t="s">
        <v>40</v>
      </c>
      <c r="AG42" s="13">
        <v>5</v>
      </c>
      <c r="AQ42"/>
    </row>
    <row r="43" spans="1:43" x14ac:dyDescent="0.2">
      <c r="A43" t="s">
        <v>680</v>
      </c>
      <c r="B43" t="s">
        <v>726</v>
      </c>
      <c r="C43" t="s">
        <v>1431</v>
      </c>
      <c r="D43" t="s">
        <v>1754</v>
      </c>
      <c r="E43" s="3">
        <v>50.43333333333333</v>
      </c>
      <c r="F43" s="3">
        <f>Table3[[#This Row],[Total Hours Nurse Staffing]]/Table3[[#This Row],[MDS Census]]</f>
        <v>3.5520665344789606</v>
      </c>
      <c r="G43" s="3">
        <f>Table3[[#This Row],[Total Direct Care Staff Hours]]/Table3[[#This Row],[MDS Census]]</f>
        <v>3.3317536902401415</v>
      </c>
      <c r="H43" s="3">
        <f>Table3[[#This Row],[Total RN Hours (w/ Admin, DON)]]/Table3[[#This Row],[MDS Census]]</f>
        <v>1.1605265476977309</v>
      </c>
      <c r="I43" s="3">
        <f>Table3[[#This Row],[Total RN Hours (w/ Admin, DON)]]/Table3[[#This Row],[MDS Census]]</f>
        <v>1.1605265476977309</v>
      </c>
      <c r="J43" s="3">
        <f t="shared" si="1"/>
        <v>179.14255555555556</v>
      </c>
      <c r="K43" s="3">
        <f>SUM(Table3[[#This Row],[RN Hours (excl. Admin, DON)]], Table3[[#This Row],[LPN Hours (excl. Admin)]], Table3[[#This Row],[CNA Hours]], Table3[[#This Row],[NA TR Hours]], Table3[[#This Row],[Med Aide/Tech Hours]])</f>
        <v>168.03144444444445</v>
      </c>
      <c r="L43" s="3">
        <f>SUM(Table3[[#This Row],[RN Hours (excl. Admin, DON)]:[RN DON Hours]])</f>
        <v>58.529222222222224</v>
      </c>
      <c r="M43" s="3">
        <v>47.418111111111109</v>
      </c>
      <c r="N43" s="3">
        <v>5.6888888888888891</v>
      </c>
      <c r="O43" s="3">
        <v>5.4222222222222225</v>
      </c>
      <c r="P43" s="3">
        <f>SUM(Table3[[#This Row],[LPN Hours (excl. Admin)]:[LPN Admin Hours]])</f>
        <v>17.527777777777779</v>
      </c>
      <c r="Q43" s="3">
        <v>17.527777777777779</v>
      </c>
      <c r="R43" s="3">
        <v>0</v>
      </c>
      <c r="S43" s="3">
        <f>SUM(Table3[[#This Row],[CNA Hours]], Table3[[#This Row],[NA TR Hours]], Table3[[#This Row],[Med Aide/Tech Hours]])</f>
        <v>103.08555555555556</v>
      </c>
      <c r="T43" s="3">
        <v>103.08555555555556</v>
      </c>
      <c r="U43" s="3">
        <v>0</v>
      </c>
      <c r="V43" s="3">
        <v>0</v>
      </c>
      <c r="W43" s="3">
        <f>SUM(Table3[[#This Row],[RN Hours Contract]:[Med Aide Hours Contract]])</f>
        <v>12.223333333333333</v>
      </c>
      <c r="X43" s="3">
        <v>0</v>
      </c>
      <c r="Y43" s="3">
        <v>0</v>
      </c>
      <c r="Z43" s="3">
        <v>0</v>
      </c>
      <c r="AA43" s="3">
        <v>0</v>
      </c>
      <c r="AB43" s="3">
        <v>0</v>
      </c>
      <c r="AC43" s="3">
        <v>12.223333333333333</v>
      </c>
      <c r="AD43" s="3">
        <v>0</v>
      </c>
      <c r="AE43" s="3">
        <v>0</v>
      </c>
      <c r="AF43" t="s">
        <v>41</v>
      </c>
      <c r="AG43" s="13">
        <v>5</v>
      </c>
      <c r="AQ43"/>
    </row>
    <row r="44" spans="1:43" x14ac:dyDescent="0.2">
      <c r="A44" t="s">
        <v>680</v>
      </c>
      <c r="B44" t="s">
        <v>727</v>
      </c>
      <c r="C44" t="s">
        <v>1449</v>
      </c>
      <c r="D44" t="s">
        <v>1754</v>
      </c>
      <c r="E44" s="3">
        <v>75.455555555555549</v>
      </c>
      <c r="F44" s="3">
        <f>Table3[[#This Row],[Total Hours Nurse Staffing]]/Table3[[#This Row],[MDS Census]]</f>
        <v>5.3070976292151384</v>
      </c>
      <c r="G44" s="3">
        <f>Table3[[#This Row],[Total Direct Care Staff Hours]]/Table3[[#This Row],[MDS Census]]</f>
        <v>4.9522161684582535</v>
      </c>
      <c r="H44" s="3">
        <f>Table3[[#This Row],[Total RN Hours (w/ Admin, DON)]]/Table3[[#This Row],[MDS Census]]</f>
        <v>2.1353997938447948</v>
      </c>
      <c r="I44" s="3">
        <f>Table3[[#This Row],[Total RN Hours (w/ Admin, DON)]]/Table3[[#This Row],[MDS Census]]</f>
        <v>2.1353997938447948</v>
      </c>
      <c r="J44" s="3">
        <f t="shared" si="1"/>
        <v>400.45</v>
      </c>
      <c r="K44" s="3">
        <f>SUM(Table3[[#This Row],[RN Hours (excl. Admin, DON)]], Table3[[#This Row],[LPN Hours (excl. Admin)]], Table3[[#This Row],[CNA Hours]], Table3[[#This Row],[NA TR Hours]], Table3[[#This Row],[Med Aide/Tech Hours]])</f>
        <v>373.67222222222222</v>
      </c>
      <c r="L44" s="3">
        <f>SUM(Table3[[#This Row],[RN Hours (excl. Admin, DON)]:[RN DON Hours]])</f>
        <v>161.12777777777777</v>
      </c>
      <c r="M44" s="3">
        <v>134.35</v>
      </c>
      <c r="N44" s="3">
        <v>21.533333333333335</v>
      </c>
      <c r="O44" s="3">
        <v>5.2444444444444445</v>
      </c>
      <c r="P44" s="3">
        <f>SUM(Table3[[#This Row],[LPN Hours (excl. Admin)]:[LPN Admin Hours]])</f>
        <v>34.102777777777774</v>
      </c>
      <c r="Q44" s="3">
        <v>34.102777777777774</v>
      </c>
      <c r="R44" s="3">
        <v>0</v>
      </c>
      <c r="S44" s="3">
        <f>SUM(Table3[[#This Row],[CNA Hours]], Table3[[#This Row],[NA TR Hours]], Table3[[#This Row],[Med Aide/Tech Hours]])</f>
        <v>205.21944444444443</v>
      </c>
      <c r="T44" s="3">
        <v>205.21944444444443</v>
      </c>
      <c r="U44" s="3">
        <v>0</v>
      </c>
      <c r="V44" s="3">
        <v>0</v>
      </c>
      <c r="W44" s="3">
        <f>SUM(Table3[[#This Row],[RN Hours Contract]:[Med Aide Hours Contract]])</f>
        <v>0</v>
      </c>
      <c r="X44" s="3">
        <v>0</v>
      </c>
      <c r="Y44" s="3">
        <v>0</v>
      </c>
      <c r="Z44" s="3">
        <v>0</v>
      </c>
      <c r="AA44" s="3">
        <v>0</v>
      </c>
      <c r="AB44" s="3">
        <v>0</v>
      </c>
      <c r="AC44" s="3">
        <v>0</v>
      </c>
      <c r="AD44" s="3">
        <v>0</v>
      </c>
      <c r="AE44" s="3">
        <v>0</v>
      </c>
      <c r="AF44" t="s">
        <v>42</v>
      </c>
      <c r="AG44" s="13">
        <v>5</v>
      </c>
      <c r="AQ44"/>
    </row>
    <row r="45" spans="1:43" x14ac:dyDescent="0.2">
      <c r="A45" t="s">
        <v>680</v>
      </c>
      <c r="B45" t="s">
        <v>728</v>
      </c>
      <c r="C45" t="s">
        <v>1450</v>
      </c>
      <c r="D45" t="s">
        <v>1741</v>
      </c>
      <c r="E45" s="3">
        <v>144.28888888888889</v>
      </c>
      <c r="F45" s="3">
        <f>Table3[[#This Row],[Total Hours Nurse Staffing]]/Table3[[#This Row],[MDS Census]]</f>
        <v>2.0031572462652085</v>
      </c>
      <c r="G45" s="3">
        <f>Table3[[#This Row],[Total Direct Care Staff Hours]]/Table3[[#This Row],[MDS Census]]</f>
        <v>1.964346219005082</v>
      </c>
      <c r="H45" s="3">
        <f>Table3[[#This Row],[Total RN Hours (w/ Admin, DON)]]/Table3[[#This Row],[MDS Census]]</f>
        <v>0.42197366394578778</v>
      </c>
      <c r="I45" s="3">
        <f>Table3[[#This Row],[Total RN Hours (w/ Admin, DON)]]/Table3[[#This Row],[MDS Census]]</f>
        <v>0.42197366394578778</v>
      </c>
      <c r="J45" s="3">
        <f t="shared" si="1"/>
        <v>289.0333333333333</v>
      </c>
      <c r="K45" s="3">
        <f>SUM(Table3[[#This Row],[RN Hours (excl. Admin, DON)]], Table3[[#This Row],[LPN Hours (excl. Admin)]], Table3[[#This Row],[CNA Hours]], Table3[[#This Row],[NA TR Hours]], Table3[[#This Row],[Med Aide/Tech Hours]])</f>
        <v>283.43333333333328</v>
      </c>
      <c r="L45" s="3">
        <f>SUM(Table3[[#This Row],[RN Hours (excl. Admin, DON)]:[RN DON Hours]])</f>
        <v>60.886111111111113</v>
      </c>
      <c r="M45" s="3">
        <v>55.286111111111111</v>
      </c>
      <c r="N45" s="3">
        <v>0</v>
      </c>
      <c r="O45" s="3">
        <v>5.6</v>
      </c>
      <c r="P45" s="3">
        <f>SUM(Table3[[#This Row],[LPN Hours (excl. Admin)]:[LPN Admin Hours]])</f>
        <v>58.386111111111113</v>
      </c>
      <c r="Q45" s="3">
        <v>58.386111111111113</v>
      </c>
      <c r="R45" s="3">
        <v>0</v>
      </c>
      <c r="S45" s="3">
        <f>SUM(Table3[[#This Row],[CNA Hours]], Table3[[#This Row],[NA TR Hours]], Table3[[#This Row],[Med Aide/Tech Hours]])</f>
        <v>169.76111111111109</v>
      </c>
      <c r="T45" s="3">
        <v>166.00277777777777</v>
      </c>
      <c r="U45" s="3">
        <v>3.7583333333333333</v>
      </c>
      <c r="V45" s="3">
        <v>0</v>
      </c>
      <c r="W45" s="3">
        <f>SUM(Table3[[#This Row],[RN Hours Contract]:[Med Aide Hours Contract]])</f>
        <v>0</v>
      </c>
      <c r="X45" s="3">
        <v>0</v>
      </c>
      <c r="Y45" s="3">
        <v>0</v>
      </c>
      <c r="Z45" s="3">
        <v>0</v>
      </c>
      <c r="AA45" s="3">
        <v>0</v>
      </c>
      <c r="AB45" s="3">
        <v>0</v>
      </c>
      <c r="AC45" s="3">
        <v>0</v>
      </c>
      <c r="AD45" s="3">
        <v>0</v>
      </c>
      <c r="AE45" s="3">
        <v>0</v>
      </c>
      <c r="AF45" t="s">
        <v>43</v>
      </c>
      <c r="AG45" s="13">
        <v>5</v>
      </c>
      <c r="AQ45"/>
    </row>
    <row r="46" spans="1:43" x14ac:dyDescent="0.2">
      <c r="A46" t="s">
        <v>680</v>
      </c>
      <c r="B46" t="s">
        <v>729</v>
      </c>
      <c r="C46" t="s">
        <v>1426</v>
      </c>
      <c r="D46" t="s">
        <v>1750</v>
      </c>
      <c r="E46" s="3">
        <v>119.3</v>
      </c>
      <c r="F46" s="3">
        <f>Table3[[#This Row],[Total Hours Nurse Staffing]]/Table3[[#This Row],[MDS Census]]</f>
        <v>2.7904442581726738</v>
      </c>
      <c r="G46" s="3">
        <f>Table3[[#This Row],[Total Direct Care Staff Hours]]/Table3[[#This Row],[MDS Census]]</f>
        <v>2.6436621030082894</v>
      </c>
      <c r="H46" s="3">
        <f>Table3[[#This Row],[Total RN Hours (w/ Admin, DON)]]/Table3[[#This Row],[MDS Census]]</f>
        <v>0.72634348514482627</v>
      </c>
      <c r="I46" s="3">
        <f>Table3[[#This Row],[Total RN Hours (w/ Admin, DON)]]/Table3[[#This Row],[MDS Census]]</f>
        <v>0.72634348514482627</v>
      </c>
      <c r="J46" s="3">
        <f t="shared" si="1"/>
        <v>332.9</v>
      </c>
      <c r="K46" s="3">
        <f>SUM(Table3[[#This Row],[RN Hours (excl. Admin, DON)]], Table3[[#This Row],[LPN Hours (excl. Admin)]], Table3[[#This Row],[CNA Hours]], Table3[[#This Row],[NA TR Hours]], Table3[[#This Row],[Med Aide/Tech Hours]])</f>
        <v>315.38888888888891</v>
      </c>
      <c r="L46" s="3">
        <f>SUM(Table3[[#This Row],[RN Hours (excl. Admin, DON)]:[RN DON Hours]])</f>
        <v>86.652777777777771</v>
      </c>
      <c r="M46" s="3">
        <v>74.386111111111106</v>
      </c>
      <c r="N46" s="3">
        <v>9.6</v>
      </c>
      <c r="O46" s="3">
        <v>2.6666666666666665</v>
      </c>
      <c r="P46" s="3">
        <f>SUM(Table3[[#This Row],[LPN Hours (excl. Admin)]:[LPN Admin Hours]])</f>
        <v>58.550000000000004</v>
      </c>
      <c r="Q46" s="3">
        <v>53.305555555555557</v>
      </c>
      <c r="R46" s="3">
        <v>5.2444444444444445</v>
      </c>
      <c r="S46" s="3">
        <f>SUM(Table3[[#This Row],[CNA Hours]], Table3[[#This Row],[NA TR Hours]], Table3[[#This Row],[Med Aide/Tech Hours]])</f>
        <v>187.69722222222222</v>
      </c>
      <c r="T46" s="3">
        <v>187.69722222222222</v>
      </c>
      <c r="U46" s="3">
        <v>0</v>
      </c>
      <c r="V46" s="3">
        <v>0</v>
      </c>
      <c r="W46" s="3">
        <f>SUM(Table3[[#This Row],[RN Hours Contract]:[Med Aide Hours Contract]])</f>
        <v>0</v>
      </c>
      <c r="X46" s="3">
        <v>0</v>
      </c>
      <c r="Y46" s="3">
        <v>0</v>
      </c>
      <c r="Z46" s="3">
        <v>0</v>
      </c>
      <c r="AA46" s="3">
        <v>0</v>
      </c>
      <c r="AB46" s="3">
        <v>0</v>
      </c>
      <c r="AC46" s="3">
        <v>0</v>
      </c>
      <c r="AD46" s="3">
        <v>0</v>
      </c>
      <c r="AE46" s="3">
        <v>0</v>
      </c>
      <c r="AF46" t="s">
        <v>44</v>
      </c>
      <c r="AG46" s="13">
        <v>5</v>
      </c>
      <c r="AQ46"/>
    </row>
    <row r="47" spans="1:43" x14ac:dyDescent="0.2">
      <c r="A47" t="s">
        <v>680</v>
      </c>
      <c r="B47" t="s">
        <v>730</v>
      </c>
      <c r="C47" t="s">
        <v>1416</v>
      </c>
      <c r="D47" t="s">
        <v>1759</v>
      </c>
      <c r="E47" s="3">
        <v>83.911111111111111</v>
      </c>
      <c r="F47" s="3">
        <f>Table3[[#This Row],[Total Hours Nurse Staffing]]/Table3[[#This Row],[MDS Census]]</f>
        <v>2.0640558792372881</v>
      </c>
      <c r="G47" s="3">
        <f>Table3[[#This Row],[Total Direct Care Staff Hours]]/Table3[[#This Row],[MDS Census]]</f>
        <v>1.9676575741525422</v>
      </c>
      <c r="H47" s="3">
        <f>Table3[[#This Row],[Total RN Hours (w/ Admin, DON)]]/Table3[[#This Row],[MDS Census]]</f>
        <v>0.47613215042372886</v>
      </c>
      <c r="I47" s="3">
        <f>Table3[[#This Row],[Total RN Hours (w/ Admin, DON)]]/Table3[[#This Row],[MDS Census]]</f>
        <v>0.47613215042372886</v>
      </c>
      <c r="J47" s="3">
        <f t="shared" si="1"/>
        <v>173.19722222222222</v>
      </c>
      <c r="K47" s="3">
        <f>SUM(Table3[[#This Row],[RN Hours (excl. Admin, DON)]], Table3[[#This Row],[LPN Hours (excl. Admin)]], Table3[[#This Row],[CNA Hours]], Table3[[#This Row],[NA TR Hours]], Table3[[#This Row],[Med Aide/Tech Hours]])</f>
        <v>165.10833333333332</v>
      </c>
      <c r="L47" s="3">
        <f>SUM(Table3[[#This Row],[RN Hours (excl. Admin, DON)]:[RN DON Hours]])</f>
        <v>39.952777777777783</v>
      </c>
      <c r="M47" s="3">
        <v>31.863888888888887</v>
      </c>
      <c r="N47" s="3">
        <v>4.9777777777777779</v>
      </c>
      <c r="O47" s="3">
        <v>3.1111111111111112</v>
      </c>
      <c r="P47" s="3">
        <f>SUM(Table3[[#This Row],[LPN Hours (excl. Admin)]:[LPN Admin Hours]])</f>
        <v>37.763888888888886</v>
      </c>
      <c r="Q47" s="3">
        <v>37.763888888888886</v>
      </c>
      <c r="R47" s="3">
        <v>0</v>
      </c>
      <c r="S47" s="3">
        <f>SUM(Table3[[#This Row],[CNA Hours]], Table3[[#This Row],[NA TR Hours]], Table3[[#This Row],[Med Aide/Tech Hours]])</f>
        <v>95.480555555555554</v>
      </c>
      <c r="T47" s="3">
        <v>95.480555555555554</v>
      </c>
      <c r="U47" s="3">
        <v>0</v>
      </c>
      <c r="V47" s="3">
        <v>0</v>
      </c>
      <c r="W47" s="3">
        <f>SUM(Table3[[#This Row],[RN Hours Contract]:[Med Aide Hours Contract]])</f>
        <v>10.858333333333333</v>
      </c>
      <c r="X47" s="3">
        <v>0</v>
      </c>
      <c r="Y47" s="3">
        <v>0</v>
      </c>
      <c r="Z47" s="3">
        <v>0</v>
      </c>
      <c r="AA47" s="3">
        <v>1.8055555555555556</v>
      </c>
      <c r="AB47" s="3">
        <v>0</v>
      </c>
      <c r="AC47" s="3">
        <v>9.0527777777777771</v>
      </c>
      <c r="AD47" s="3">
        <v>0</v>
      </c>
      <c r="AE47" s="3">
        <v>0</v>
      </c>
      <c r="AF47" t="s">
        <v>45</v>
      </c>
      <c r="AG47" s="13">
        <v>5</v>
      </c>
      <c r="AQ47"/>
    </row>
    <row r="48" spans="1:43" x14ac:dyDescent="0.2">
      <c r="A48" t="s">
        <v>680</v>
      </c>
      <c r="B48" t="s">
        <v>731</v>
      </c>
      <c r="C48" t="s">
        <v>1404</v>
      </c>
      <c r="D48" t="s">
        <v>1756</v>
      </c>
      <c r="E48" s="3">
        <v>100.11111111111111</v>
      </c>
      <c r="F48" s="3">
        <f>Table3[[#This Row],[Total Hours Nurse Staffing]]/Table3[[#This Row],[MDS Census]]</f>
        <v>3.9310765815760265</v>
      </c>
      <c r="G48" s="3">
        <f>Table3[[#This Row],[Total Direct Care Staff Hours]]/Table3[[#This Row],[MDS Census]]</f>
        <v>3.5848224195338516</v>
      </c>
      <c r="H48" s="3">
        <f>Table3[[#This Row],[Total RN Hours (w/ Admin, DON)]]/Table3[[#This Row],[MDS Census]]</f>
        <v>0.5524139844617092</v>
      </c>
      <c r="I48" s="3">
        <f>Table3[[#This Row],[Total RN Hours (w/ Admin, DON)]]/Table3[[#This Row],[MDS Census]]</f>
        <v>0.5524139844617092</v>
      </c>
      <c r="J48" s="3">
        <f t="shared" si="1"/>
        <v>393.54444444444442</v>
      </c>
      <c r="K48" s="3">
        <f>SUM(Table3[[#This Row],[RN Hours (excl. Admin, DON)]], Table3[[#This Row],[LPN Hours (excl. Admin)]], Table3[[#This Row],[CNA Hours]], Table3[[#This Row],[NA TR Hours]], Table3[[#This Row],[Med Aide/Tech Hours]])</f>
        <v>358.88055555555559</v>
      </c>
      <c r="L48" s="3">
        <f>SUM(Table3[[#This Row],[RN Hours (excl. Admin, DON)]:[RN DON Hours]])</f>
        <v>55.302777777777777</v>
      </c>
      <c r="M48" s="3">
        <v>31.722222222222221</v>
      </c>
      <c r="N48" s="3">
        <v>18.069444444444443</v>
      </c>
      <c r="O48" s="3">
        <v>5.5111111111111111</v>
      </c>
      <c r="P48" s="3">
        <f>SUM(Table3[[#This Row],[LPN Hours (excl. Admin)]:[LPN Admin Hours]])</f>
        <v>105.24166666666666</v>
      </c>
      <c r="Q48" s="3">
        <v>94.158333333333331</v>
      </c>
      <c r="R48" s="3">
        <v>11.083333333333334</v>
      </c>
      <c r="S48" s="3">
        <f>SUM(Table3[[#This Row],[CNA Hours]], Table3[[#This Row],[NA TR Hours]], Table3[[#This Row],[Med Aide/Tech Hours]])</f>
        <v>233</v>
      </c>
      <c r="T48" s="3">
        <v>233</v>
      </c>
      <c r="U48" s="3">
        <v>0</v>
      </c>
      <c r="V48" s="3">
        <v>0</v>
      </c>
      <c r="W48" s="3">
        <f>SUM(Table3[[#This Row],[RN Hours Contract]:[Med Aide Hours Contract]])</f>
        <v>77.544444444444451</v>
      </c>
      <c r="X48" s="3">
        <v>12.541666666666666</v>
      </c>
      <c r="Y48" s="3">
        <v>0</v>
      </c>
      <c r="Z48" s="3">
        <v>0</v>
      </c>
      <c r="AA48" s="3">
        <v>26.377777777777776</v>
      </c>
      <c r="AB48" s="3">
        <v>0</v>
      </c>
      <c r="AC48" s="3">
        <v>38.625</v>
      </c>
      <c r="AD48" s="3">
        <v>0</v>
      </c>
      <c r="AE48" s="3">
        <v>0</v>
      </c>
      <c r="AF48" t="s">
        <v>46</v>
      </c>
      <c r="AG48" s="13">
        <v>5</v>
      </c>
      <c r="AQ48"/>
    </row>
    <row r="49" spans="1:43" x14ac:dyDescent="0.2">
      <c r="A49" t="s">
        <v>680</v>
      </c>
      <c r="B49" t="s">
        <v>732</v>
      </c>
      <c r="C49" t="s">
        <v>1451</v>
      </c>
      <c r="D49" t="s">
        <v>1760</v>
      </c>
      <c r="E49" s="3">
        <v>53.422222222222224</v>
      </c>
      <c r="F49" s="3">
        <f>Table3[[#This Row],[Total Hours Nurse Staffing]]/Table3[[#This Row],[MDS Census]]</f>
        <v>2.9315203826955076</v>
      </c>
      <c r="G49" s="3">
        <f>Table3[[#This Row],[Total Direct Care Staff Hours]]/Table3[[#This Row],[MDS Census]]</f>
        <v>2.6676372712146423</v>
      </c>
      <c r="H49" s="3">
        <f>Table3[[#This Row],[Total RN Hours (w/ Admin, DON)]]/Table3[[#This Row],[MDS Census]]</f>
        <v>0.6517262895174708</v>
      </c>
      <c r="I49" s="3">
        <f>Table3[[#This Row],[Total RN Hours (w/ Admin, DON)]]/Table3[[#This Row],[MDS Census]]</f>
        <v>0.6517262895174708</v>
      </c>
      <c r="J49" s="3">
        <f t="shared" si="1"/>
        <v>156.60833333333335</v>
      </c>
      <c r="K49" s="3">
        <f>SUM(Table3[[#This Row],[RN Hours (excl. Admin, DON)]], Table3[[#This Row],[LPN Hours (excl. Admin)]], Table3[[#This Row],[CNA Hours]], Table3[[#This Row],[NA TR Hours]], Table3[[#This Row],[Med Aide/Tech Hours]])</f>
        <v>142.51111111111112</v>
      </c>
      <c r="L49" s="3">
        <f>SUM(Table3[[#This Row],[RN Hours (excl. Admin, DON)]:[RN DON Hours]])</f>
        <v>34.816666666666663</v>
      </c>
      <c r="M49" s="3">
        <v>25.022222222222222</v>
      </c>
      <c r="N49" s="3">
        <v>4.6638888888888888</v>
      </c>
      <c r="O49" s="3">
        <v>5.1305555555555555</v>
      </c>
      <c r="P49" s="3">
        <f>SUM(Table3[[#This Row],[LPN Hours (excl. Admin)]:[LPN Admin Hours]])</f>
        <v>26.038888888888888</v>
      </c>
      <c r="Q49" s="3">
        <v>21.736111111111111</v>
      </c>
      <c r="R49" s="3">
        <v>4.302777777777778</v>
      </c>
      <c r="S49" s="3">
        <f>SUM(Table3[[#This Row],[CNA Hours]], Table3[[#This Row],[NA TR Hours]], Table3[[#This Row],[Med Aide/Tech Hours]])</f>
        <v>95.75277777777778</v>
      </c>
      <c r="T49" s="3">
        <v>95.75277777777778</v>
      </c>
      <c r="U49" s="3">
        <v>0</v>
      </c>
      <c r="V49" s="3">
        <v>0</v>
      </c>
      <c r="W49" s="3">
        <f>SUM(Table3[[#This Row],[RN Hours Contract]:[Med Aide Hours Contract]])</f>
        <v>0</v>
      </c>
      <c r="X49" s="3">
        <v>0</v>
      </c>
      <c r="Y49" s="3">
        <v>0</v>
      </c>
      <c r="Z49" s="3">
        <v>0</v>
      </c>
      <c r="AA49" s="3">
        <v>0</v>
      </c>
      <c r="AB49" s="3">
        <v>0</v>
      </c>
      <c r="AC49" s="3">
        <v>0</v>
      </c>
      <c r="AD49" s="3">
        <v>0</v>
      </c>
      <c r="AE49" s="3">
        <v>0</v>
      </c>
      <c r="AF49" t="s">
        <v>47</v>
      </c>
      <c r="AG49" s="13">
        <v>5</v>
      </c>
      <c r="AQ49"/>
    </row>
    <row r="50" spans="1:43" x14ac:dyDescent="0.2">
      <c r="A50" t="s">
        <v>680</v>
      </c>
      <c r="B50" t="s">
        <v>733</v>
      </c>
      <c r="C50" t="s">
        <v>1439</v>
      </c>
      <c r="D50" t="s">
        <v>1741</v>
      </c>
      <c r="E50" s="3">
        <v>89.677777777777777</v>
      </c>
      <c r="F50" s="3">
        <f>Table3[[#This Row],[Total Hours Nurse Staffing]]/Table3[[#This Row],[MDS Census]]</f>
        <v>2.4275492504026763</v>
      </c>
      <c r="G50" s="3">
        <f>Table3[[#This Row],[Total Direct Care Staff Hours]]/Table3[[#This Row],[MDS Census]]</f>
        <v>2.2586110766943377</v>
      </c>
      <c r="H50" s="3">
        <f>Table3[[#This Row],[Total RN Hours (w/ Admin, DON)]]/Table3[[#This Row],[MDS Census]]</f>
        <v>0.35686408127865193</v>
      </c>
      <c r="I50" s="3">
        <f>Table3[[#This Row],[Total RN Hours (w/ Admin, DON)]]/Table3[[#This Row],[MDS Census]]</f>
        <v>0.35686408127865193</v>
      </c>
      <c r="J50" s="3">
        <f t="shared" si="1"/>
        <v>217.69722222222222</v>
      </c>
      <c r="K50" s="3">
        <f>SUM(Table3[[#This Row],[RN Hours (excl. Admin, DON)]], Table3[[#This Row],[LPN Hours (excl. Admin)]], Table3[[#This Row],[CNA Hours]], Table3[[#This Row],[NA TR Hours]], Table3[[#This Row],[Med Aide/Tech Hours]])</f>
        <v>202.54722222222222</v>
      </c>
      <c r="L50" s="3">
        <f>SUM(Table3[[#This Row],[RN Hours (excl. Admin, DON)]:[RN DON Hours]])</f>
        <v>32.002777777777773</v>
      </c>
      <c r="M50" s="3">
        <v>20.591666666666665</v>
      </c>
      <c r="N50" s="3">
        <v>5.8111111111111109</v>
      </c>
      <c r="O50" s="3">
        <v>5.6</v>
      </c>
      <c r="P50" s="3">
        <f>SUM(Table3[[#This Row],[LPN Hours (excl. Admin)]:[LPN Admin Hours]])</f>
        <v>59.81111111111111</v>
      </c>
      <c r="Q50" s="3">
        <v>56.072222222222223</v>
      </c>
      <c r="R50" s="3">
        <v>3.7388888888888889</v>
      </c>
      <c r="S50" s="3">
        <f>SUM(Table3[[#This Row],[CNA Hours]], Table3[[#This Row],[NA TR Hours]], Table3[[#This Row],[Med Aide/Tech Hours]])</f>
        <v>125.88333333333334</v>
      </c>
      <c r="T50" s="3">
        <v>125.88333333333334</v>
      </c>
      <c r="U50" s="3">
        <v>0</v>
      </c>
      <c r="V50" s="3">
        <v>0</v>
      </c>
      <c r="W50" s="3">
        <f>SUM(Table3[[#This Row],[RN Hours Contract]:[Med Aide Hours Contract]])</f>
        <v>0</v>
      </c>
      <c r="X50" s="3">
        <v>0</v>
      </c>
      <c r="Y50" s="3">
        <v>0</v>
      </c>
      <c r="Z50" s="3">
        <v>0</v>
      </c>
      <c r="AA50" s="3">
        <v>0</v>
      </c>
      <c r="AB50" s="3">
        <v>0</v>
      </c>
      <c r="AC50" s="3">
        <v>0</v>
      </c>
      <c r="AD50" s="3">
        <v>0</v>
      </c>
      <c r="AE50" s="3">
        <v>0</v>
      </c>
      <c r="AF50" t="s">
        <v>48</v>
      </c>
      <c r="AG50" s="13">
        <v>5</v>
      </c>
      <c r="AQ50"/>
    </row>
    <row r="51" spans="1:43" x14ac:dyDescent="0.2">
      <c r="A51" t="s">
        <v>680</v>
      </c>
      <c r="B51" t="s">
        <v>734</v>
      </c>
      <c r="C51" t="s">
        <v>1452</v>
      </c>
      <c r="D51" t="s">
        <v>1741</v>
      </c>
      <c r="E51" s="3">
        <v>173.73333333333332</v>
      </c>
      <c r="F51" s="3">
        <f>Table3[[#This Row],[Total Hours Nurse Staffing]]/Table3[[#This Row],[MDS Census]]</f>
        <v>3.6633928114607315</v>
      </c>
      <c r="G51" s="3">
        <f>Table3[[#This Row],[Total Direct Care Staff Hours]]/Table3[[#This Row],[MDS Census]]</f>
        <v>3.4199002302379129</v>
      </c>
      <c r="H51" s="3">
        <f>Table3[[#This Row],[Total RN Hours (w/ Admin, DON)]]/Table3[[#This Row],[MDS Census]]</f>
        <v>0.68286774111025839</v>
      </c>
      <c r="I51" s="3">
        <f>Table3[[#This Row],[Total RN Hours (w/ Admin, DON)]]/Table3[[#This Row],[MDS Census]]</f>
        <v>0.68286774111025839</v>
      </c>
      <c r="J51" s="3">
        <f t="shared" si="1"/>
        <v>636.45344444444436</v>
      </c>
      <c r="K51" s="3">
        <f>SUM(Table3[[#This Row],[RN Hours (excl. Admin, DON)]], Table3[[#This Row],[LPN Hours (excl. Admin)]], Table3[[#This Row],[CNA Hours]], Table3[[#This Row],[NA TR Hours]], Table3[[#This Row],[Med Aide/Tech Hours]])</f>
        <v>594.15066666666667</v>
      </c>
      <c r="L51" s="3">
        <f>SUM(Table3[[#This Row],[RN Hours (excl. Admin, DON)]:[RN DON Hours]])</f>
        <v>118.63688888888888</v>
      </c>
      <c r="M51" s="3">
        <v>89.325777777777773</v>
      </c>
      <c r="N51" s="3">
        <v>23.8</v>
      </c>
      <c r="O51" s="3">
        <v>5.5111111111111111</v>
      </c>
      <c r="P51" s="3">
        <f>SUM(Table3[[#This Row],[LPN Hours (excl. Admin)]:[LPN Admin Hours]])</f>
        <v>143.91655555555556</v>
      </c>
      <c r="Q51" s="3">
        <v>130.92488888888889</v>
      </c>
      <c r="R51" s="3">
        <v>12.991666666666667</v>
      </c>
      <c r="S51" s="3">
        <f>SUM(Table3[[#This Row],[CNA Hours]], Table3[[#This Row],[NA TR Hours]], Table3[[#This Row],[Med Aide/Tech Hours]])</f>
        <v>373.9</v>
      </c>
      <c r="T51" s="3">
        <v>373.9</v>
      </c>
      <c r="U51" s="3">
        <v>0</v>
      </c>
      <c r="V51" s="3">
        <v>0</v>
      </c>
      <c r="W51" s="3">
        <f>SUM(Table3[[#This Row],[RN Hours Contract]:[Med Aide Hours Contract]])</f>
        <v>70.763888888888886</v>
      </c>
      <c r="X51" s="3">
        <v>10.433333333333334</v>
      </c>
      <c r="Y51" s="3">
        <v>0</v>
      </c>
      <c r="Z51" s="3">
        <v>0</v>
      </c>
      <c r="AA51" s="3">
        <v>2.375</v>
      </c>
      <c r="AB51" s="3">
        <v>0</v>
      </c>
      <c r="AC51" s="3">
        <v>57.955555555555556</v>
      </c>
      <c r="AD51" s="3">
        <v>0</v>
      </c>
      <c r="AE51" s="3">
        <v>0</v>
      </c>
      <c r="AF51" t="s">
        <v>49</v>
      </c>
      <c r="AG51" s="13">
        <v>5</v>
      </c>
      <c r="AQ51"/>
    </row>
    <row r="52" spans="1:43" x14ac:dyDescent="0.2">
      <c r="A52" t="s">
        <v>680</v>
      </c>
      <c r="B52" t="s">
        <v>735</v>
      </c>
      <c r="C52" t="s">
        <v>1453</v>
      </c>
      <c r="D52" t="s">
        <v>1751</v>
      </c>
      <c r="E52" s="3">
        <v>42.511111111111113</v>
      </c>
      <c r="F52" s="3">
        <f>Table3[[#This Row],[Total Hours Nurse Staffing]]/Table3[[#This Row],[MDS Census]]</f>
        <v>3.2266178776790384</v>
      </c>
      <c r="G52" s="3">
        <f>Table3[[#This Row],[Total Direct Care Staff Hours]]/Table3[[#This Row],[MDS Census]]</f>
        <v>3.0343883951907995</v>
      </c>
      <c r="H52" s="3">
        <f>Table3[[#This Row],[Total RN Hours (w/ Admin, DON)]]/Table3[[#This Row],[MDS Census]]</f>
        <v>0.54449032932566643</v>
      </c>
      <c r="I52" s="3">
        <f>Table3[[#This Row],[Total RN Hours (w/ Admin, DON)]]/Table3[[#This Row],[MDS Census]]</f>
        <v>0.54449032932566643</v>
      </c>
      <c r="J52" s="3">
        <f t="shared" si="1"/>
        <v>137.16711111111113</v>
      </c>
      <c r="K52" s="3">
        <f>SUM(Table3[[#This Row],[RN Hours (excl. Admin, DON)]], Table3[[#This Row],[LPN Hours (excl. Admin)]], Table3[[#This Row],[CNA Hours]], Table3[[#This Row],[NA TR Hours]], Table3[[#This Row],[Med Aide/Tech Hours]])</f>
        <v>128.99522222222222</v>
      </c>
      <c r="L52" s="3">
        <f>SUM(Table3[[#This Row],[RN Hours (excl. Admin, DON)]:[RN DON Hours]])</f>
        <v>23.146888888888888</v>
      </c>
      <c r="M52" s="3">
        <v>19.527777777777779</v>
      </c>
      <c r="N52" s="3">
        <v>0</v>
      </c>
      <c r="O52" s="3">
        <v>3.6191111111111089</v>
      </c>
      <c r="P52" s="3">
        <f>SUM(Table3[[#This Row],[LPN Hours (excl. Admin)]:[LPN Admin Hours]])</f>
        <v>21.205555555555556</v>
      </c>
      <c r="Q52" s="3">
        <v>16.652777777777779</v>
      </c>
      <c r="R52" s="3">
        <v>4.552777777777778</v>
      </c>
      <c r="S52" s="3">
        <f>SUM(Table3[[#This Row],[CNA Hours]], Table3[[#This Row],[NA TR Hours]], Table3[[#This Row],[Med Aide/Tech Hours]])</f>
        <v>92.814666666666668</v>
      </c>
      <c r="T52" s="3">
        <v>92.814666666666668</v>
      </c>
      <c r="U52" s="3">
        <v>0</v>
      </c>
      <c r="V52" s="3">
        <v>0</v>
      </c>
      <c r="W52" s="3">
        <f>SUM(Table3[[#This Row],[RN Hours Contract]:[Med Aide Hours Contract]])</f>
        <v>15.544444444444444</v>
      </c>
      <c r="X52" s="3">
        <v>10.777777777777779</v>
      </c>
      <c r="Y52" s="3">
        <v>0</v>
      </c>
      <c r="Z52" s="3">
        <v>0</v>
      </c>
      <c r="AA52" s="3">
        <v>0.14444444444444443</v>
      </c>
      <c r="AB52" s="3">
        <v>0</v>
      </c>
      <c r="AC52" s="3">
        <v>4.6222222222222218</v>
      </c>
      <c r="AD52" s="3">
        <v>0</v>
      </c>
      <c r="AE52" s="3">
        <v>0</v>
      </c>
      <c r="AF52" t="s">
        <v>50</v>
      </c>
      <c r="AG52" s="13">
        <v>5</v>
      </c>
      <c r="AQ52"/>
    </row>
    <row r="53" spans="1:43" x14ac:dyDescent="0.2">
      <c r="A53" t="s">
        <v>680</v>
      </c>
      <c r="B53" t="s">
        <v>736</v>
      </c>
      <c r="C53" t="s">
        <v>1436</v>
      </c>
      <c r="D53" t="s">
        <v>1717</v>
      </c>
      <c r="E53" s="3">
        <v>75.611111111111114</v>
      </c>
      <c r="F53" s="3">
        <f>Table3[[#This Row],[Total Hours Nurse Staffing]]/Table3[[#This Row],[MDS Census]]</f>
        <v>2.5977957384276267</v>
      </c>
      <c r="G53" s="3">
        <f>Table3[[#This Row],[Total Direct Care Staff Hours]]/Table3[[#This Row],[MDS Census]]</f>
        <v>2.2850889052167522</v>
      </c>
      <c r="H53" s="3">
        <f>Table3[[#This Row],[Total RN Hours (w/ Admin, DON)]]/Table3[[#This Row],[MDS Census]]</f>
        <v>0.45762380602498165</v>
      </c>
      <c r="I53" s="3">
        <f>Table3[[#This Row],[Total RN Hours (w/ Admin, DON)]]/Table3[[#This Row],[MDS Census]]</f>
        <v>0.45762380602498165</v>
      </c>
      <c r="J53" s="3">
        <f t="shared" si="1"/>
        <v>196.42222222222222</v>
      </c>
      <c r="K53" s="3">
        <f>SUM(Table3[[#This Row],[RN Hours (excl. Admin, DON)]], Table3[[#This Row],[LPN Hours (excl. Admin)]], Table3[[#This Row],[CNA Hours]], Table3[[#This Row],[NA TR Hours]], Table3[[#This Row],[Med Aide/Tech Hours]])</f>
        <v>172.77811111111112</v>
      </c>
      <c r="L53" s="3">
        <f>SUM(Table3[[#This Row],[RN Hours (excl. Admin, DON)]:[RN DON Hours]])</f>
        <v>34.601444444444446</v>
      </c>
      <c r="M53" s="3">
        <v>16.376666666666669</v>
      </c>
      <c r="N53" s="3">
        <v>12.624777777777778</v>
      </c>
      <c r="O53" s="3">
        <v>5.6</v>
      </c>
      <c r="P53" s="3">
        <f>SUM(Table3[[#This Row],[LPN Hours (excl. Admin)]:[LPN Admin Hours]])</f>
        <v>36.980666666666664</v>
      </c>
      <c r="Q53" s="3">
        <v>31.561333333333334</v>
      </c>
      <c r="R53" s="3">
        <v>5.4193333333333342</v>
      </c>
      <c r="S53" s="3">
        <f>SUM(Table3[[#This Row],[CNA Hours]], Table3[[#This Row],[NA TR Hours]], Table3[[#This Row],[Med Aide/Tech Hours]])</f>
        <v>124.84011111111111</v>
      </c>
      <c r="T53" s="3">
        <v>124.84011111111111</v>
      </c>
      <c r="U53" s="3">
        <v>0</v>
      </c>
      <c r="V53" s="3">
        <v>0</v>
      </c>
      <c r="W53" s="3">
        <f>SUM(Table3[[#This Row],[RN Hours Contract]:[Med Aide Hours Contract]])</f>
        <v>4.4342222222222221</v>
      </c>
      <c r="X53" s="3">
        <v>0</v>
      </c>
      <c r="Y53" s="3">
        <v>0</v>
      </c>
      <c r="Z53" s="3">
        <v>0</v>
      </c>
      <c r="AA53" s="3">
        <v>2.3036666666666665</v>
      </c>
      <c r="AB53" s="3">
        <v>0</v>
      </c>
      <c r="AC53" s="3">
        <v>2.1305555555555555</v>
      </c>
      <c r="AD53" s="3">
        <v>0</v>
      </c>
      <c r="AE53" s="3">
        <v>0</v>
      </c>
      <c r="AF53" t="s">
        <v>51</v>
      </c>
      <c r="AG53" s="13">
        <v>5</v>
      </c>
      <c r="AQ53"/>
    </row>
    <row r="54" spans="1:43" x14ac:dyDescent="0.2">
      <c r="A54" t="s">
        <v>680</v>
      </c>
      <c r="B54" t="s">
        <v>737</v>
      </c>
      <c r="C54" t="s">
        <v>1388</v>
      </c>
      <c r="D54" t="s">
        <v>1758</v>
      </c>
      <c r="E54" s="3">
        <v>80.588888888888889</v>
      </c>
      <c r="F54" s="3">
        <f>Table3[[#This Row],[Total Hours Nurse Staffing]]/Table3[[#This Row],[MDS Census]]</f>
        <v>3.3172507927754036</v>
      </c>
      <c r="G54" s="3">
        <f>Table3[[#This Row],[Total Direct Care Staff Hours]]/Table3[[#This Row],[MDS Census]]</f>
        <v>3.1782738177305938</v>
      </c>
      <c r="H54" s="3">
        <f>Table3[[#This Row],[Total RN Hours (w/ Admin, DON)]]/Table3[[#This Row],[MDS Census]]</f>
        <v>0.68547497587205297</v>
      </c>
      <c r="I54" s="3">
        <f>Table3[[#This Row],[Total RN Hours (w/ Admin, DON)]]/Table3[[#This Row],[MDS Census]]</f>
        <v>0.68547497587205297</v>
      </c>
      <c r="J54" s="3">
        <f t="shared" si="1"/>
        <v>267.33355555555556</v>
      </c>
      <c r="K54" s="3">
        <f>SUM(Table3[[#This Row],[RN Hours (excl. Admin, DON)]], Table3[[#This Row],[LPN Hours (excl. Admin)]], Table3[[#This Row],[CNA Hours]], Table3[[#This Row],[NA TR Hours]], Table3[[#This Row],[Med Aide/Tech Hours]])</f>
        <v>256.13355555555552</v>
      </c>
      <c r="L54" s="3">
        <f>SUM(Table3[[#This Row],[RN Hours (excl. Admin, DON)]:[RN DON Hours]])</f>
        <v>55.241666666666667</v>
      </c>
      <c r="M54" s="3">
        <v>44.041666666666664</v>
      </c>
      <c r="N54" s="3">
        <v>5.6</v>
      </c>
      <c r="O54" s="3">
        <v>5.6</v>
      </c>
      <c r="P54" s="3">
        <f>SUM(Table3[[#This Row],[LPN Hours (excl. Admin)]:[LPN Admin Hours]])</f>
        <v>45.475111111111111</v>
      </c>
      <c r="Q54" s="3">
        <v>45.475111111111111</v>
      </c>
      <c r="R54" s="3">
        <v>0</v>
      </c>
      <c r="S54" s="3">
        <f>SUM(Table3[[#This Row],[CNA Hours]], Table3[[#This Row],[NA TR Hours]], Table3[[#This Row],[Med Aide/Tech Hours]])</f>
        <v>166.61677777777777</v>
      </c>
      <c r="T54" s="3">
        <v>166.61677777777777</v>
      </c>
      <c r="U54" s="3">
        <v>0</v>
      </c>
      <c r="V54" s="3">
        <v>0</v>
      </c>
      <c r="W54" s="3">
        <f>SUM(Table3[[#This Row],[RN Hours Contract]:[Med Aide Hours Contract]])</f>
        <v>0</v>
      </c>
      <c r="X54" s="3">
        <v>0</v>
      </c>
      <c r="Y54" s="3">
        <v>0</v>
      </c>
      <c r="Z54" s="3">
        <v>0</v>
      </c>
      <c r="AA54" s="3">
        <v>0</v>
      </c>
      <c r="AB54" s="3">
        <v>0</v>
      </c>
      <c r="AC54" s="3">
        <v>0</v>
      </c>
      <c r="AD54" s="3">
        <v>0</v>
      </c>
      <c r="AE54" s="3">
        <v>0</v>
      </c>
      <c r="AF54" t="s">
        <v>52</v>
      </c>
      <c r="AG54" s="13">
        <v>5</v>
      </c>
      <c r="AQ54"/>
    </row>
    <row r="55" spans="1:43" x14ac:dyDescent="0.2">
      <c r="A55" t="s">
        <v>680</v>
      </c>
      <c r="B55" t="s">
        <v>738</v>
      </c>
      <c r="C55" t="s">
        <v>1439</v>
      </c>
      <c r="D55" t="s">
        <v>1741</v>
      </c>
      <c r="E55" s="3">
        <v>157.97777777777779</v>
      </c>
      <c r="F55" s="3">
        <f>Table3[[#This Row],[Total Hours Nurse Staffing]]/Table3[[#This Row],[MDS Census]]</f>
        <v>3.4074356449570971</v>
      </c>
      <c r="G55" s="3">
        <f>Table3[[#This Row],[Total Direct Care Staff Hours]]/Table3[[#This Row],[MDS Census]]</f>
        <v>3.3607342804895199</v>
      </c>
      <c r="H55" s="3">
        <f>Table3[[#This Row],[Total RN Hours (w/ Admin, DON)]]/Table3[[#This Row],[MDS Census]]</f>
        <v>0.35298635532423689</v>
      </c>
      <c r="I55" s="3">
        <f>Table3[[#This Row],[Total RN Hours (w/ Admin, DON)]]/Table3[[#This Row],[MDS Census]]</f>
        <v>0.35298635532423689</v>
      </c>
      <c r="J55" s="3">
        <f t="shared" si="1"/>
        <v>538.29911111111119</v>
      </c>
      <c r="K55" s="3">
        <f>SUM(Table3[[#This Row],[RN Hours (excl. Admin, DON)]], Table3[[#This Row],[LPN Hours (excl. Admin)]], Table3[[#This Row],[CNA Hours]], Table3[[#This Row],[NA TR Hours]], Table3[[#This Row],[Med Aide/Tech Hours]])</f>
        <v>530.92133333333334</v>
      </c>
      <c r="L55" s="3">
        <f>SUM(Table3[[#This Row],[RN Hours (excl. Admin, DON)]:[RN DON Hours]])</f>
        <v>55.764000000000003</v>
      </c>
      <c r="M55" s="3">
        <v>48.386222222222223</v>
      </c>
      <c r="N55" s="3">
        <v>2.2222222222222223</v>
      </c>
      <c r="O55" s="3">
        <v>5.1555555555555559</v>
      </c>
      <c r="P55" s="3">
        <f>SUM(Table3[[#This Row],[LPN Hours (excl. Admin)]:[LPN Admin Hours]])</f>
        <v>157.47266666666667</v>
      </c>
      <c r="Q55" s="3">
        <v>157.47266666666667</v>
      </c>
      <c r="R55" s="3">
        <v>0</v>
      </c>
      <c r="S55" s="3">
        <f>SUM(Table3[[#This Row],[CNA Hours]], Table3[[#This Row],[NA TR Hours]], Table3[[#This Row],[Med Aide/Tech Hours]])</f>
        <v>325.06244444444445</v>
      </c>
      <c r="T55" s="3">
        <v>325.06244444444445</v>
      </c>
      <c r="U55" s="3">
        <v>0</v>
      </c>
      <c r="V55" s="3">
        <v>0</v>
      </c>
      <c r="W55" s="3">
        <f>SUM(Table3[[#This Row],[RN Hours Contract]:[Med Aide Hours Contract]])</f>
        <v>1.1555555555555554</v>
      </c>
      <c r="X55" s="3">
        <v>1.1555555555555554</v>
      </c>
      <c r="Y55" s="3">
        <v>0</v>
      </c>
      <c r="Z55" s="3">
        <v>0</v>
      </c>
      <c r="AA55" s="3">
        <v>0</v>
      </c>
      <c r="AB55" s="3">
        <v>0</v>
      </c>
      <c r="AC55" s="3">
        <v>0</v>
      </c>
      <c r="AD55" s="3">
        <v>0</v>
      </c>
      <c r="AE55" s="3">
        <v>0</v>
      </c>
      <c r="AF55" t="s">
        <v>53</v>
      </c>
      <c r="AG55" s="13">
        <v>5</v>
      </c>
      <c r="AQ55"/>
    </row>
    <row r="56" spans="1:43" x14ac:dyDescent="0.2">
      <c r="A56" t="s">
        <v>680</v>
      </c>
      <c r="B56" t="s">
        <v>739</v>
      </c>
      <c r="C56" t="s">
        <v>1454</v>
      </c>
      <c r="D56" t="s">
        <v>1754</v>
      </c>
      <c r="E56" s="3">
        <v>125.43333333333334</v>
      </c>
      <c r="F56" s="3">
        <f>Table3[[#This Row],[Total Hours Nurse Staffing]]/Table3[[#This Row],[MDS Census]]</f>
        <v>3.9029223137567546</v>
      </c>
      <c r="G56" s="3">
        <f>Table3[[#This Row],[Total Direct Care Staff Hours]]/Table3[[#This Row],[MDS Census]]</f>
        <v>3.6265098768712907</v>
      </c>
      <c r="H56" s="3">
        <f>Table3[[#This Row],[Total RN Hours (w/ Admin, DON)]]/Table3[[#This Row],[MDS Census]]</f>
        <v>1.7246346000531489</v>
      </c>
      <c r="I56" s="3">
        <f>Table3[[#This Row],[Total RN Hours (w/ Admin, DON)]]/Table3[[#This Row],[MDS Census]]</f>
        <v>1.7246346000531489</v>
      </c>
      <c r="J56" s="3">
        <f t="shared" si="1"/>
        <v>489.55655555555558</v>
      </c>
      <c r="K56" s="3">
        <f>SUM(Table3[[#This Row],[RN Hours (excl. Admin, DON)]], Table3[[#This Row],[LPN Hours (excl. Admin)]], Table3[[#This Row],[CNA Hours]], Table3[[#This Row],[NA TR Hours]], Table3[[#This Row],[Med Aide/Tech Hours]])</f>
        <v>454.88522222222224</v>
      </c>
      <c r="L56" s="3">
        <f>SUM(Table3[[#This Row],[RN Hours (excl. Admin, DON)]:[RN DON Hours]])</f>
        <v>216.32666666666665</v>
      </c>
      <c r="M56" s="3">
        <v>181.65533333333332</v>
      </c>
      <c r="N56" s="3">
        <v>29.604666666666674</v>
      </c>
      <c r="O56" s="3">
        <v>5.0666666666666664</v>
      </c>
      <c r="P56" s="3">
        <f>SUM(Table3[[#This Row],[LPN Hours (excl. Admin)]:[LPN Admin Hours]])</f>
        <v>44.775555555555556</v>
      </c>
      <c r="Q56" s="3">
        <v>44.775555555555556</v>
      </c>
      <c r="R56" s="3">
        <v>0</v>
      </c>
      <c r="S56" s="3">
        <f>SUM(Table3[[#This Row],[CNA Hours]], Table3[[#This Row],[NA TR Hours]], Table3[[#This Row],[Med Aide/Tech Hours]])</f>
        <v>228.45433333333335</v>
      </c>
      <c r="T56" s="3">
        <v>215.02766666666668</v>
      </c>
      <c r="U56" s="3">
        <v>13.426666666666666</v>
      </c>
      <c r="V56" s="3">
        <v>0</v>
      </c>
      <c r="W56" s="3">
        <f>SUM(Table3[[#This Row],[RN Hours Contract]:[Med Aide Hours Contract]])</f>
        <v>16.564777777777781</v>
      </c>
      <c r="X56" s="3">
        <v>4.1143333333333336</v>
      </c>
      <c r="Y56" s="3">
        <v>0</v>
      </c>
      <c r="Z56" s="3">
        <v>0</v>
      </c>
      <c r="AA56" s="3">
        <v>0</v>
      </c>
      <c r="AB56" s="3">
        <v>0</v>
      </c>
      <c r="AC56" s="3">
        <v>12.450444444444448</v>
      </c>
      <c r="AD56" s="3">
        <v>0</v>
      </c>
      <c r="AE56" s="3">
        <v>0</v>
      </c>
      <c r="AF56" t="s">
        <v>54</v>
      </c>
      <c r="AG56" s="13">
        <v>5</v>
      </c>
      <c r="AQ56"/>
    </row>
    <row r="57" spans="1:43" x14ac:dyDescent="0.2">
      <c r="A57" t="s">
        <v>680</v>
      </c>
      <c r="B57" t="s">
        <v>740</v>
      </c>
      <c r="C57" t="s">
        <v>1381</v>
      </c>
      <c r="D57" t="s">
        <v>1714</v>
      </c>
      <c r="E57" s="3">
        <v>63.266666666666666</v>
      </c>
      <c r="F57" s="3">
        <f>Table3[[#This Row],[Total Hours Nurse Staffing]]/Table3[[#This Row],[MDS Census]]</f>
        <v>2.855425008781173</v>
      </c>
      <c r="G57" s="3">
        <f>Table3[[#This Row],[Total Direct Care Staff Hours]]/Table3[[#This Row],[MDS Census]]</f>
        <v>2.5891868633649455</v>
      </c>
      <c r="H57" s="3">
        <f>Table3[[#This Row],[Total RN Hours (w/ Admin, DON)]]/Table3[[#This Row],[MDS Census]]</f>
        <v>0.38956269757639622</v>
      </c>
      <c r="I57" s="3">
        <f>Table3[[#This Row],[Total RN Hours (w/ Admin, DON)]]/Table3[[#This Row],[MDS Census]]</f>
        <v>0.38956269757639622</v>
      </c>
      <c r="J57" s="3">
        <f t="shared" si="1"/>
        <v>180.65322222222221</v>
      </c>
      <c r="K57" s="3">
        <f>SUM(Table3[[#This Row],[RN Hours (excl. Admin, DON)]], Table3[[#This Row],[LPN Hours (excl. Admin)]], Table3[[#This Row],[CNA Hours]], Table3[[#This Row],[NA TR Hours]], Table3[[#This Row],[Med Aide/Tech Hours]])</f>
        <v>163.80922222222222</v>
      </c>
      <c r="L57" s="3">
        <f>SUM(Table3[[#This Row],[RN Hours (excl. Admin, DON)]:[RN DON Hours]])</f>
        <v>24.646333333333335</v>
      </c>
      <c r="M57" s="3">
        <v>13.350555555555555</v>
      </c>
      <c r="N57" s="3">
        <v>5.8402222222222244</v>
      </c>
      <c r="O57" s="3">
        <v>5.4555555555555557</v>
      </c>
      <c r="P57" s="3">
        <f>SUM(Table3[[#This Row],[LPN Hours (excl. Admin)]:[LPN Admin Hours]])</f>
        <v>48.058777777777777</v>
      </c>
      <c r="Q57" s="3">
        <v>42.510555555555555</v>
      </c>
      <c r="R57" s="3">
        <v>5.5482222222222246</v>
      </c>
      <c r="S57" s="3">
        <f>SUM(Table3[[#This Row],[CNA Hours]], Table3[[#This Row],[NA TR Hours]], Table3[[#This Row],[Med Aide/Tech Hours]])</f>
        <v>107.94811111111112</v>
      </c>
      <c r="T57" s="3">
        <v>102.52966666666667</v>
      </c>
      <c r="U57" s="3">
        <v>5.4184444444444448</v>
      </c>
      <c r="V57" s="3">
        <v>0</v>
      </c>
      <c r="W57" s="3">
        <f>SUM(Table3[[#This Row],[RN Hours Contract]:[Med Aide Hours Contract]])</f>
        <v>11.764333333333333</v>
      </c>
      <c r="X57" s="3">
        <v>1.4750000000000001</v>
      </c>
      <c r="Y57" s="3">
        <v>0</v>
      </c>
      <c r="Z57" s="3">
        <v>0</v>
      </c>
      <c r="AA57" s="3">
        <v>2.9837777777777781</v>
      </c>
      <c r="AB57" s="3">
        <v>0</v>
      </c>
      <c r="AC57" s="3">
        <v>7.3055555555555554</v>
      </c>
      <c r="AD57" s="3">
        <v>0</v>
      </c>
      <c r="AE57" s="3">
        <v>0</v>
      </c>
      <c r="AF57" t="s">
        <v>55</v>
      </c>
      <c r="AG57" s="13">
        <v>5</v>
      </c>
      <c r="AQ57"/>
    </row>
    <row r="58" spans="1:43" x14ac:dyDescent="0.2">
      <c r="A58" t="s">
        <v>680</v>
      </c>
      <c r="B58" t="s">
        <v>741</v>
      </c>
      <c r="C58" t="s">
        <v>1455</v>
      </c>
      <c r="D58" t="s">
        <v>1743</v>
      </c>
      <c r="E58" s="3">
        <v>67.177777777777777</v>
      </c>
      <c r="F58" s="3">
        <f>Table3[[#This Row],[Total Hours Nurse Staffing]]/Table3[[#This Row],[MDS Census]]</f>
        <v>2.839689050611975</v>
      </c>
      <c r="G58" s="3">
        <f>Table3[[#This Row],[Total Direct Care Staff Hours]]/Table3[[#This Row],[MDS Census]]</f>
        <v>2.5986784651008934</v>
      </c>
      <c r="H58" s="3">
        <f>Table3[[#This Row],[Total RN Hours (w/ Admin, DON)]]/Table3[[#This Row],[MDS Census]]</f>
        <v>0.52237843202117107</v>
      </c>
      <c r="I58" s="3">
        <f>Table3[[#This Row],[Total RN Hours (w/ Admin, DON)]]/Table3[[#This Row],[MDS Census]]</f>
        <v>0.52237843202117107</v>
      </c>
      <c r="J58" s="3">
        <f t="shared" si="1"/>
        <v>190.76400000000001</v>
      </c>
      <c r="K58" s="3">
        <f>SUM(Table3[[#This Row],[RN Hours (excl. Admin, DON)]], Table3[[#This Row],[LPN Hours (excl. Admin)]], Table3[[#This Row],[CNA Hours]], Table3[[#This Row],[NA TR Hours]], Table3[[#This Row],[Med Aide/Tech Hours]])</f>
        <v>174.57344444444445</v>
      </c>
      <c r="L58" s="3">
        <f>SUM(Table3[[#This Row],[RN Hours (excl. Admin, DON)]:[RN DON Hours]])</f>
        <v>35.092222222222226</v>
      </c>
      <c r="M58" s="3">
        <v>29.44777777777778</v>
      </c>
      <c r="N58" s="3">
        <v>0.33333333333333331</v>
      </c>
      <c r="O58" s="3">
        <v>5.3111111111111109</v>
      </c>
      <c r="P58" s="3">
        <f>SUM(Table3[[#This Row],[LPN Hours (excl. Admin)]:[LPN Admin Hours]])</f>
        <v>41.485555555555564</v>
      </c>
      <c r="Q58" s="3">
        <v>30.939444444444447</v>
      </c>
      <c r="R58" s="3">
        <v>10.546111111111113</v>
      </c>
      <c r="S58" s="3">
        <f>SUM(Table3[[#This Row],[CNA Hours]], Table3[[#This Row],[NA TR Hours]], Table3[[#This Row],[Med Aide/Tech Hours]])</f>
        <v>114.18622222222223</v>
      </c>
      <c r="T58" s="3">
        <v>114.18622222222223</v>
      </c>
      <c r="U58" s="3">
        <v>0</v>
      </c>
      <c r="V58" s="3">
        <v>0</v>
      </c>
      <c r="W58" s="3">
        <f>SUM(Table3[[#This Row],[RN Hours Contract]:[Med Aide Hours Contract]])</f>
        <v>15.353666666666665</v>
      </c>
      <c r="X58" s="3">
        <v>6.6666666666666666E-2</v>
      </c>
      <c r="Y58" s="3">
        <v>0.33333333333333331</v>
      </c>
      <c r="Z58" s="3">
        <v>0</v>
      </c>
      <c r="AA58" s="3">
        <v>0</v>
      </c>
      <c r="AB58" s="3">
        <v>0</v>
      </c>
      <c r="AC58" s="3">
        <v>14.953666666666665</v>
      </c>
      <c r="AD58" s="3">
        <v>0</v>
      </c>
      <c r="AE58" s="3">
        <v>0</v>
      </c>
      <c r="AF58" t="s">
        <v>56</v>
      </c>
      <c r="AG58" s="13">
        <v>5</v>
      </c>
      <c r="AQ58"/>
    </row>
    <row r="59" spans="1:43" x14ac:dyDescent="0.2">
      <c r="A59" t="s">
        <v>680</v>
      </c>
      <c r="B59" t="s">
        <v>742</v>
      </c>
      <c r="C59" t="s">
        <v>1456</v>
      </c>
      <c r="D59" t="s">
        <v>1737</v>
      </c>
      <c r="E59" s="3">
        <v>72.955555555555549</v>
      </c>
      <c r="F59" s="3">
        <f>Table3[[#This Row],[Total Hours Nurse Staffing]]/Table3[[#This Row],[MDS Census]]</f>
        <v>4.0349527870849835</v>
      </c>
      <c r="G59" s="3">
        <f>Table3[[#This Row],[Total Direct Care Staff Hours]]/Table3[[#This Row],[MDS Census]]</f>
        <v>3.8838333840999097</v>
      </c>
      <c r="H59" s="3">
        <f>Table3[[#This Row],[Total RN Hours (w/ Admin, DON)]]/Table3[[#This Row],[MDS Census]]</f>
        <v>0.74036704233932382</v>
      </c>
      <c r="I59" s="3">
        <f>Table3[[#This Row],[Total RN Hours (w/ Admin, DON)]]/Table3[[#This Row],[MDS Census]]</f>
        <v>0.74036704233932382</v>
      </c>
      <c r="J59" s="3">
        <f t="shared" si="1"/>
        <v>294.37222222222221</v>
      </c>
      <c r="K59" s="3">
        <f>SUM(Table3[[#This Row],[RN Hours (excl. Admin, DON)]], Table3[[#This Row],[LPN Hours (excl. Admin)]], Table3[[#This Row],[CNA Hours]], Table3[[#This Row],[NA TR Hours]], Table3[[#This Row],[Med Aide/Tech Hours]])</f>
        <v>283.34722222222229</v>
      </c>
      <c r="L59" s="3">
        <f>SUM(Table3[[#This Row],[RN Hours (excl. Admin, DON)]:[RN DON Hours]])</f>
        <v>54.013888888888886</v>
      </c>
      <c r="M59" s="3">
        <v>48.05833333333333</v>
      </c>
      <c r="N59" s="3">
        <v>0.44444444444444442</v>
      </c>
      <c r="O59" s="3">
        <v>5.5111111111111111</v>
      </c>
      <c r="P59" s="3">
        <f>SUM(Table3[[#This Row],[LPN Hours (excl. Admin)]:[LPN Admin Hours]])</f>
        <v>79.972222222222214</v>
      </c>
      <c r="Q59" s="3">
        <v>74.902777777777771</v>
      </c>
      <c r="R59" s="3">
        <v>5.0694444444444446</v>
      </c>
      <c r="S59" s="3">
        <f>SUM(Table3[[#This Row],[CNA Hours]], Table3[[#This Row],[NA TR Hours]], Table3[[#This Row],[Med Aide/Tech Hours]])</f>
        <v>160.38611111111112</v>
      </c>
      <c r="T59" s="3">
        <v>148.74722222222223</v>
      </c>
      <c r="U59" s="3">
        <v>11.638888888888889</v>
      </c>
      <c r="V59" s="3">
        <v>0</v>
      </c>
      <c r="W59" s="3">
        <f>SUM(Table3[[#This Row],[RN Hours Contract]:[Med Aide Hours Contract]])</f>
        <v>0</v>
      </c>
      <c r="X59" s="3">
        <v>0</v>
      </c>
      <c r="Y59" s="3">
        <v>0</v>
      </c>
      <c r="Z59" s="3">
        <v>0</v>
      </c>
      <c r="AA59" s="3">
        <v>0</v>
      </c>
      <c r="AB59" s="3">
        <v>0</v>
      </c>
      <c r="AC59" s="3">
        <v>0</v>
      </c>
      <c r="AD59" s="3">
        <v>0</v>
      </c>
      <c r="AE59" s="3">
        <v>0</v>
      </c>
      <c r="AF59" t="s">
        <v>57</v>
      </c>
      <c r="AG59" s="13">
        <v>5</v>
      </c>
      <c r="AQ59"/>
    </row>
    <row r="60" spans="1:43" x14ac:dyDescent="0.2">
      <c r="A60" t="s">
        <v>680</v>
      </c>
      <c r="B60" t="s">
        <v>743</v>
      </c>
      <c r="C60" t="s">
        <v>1457</v>
      </c>
      <c r="D60" t="s">
        <v>1759</v>
      </c>
      <c r="E60" s="3">
        <v>66.5</v>
      </c>
      <c r="F60" s="3">
        <f>Table3[[#This Row],[Total Hours Nurse Staffing]]/Table3[[#This Row],[MDS Census]]</f>
        <v>3.280075187969925</v>
      </c>
      <c r="G60" s="3">
        <f>Table3[[#This Row],[Total Direct Care Staff Hours]]/Table3[[#This Row],[MDS Census]]</f>
        <v>3.1921470342522973</v>
      </c>
      <c r="H60" s="3">
        <f>Table3[[#This Row],[Total RN Hours (w/ Admin, DON)]]/Table3[[#This Row],[MDS Census]]</f>
        <v>0.99912280701754386</v>
      </c>
      <c r="I60" s="3">
        <f>Table3[[#This Row],[Total RN Hours (w/ Admin, DON)]]/Table3[[#This Row],[MDS Census]]</f>
        <v>0.99912280701754386</v>
      </c>
      <c r="J60" s="3">
        <f t="shared" si="1"/>
        <v>218.125</v>
      </c>
      <c r="K60" s="3">
        <f>SUM(Table3[[#This Row],[RN Hours (excl. Admin, DON)]], Table3[[#This Row],[LPN Hours (excl. Admin)]], Table3[[#This Row],[CNA Hours]], Table3[[#This Row],[NA TR Hours]], Table3[[#This Row],[Med Aide/Tech Hours]])</f>
        <v>212.27777777777777</v>
      </c>
      <c r="L60" s="3">
        <f>SUM(Table3[[#This Row],[RN Hours (excl. Admin, DON)]:[RN DON Hours]])</f>
        <v>66.441666666666663</v>
      </c>
      <c r="M60" s="3">
        <v>60.594444444444441</v>
      </c>
      <c r="N60" s="3">
        <v>6.9444444444444448E-2</v>
      </c>
      <c r="O60" s="3">
        <v>5.7777777777777777</v>
      </c>
      <c r="P60" s="3">
        <f>SUM(Table3[[#This Row],[LPN Hours (excl. Admin)]:[LPN Admin Hours]])</f>
        <v>33.141666666666666</v>
      </c>
      <c r="Q60" s="3">
        <v>33.141666666666666</v>
      </c>
      <c r="R60" s="3">
        <v>0</v>
      </c>
      <c r="S60" s="3">
        <f>SUM(Table3[[#This Row],[CNA Hours]], Table3[[#This Row],[NA TR Hours]], Table3[[#This Row],[Med Aide/Tech Hours]])</f>
        <v>118.54166666666666</v>
      </c>
      <c r="T60" s="3">
        <v>117.61666666666666</v>
      </c>
      <c r="U60" s="3">
        <v>0.92500000000000004</v>
      </c>
      <c r="V60" s="3">
        <v>0</v>
      </c>
      <c r="W60" s="3">
        <f>SUM(Table3[[#This Row],[RN Hours Contract]:[Med Aide Hours Contract]])</f>
        <v>0</v>
      </c>
      <c r="X60" s="3">
        <v>0</v>
      </c>
      <c r="Y60" s="3">
        <v>0</v>
      </c>
      <c r="Z60" s="3">
        <v>0</v>
      </c>
      <c r="AA60" s="3">
        <v>0</v>
      </c>
      <c r="AB60" s="3">
        <v>0</v>
      </c>
      <c r="AC60" s="3">
        <v>0</v>
      </c>
      <c r="AD60" s="3">
        <v>0</v>
      </c>
      <c r="AE60" s="3">
        <v>0</v>
      </c>
      <c r="AF60" t="s">
        <v>58</v>
      </c>
      <c r="AG60" s="13">
        <v>5</v>
      </c>
      <c r="AQ60"/>
    </row>
    <row r="61" spans="1:43" x14ac:dyDescent="0.2">
      <c r="A61" t="s">
        <v>680</v>
      </c>
      <c r="B61" t="s">
        <v>744</v>
      </c>
      <c r="C61" t="s">
        <v>1441</v>
      </c>
      <c r="D61" t="s">
        <v>1757</v>
      </c>
      <c r="E61" s="3">
        <v>122.73333333333333</v>
      </c>
      <c r="F61" s="3">
        <f>Table3[[#This Row],[Total Hours Nurse Staffing]]/Table3[[#This Row],[MDS Census]]</f>
        <v>2.6871718269056672</v>
      </c>
      <c r="G61" s="3">
        <f>Table3[[#This Row],[Total Direct Care Staff Hours]]/Table3[[#This Row],[MDS Census]]</f>
        <v>2.5111805178345104</v>
      </c>
      <c r="H61" s="3">
        <f>Table3[[#This Row],[Total RN Hours (w/ Admin, DON)]]/Table3[[#This Row],[MDS Census]]</f>
        <v>0.61703331522723159</v>
      </c>
      <c r="I61" s="3">
        <f>Table3[[#This Row],[Total RN Hours (w/ Admin, DON)]]/Table3[[#This Row],[MDS Census]]</f>
        <v>0.61703331522723159</v>
      </c>
      <c r="J61" s="3">
        <f t="shared" si="1"/>
        <v>329.80555555555554</v>
      </c>
      <c r="K61" s="3">
        <f>SUM(Table3[[#This Row],[RN Hours (excl. Admin, DON)]], Table3[[#This Row],[LPN Hours (excl. Admin)]], Table3[[#This Row],[CNA Hours]], Table3[[#This Row],[NA TR Hours]], Table3[[#This Row],[Med Aide/Tech Hours]])</f>
        <v>308.20555555555558</v>
      </c>
      <c r="L61" s="3">
        <f>SUM(Table3[[#This Row],[RN Hours (excl. Admin, DON)]:[RN DON Hours]])</f>
        <v>75.730555555555554</v>
      </c>
      <c r="M61" s="3">
        <v>64.213888888888889</v>
      </c>
      <c r="N61" s="3">
        <v>7.0111111111111111</v>
      </c>
      <c r="O61" s="3">
        <v>4.5055555555555555</v>
      </c>
      <c r="P61" s="3">
        <f>SUM(Table3[[#This Row],[LPN Hours (excl. Admin)]:[LPN Admin Hours]])</f>
        <v>73.883333333333326</v>
      </c>
      <c r="Q61" s="3">
        <v>63.8</v>
      </c>
      <c r="R61" s="3">
        <v>10.083333333333334</v>
      </c>
      <c r="S61" s="3">
        <f>SUM(Table3[[#This Row],[CNA Hours]], Table3[[#This Row],[NA TR Hours]], Table3[[#This Row],[Med Aide/Tech Hours]])</f>
        <v>180.19166666666666</v>
      </c>
      <c r="T61" s="3">
        <v>180.02500000000001</v>
      </c>
      <c r="U61" s="3">
        <v>0.16666666666666666</v>
      </c>
      <c r="V61" s="3">
        <v>0</v>
      </c>
      <c r="W61" s="3">
        <f>SUM(Table3[[#This Row],[RN Hours Contract]:[Med Aide Hours Contract]])</f>
        <v>0</v>
      </c>
      <c r="X61" s="3">
        <v>0</v>
      </c>
      <c r="Y61" s="3">
        <v>0</v>
      </c>
      <c r="Z61" s="3">
        <v>0</v>
      </c>
      <c r="AA61" s="3">
        <v>0</v>
      </c>
      <c r="AB61" s="3">
        <v>0</v>
      </c>
      <c r="AC61" s="3">
        <v>0</v>
      </c>
      <c r="AD61" s="3">
        <v>0</v>
      </c>
      <c r="AE61" s="3">
        <v>0</v>
      </c>
      <c r="AF61" t="s">
        <v>59</v>
      </c>
      <c r="AG61" s="13">
        <v>5</v>
      </c>
      <c r="AQ61"/>
    </row>
    <row r="62" spans="1:43" x14ac:dyDescent="0.2">
      <c r="A62" t="s">
        <v>680</v>
      </c>
      <c r="B62" t="s">
        <v>745</v>
      </c>
      <c r="C62" t="s">
        <v>1458</v>
      </c>
      <c r="D62" t="s">
        <v>1716</v>
      </c>
      <c r="E62" s="3">
        <v>74.25555555555556</v>
      </c>
      <c r="F62" s="3">
        <f>Table3[[#This Row],[Total Hours Nurse Staffing]]/Table3[[#This Row],[MDS Census]]</f>
        <v>3.4788762531797093</v>
      </c>
      <c r="G62" s="3">
        <f>Table3[[#This Row],[Total Direct Care Staff Hours]]/Table3[[#This Row],[MDS Census]]</f>
        <v>3.2442510848421362</v>
      </c>
      <c r="H62" s="3">
        <f>Table3[[#This Row],[Total RN Hours (w/ Admin, DON)]]/Table3[[#This Row],[MDS Census]]</f>
        <v>0.83387849768068234</v>
      </c>
      <c r="I62" s="3">
        <f>Table3[[#This Row],[Total RN Hours (w/ Admin, DON)]]/Table3[[#This Row],[MDS Census]]</f>
        <v>0.83387849768068234</v>
      </c>
      <c r="J62" s="3">
        <f t="shared" si="1"/>
        <v>258.32588888888887</v>
      </c>
      <c r="K62" s="3">
        <f>SUM(Table3[[#This Row],[RN Hours (excl. Admin, DON)]], Table3[[#This Row],[LPN Hours (excl. Admin)]], Table3[[#This Row],[CNA Hours]], Table3[[#This Row],[NA TR Hours]], Table3[[#This Row],[Med Aide/Tech Hours]])</f>
        <v>240.90366666666665</v>
      </c>
      <c r="L62" s="3">
        <f>SUM(Table3[[#This Row],[RN Hours (excl. Admin, DON)]:[RN DON Hours]])</f>
        <v>61.920111111111112</v>
      </c>
      <c r="M62" s="3">
        <v>44.497888888888887</v>
      </c>
      <c r="N62" s="3">
        <v>11.877777777777778</v>
      </c>
      <c r="O62" s="3">
        <v>5.5444444444444443</v>
      </c>
      <c r="P62" s="3">
        <f>SUM(Table3[[#This Row],[LPN Hours (excl. Admin)]:[LPN Admin Hours]])</f>
        <v>35.834555555555553</v>
      </c>
      <c r="Q62" s="3">
        <v>35.834555555555553</v>
      </c>
      <c r="R62" s="3">
        <v>0</v>
      </c>
      <c r="S62" s="3">
        <f>SUM(Table3[[#This Row],[CNA Hours]], Table3[[#This Row],[NA TR Hours]], Table3[[#This Row],[Med Aide/Tech Hours]])</f>
        <v>160.57122222222222</v>
      </c>
      <c r="T62" s="3">
        <v>160.57122222222222</v>
      </c>
      <c r="U62" s="3">
        <v>0</v>
      </c>
      <c r="V62" s="3">
        <v>0</v>
      </c>
      <c r="W62" s="3">
        <f>SUM(Table3[[#This Row],[RN Hours Contract]:[Med Aide Hours Contract]])</f>
        <v>0</v>
      </c>
      <c r="X62" s="3">
        <v>0</v>
      </c>
      <c r="Y62" s="3">
        <v>0</v>
      </c>
      <c r="Z62" s="3">
        <v>0</v>
      </c>
      <c r="AA62" s="3">
        <v>0</v>
      </c>
      <c r="AB62" s="3">
        <v>0</v>
      </c>
      <c r="AC62" s="3">
        <v>0</v>
      </c>
      <c r="AD62" s="3">
        <v>0</v>
      </c>
      <c r="AE62" s="3">
        <v>0</v>
      </c>
      <c r="AF62" t="s">
        <v>60</v>
      </c>
      <c r="AG62" s="13">
        <v>5</v>
      </c>
      <c r="AQ62"/>
    </row>
    <row r="63" spans="1:43" x14ac:dyDescent="0.2">
      <c r="A63" t="s">
        <v>680</v>
      </c>
      <c r="B63" t="s">
        <v>746</v>
      </c>
      <c r="C63" t="s">
        <v>1459</v>
      </c>
      <c r="D63" t="s">
        <v>1743</v>
      </c>
      <c r="E63" s="3">
        <v>55.922222222222224</v>
      </c>
      <c r="F63" s="3">
        <f>Table3[[#This Row],[Total Hours Nurse Staffing]]/Table3[[#This Row],[MDS Census]]</f>
        <v>2.8499841049076098</v>
      </c>
      <c r="G63" s="3">
        <f>Table3[[#This Row],[Total Direct Care Staff Hours]]/Table3[[#This Row],[MDS Census]]</f>
        <v>2.6427458772104115</v>
      </c>
      <c r="H63" s="3">
        <f>Table3[[#This Row],[Total RN Hours (w/ Admin, DON)]]/Table3[[#This Row],[MDS Census]]</f>
        <v>0.17770713292271009</v>
      </c>
      <c r="I63" s="3">
        <f>Table3[[#This Row],[Total RN Hours (w/ Admin, DON)]]/Table3[[#This Row],[MDS Census]]</f>
        <v>0.17770713292271009</v>
      </c>
      <c r="J63" s="3">
        <f t="shared" si="1"/>
        <v>159.37744444444445</v>
      </c>
      <c r="K63" s="3">
        <f>SUM(Table3[[#This Row],[RN Hours (excl. Admin, DON)]], Table3[[#This Row],[LPN Hours (excl. Admin)]], Table3[[#This Row],[CNA Hours]], Table3[[#This Row],[NA TR Hours]], Table3[[#This Row],[Med Aide/Tech Hours]])</f>
        <v>147.78822222222223</v>
      </c>
      <c r="L63" s="3">
        <f>SUM(Table3[[#This Row],[RN Hours (excl. Admin, DON)]:[RN DON Hours]])</f>
        <v>9.9377777777777769</v>
      </c>
      <c r="M63" s="3">
        <v>7.9694444444444441</v>
      </c>
      <c r="N63" s="3">
        <v>0</v>
      </c>
      <c r="O63" s="3">
        <v>1.9683333333333335</v>
      </c>
      <c r="P63" s="3">
        <f>SUM(Table3[[#This Row],[LPN Hours (excl. Admin)]:[LPN Admin Hours]])</f>
        <v>40.157000000000011</v>
      </c>
      <c r="Q63" s="3">
        <v>30.536111111111111</v>
      </c>
      <c r="R63" s="3">
        <v>9.620888888888901</v>
      </c>
      <c r="S63" s="3">
        <f>SUM(Table3[[#This Row],[CNA Hours]], Table3[[#This Row],[NA TR Hours]], Table3[[#This Row],[Med Aide/Tech Hours]])</f>
        <v>109.28266666666667</v>
      </c>
      <c r="T63" s="3">
        <v>107.79655555555556</v>
      </c>
      <c r="U63" s="3">
        <v>1.4861111111111114</v>
      </c>
      <c r="V63" s="3">
        <v>0</v>
      </c>
      <c r="W63" s="3">
        <f>SUM(Table3[[#This Row],[RN Hours Contract]:[Med Aide Hours Contract]])</f>
        <v>35.855555555555554</v>
      </c>
      <c r="X63" s="3">
        <v>0.28888888888888886</v>
      </c>
      <c r="Y63" s="3">
        <v>0</v>
      </c>
      <c r="Z63" s="3">
        <v>0</v>
      </c>
      <c r="AA63" s="3">
        <v>0.62222222222222223</v>
      </c>
      <c r="AB63" s="3">
        <v>0</v>
      </c>
      <c r="AC63" s="3">
        <v>34.944444444444443</v>
      </c>
      <c r="AD63" s="3">
        <v>0</v>
      </c>
      <c r="AE63" s="3">
        <v>0</v>
      </c>
      <c r="AF63" t="s">
        <v>61</v>
      </c>
      <c r="AG63" s="13">
        <v>5</v>
      </c>
      <c r="AQ63"/>
    </row>
    <row r="64" spans="1:43" x14ac:dyDescent="0.2">
      <c r="A64" t="s">
        <v>680</v>
      </c>
      <c r="B64" t="s">
        <v>747</v>
      </c>
      <c r="C64" t="s">
        <v>1460</v>
      </c>
      <c r="D64" t="s">
        <v>1761</v>
      </c>
      <c r="E64" s="3">
        <v>72.555555555555557</v>
      </c>
      <c r="F64" s="3">
        <f>Table3[[#This Row],[Total Hours Nurse Staffing]]/Table3[[#This Row],[MDS Census]]</f>
        <v>4.7059724349157737</v>
      </c>
      <c r="G64" s="3">
        <f>Table3[[#This Row],[Total Direct Care Staff Hours]]/Table3[[#This Row],[MDS Census]]</f>
        <v>4.4470903522205205</v>
      </c>
      <c r="H64" s="3">
        <f>Table3[[#This Row],[Total RN Hours (w/ Admin, DON)]]/Table3[[#This Row],[MDS Census]]</f>
        <v>0.67232006125574262</v>
      </c>
      <c r="I64" s="3">
        <f>Table3[[#This Row],[Total RN Hours (w/ Admin, DON)]]/Table3[[#This Row],[MDS Census]]</f>
        <v>0.67232006125574262</v>
      </c>
      <c r="J64" s="3">
        <f t="shared" si="1"/>
        <v>341.44444444444446</v>
      </c>
      <c r="K64" s="3">
        <f>SUM(Table3[[#This Row],[RN Hours (excl. Admin, DON)]], Table3[[#This Row],[LPN Hours (excl. Admin)]], Table3[[#This Row],[CNA Hours]], Table3[[#This Row],[NA TR Hours]], Table3[[#This Row],[Med Aide/Tech Hours]])</f>
        <v>322.6611111111111</v>
      </c>
      <c r="L64" s="3">
        <f>SUM(Table3[[#This Row],[RN Hours (excl. Admin, DON)]:[RN DON Hours]])</f>
        <v>48.780555555555551</v>
      </c>
      <c r="M64" s="3">
        <v>29.997222222222224</v>
      </c>
      <c r="N64" s="3">
        <v>14.172222222222222</v>
      </c>
      <c r="O64" s="3">
        <v>4.6111111111111107</v>
      </c>
      <c r="P64" s="3">
        <f>SUM(Table3[[#This Row],[LPN Hours (excl. Admin)]:[LPN Admin Hours]])</f>
        <v>75.911111111111111</v>
      </c>
      <c r="Q64" s="3">
        <v>75.911111111111111</v>
      </c>
      <c r="R64" s="3">
        <v>0</v>
      </c>
      <c r="S64" s="3">
        <f>SUM(Table3[[#This Row],[CNA Hours]], Table3[[#This Row],[NA TR Hours]], Table3[[#This Row],[Med Aide/Tech Hours]])</f>
        <v>216.75277777777779</v>
      </c>
      <c r="T64" s="3">
        <v>208.94444444444446</v>
      </c>
      <c r="U64" s="3">
        <v>7.8083333333333336</v>
      </c>
      <c r="V64" s="3">
        <v>0</v>
      </c>
      <c r="W64" s="3">
        <f>SUM(Table3[[#This Row],[RN Hours Contract]:[Med Aide Hours Contract]])</f>
        <v>7.2527777777777773</v>
      </c>
      <c r="X64" s="3">
        <v>2.0138888888888888</v>
      </c>
      <c r="Y64" s="3">
        <v>0</v>
      </c>
      <c r="Z64" s="3">
        <v>0</v>
      </c>
      <c r="AA64" s="3">
        <v>4.4722222222222223</v>
      </c>
      <c r="AB64" s="3">
        <v>0</v>
      </c>
      <c r="AC64" s="3">
        <v>0.76666666666666672</v>
      </c>
      <c r="AD64" s="3">
        <v>0</v>
      </c>
      <c r="AE64" s="3">
        <v>0</v>
      </c>
      <c r="AF64" t="s">
        <v>62</v>
      </c>
      <c r="AG64" s="13">
        <v>5</v>
      </c>
      <c r="AQ64"/>
    </row>
    <row r="65" spans="1:43" x14ac:dyDescent="0.2">
      <c r="A65" t="s">
        <v>680</v>
      </c>
      <c r="B65" t="s">
        <v>748</v>
      </c>
      <c r="C65" t="s">
        <v>1461</v>
      </c>
      <c r="D65" t="s">
        <v>1741</v>
      </c>
      <c r="E65" s="3">
        <v>242.5</v>
      </c>
      <c r="F65" s="3">
        <f>Table3[[#This Row],[Total Hours Nurse Staffing]]/Table3[[#This Row],[MDS Census]]</f>
        <v>3.7581626575028637</v>
      </c>
      <c r="G65" s="3">
        <f>Table3[[#This Row],[Total Direct Care Staff Hours]]/Table3[[#This Row],[MDS Census]]</f>
        <v>3.6143825887743413</v>
      </c>
      <c r="H65" s="3">
        <f>Table3[[#This Row],[Total RN Hours (w/ Admin, DON)]]/Table3[[#This Row],[MDS Census]]</f>
        <v>0.9998419243986254</v>
      </c>
      <c r="I65" s="3">
        <f>Table3[[#This Row],[Total RN Hours (w/ Admin, DON)]]/Table3[[#This Row],[MDS Census]]</f>
        <v>0.9998419243986254</v>
      </c>
      <c r="J65" s="3">
        <f t="shared" si="1"/>
        <v>911.35444444444443</v>
      </c>
      <c r="K65" s="3">
        <f>SUM(Table3[[#This Row],[RN Hours (excl. Admin, DON)]], Table3[[#This Row],[LPN Hours (excl. Admin)]], Table3[[#This Row],[CNA Hours]], Table3[[#This Row],[NA TR Hours]], Table3[[#This Row],[Med Aide/Tech Hours]])</f>
        <v>876.48777777777775</v>
      </c>
      <c r="L65" s="3">
        <f>SUM(Table3[[#This Row],[RN Hours (excl. Admin, DON)]:[RN DON Hours]])</f>
        <v>242.46166666666667</v>
      </c>
      <c r="M65" s="3">
        <v>213.14777777777778</v>
      </c>
      <c r="N65" s="3">
        <v>23.68888888888889</v>
      </c>
      <c r="O65" s="3">
        <v>5.625</v>
      </c>
      <c r="P65" s="3">
        <f>SUM(Table3[[#This Row],[LPN Hours (excl. Admin)]:[LPN Admin Hours]])</f>
        <v>158.26222222222222</v>
      </c>
      <c r="Q65" s="3">
        <v>152.70944444444444</v>
      </c>
      <c r="R65" s="3">
        <v>5.552777777777778</v>
      </c>
      <c r="S65" s="3">
        <f>SUM(Table3[[#This Row],[CNA Hours]], Table3[[#This Row],[NA TR Hours]], Table3[[#This Row],[Med Aide/Tech Hours]])</f>
        <v>510.63055555555553</v>
      </c>
      <c r="T65" s="3">
        <v>510.63055555555553</v>
      </c>
      <c r="U65" s="3">
        <v>0</v>
      </c>
      <c r="V65" s="3">
        <v>0</v>
      </c>
      <c r="W65" s="3">
        <f>SUM(Table3[[#This Row],[RN Hours Contract]:[Med Aide Hours Contract]])</f>
        <v>11.382222222222222</v>
      </c>
      <c r="X65" s="3">
        <v>3.2144444444444447</v>
      </c>
      <c r="Y65" s="3">
        <v>1.4222222222222223</v>
      </c>
      <c r="Z65" s="3">
        <v>0</v>
      </c>
      <c r="AA65" s="3">
        <v>0.92888888888888888</v>
      </c>
      <c r="AB65" s="3">
        <v>0</v>
      </c>
      <c r="AC65" s="3">
        <v>5.8166666666666664</v>
      </c>
      <c r="AD65" s="3">
        <v>0</v>
      </c>
      <c r="AE65" s="3">
        <v>0</v>
      </c>
      <c r="AF65" t="s">
        <v>63</v>
      </c>
      <c r="AG65" s="13">
        <v>5</v>
      </c>
      <c r="AQ65"/>
    </row>
    <row r="66" spans="1:43" x14ac:dyDescent="0.2">
      <c r="A66" t="s">
        <v>680</v>
      </c>
      <c r="B66" t="s">
        <v>749</v>
      </c>
      <c r="C66" t="s">
        <v>1462</v>
      </c>
      <c r="D66" t="s">
        <v>1749</v>
      </c>
      <c r="E66" s="3">
        <v>122.77777777777777</v>
      </c>
      <c r="F66" s="3">
        <f>Table3[[#This Row],[Total Hours Nurse Staffing]]/Table3[[#This Row],[MDS Census]]</f>
        <v>3.5319457013574662</v>
      </c>
      <c r="G66" s="3">
        <f>Table3[[#This Row],[Total Direct Care Staff Hours]]/Table3[[#This Row],[MDS Census]]</f>
        <v>3.3223303167420815</v>
      </c>
      <c r="H66" s="3">
        <f>Table3[[#This Row],[Total RN Hours (w/ Admin, DON)]]/Table3[[#This Row],[MDS Census]]</f>
        <v>0.42463800904977372</v>
      </c>
      <c r="I66" s="3">
        <f>Table3[[#This Row],[Total RN Hours (w/ Admin, DON)]]/Table3[[#This Row],[MDS Census]]</f>
        <v>0.42463800904977372</v>
      </c>
      <c r="J66" s="3">
        <f t="shared" si="1"/>
        <v>433.64444444444445</v>
      </c>
      <c r="K66" s="3">
        <f>SUM(Table3[[#This Row],[RN Hours (excl. Admin, DON)]], Table3[[#This Row],[LPN Hours (excl. Admin)]], Table3[[#This Row],[CNA Hours]], Table3[[#This Row],[NA TR Hours]], Table3[[#This Row],[Med Aide/Tech Hours]])</f>
        <v>407.9083333333333</v>
      </c>
      <c r="L66" s="3">
        <f>SUM(Table3[[#This Row],[RN Hours (excl. Admin, DON)]:[RN DON Hours]])</f>
        <v>52.136111111111106</v>
      </c>
      <c r="M66" s="3">
        <v>32.847222222222221</v>
      </c>
      <c r="N66" s="3">
        <v>12.472222222222221</v>
      </c>
      <c r="O66" s="3">
        <v>6.8166666666666664</v>
      </c>
      <c r="P66" s="3">
        <f>SUM(Table3[[#This Row],[LPN Hours (excl. Admin)]:[LPN Admin Hours]])</f>
        <v>47.69166666666667</v>
      </c>
      <c r="Q66" s="3">
        <v>41.244444444444447</v>
      </c>
      <c r="R66" s="3">
        <v>6.447222222222222</v>
      </c>
      <c r="S66" s="3">
        <f>SUM(Table3[[#This Row],[CNA Hours]], Table3[[#This Row],[NA TR Hours]], Table3[[#This Row],[Med Aide/Tech Hours]])</f>
        <v>333.81666666666666</v>
      </c>
      <c r="T66" s="3">
        <v>333.81666666666666</v>
      </c>
      <c r="U66" s="3">
        <v>0</v>
      </c>
      <c r="V66" s="3">
        <v>0</v>
      </c>
      <c r="W66" s="3">
        <f>SUM(Table3[[#This Row],[RN Hours Contract]:[Med Aide Hours Contract]])</f>
        <v>32.880555555555553</v>
      </c>
      <c r="X66" s="3">
        <v>1.6722222222222223</v>
      </c>
      <c r="Y66" s="3">
        <v>0</v>
      </c>
      <c r="Z66" s="3">
        <v>0</v>
      </c>
      <c r="AA66" s="3">
        <v>15.111111111111111</v>
      </c>
      <c r="AB66" s="3">
        <v>0</v>
      </c>
      <c r="AC66" s="3">
        <v>16.097222222222221</v>
      </c>
      <c r="AD66" s="3">
        <v>0</v>
      </c>
      <c r="AE66" s="3">
        <v>0</v>
      </c>
      <c r="AF66" t="s">
        <v>64</v>
      </c>
      <c r="AG66" s="13">
        <v>5</v>
      </c>
      <c r="AQ66"/>
    </row>
    <row r="67" spans="1:43" x14ac:dyDescent="0.2">
      <c r="A67" t="s">
        <v>680</v>
      </c>
      <c r="B67" t="s">
        <v>750</v>
      </c>
      <c r="C67" t="s">
        <v>1463</v>
      </c>
      <c r="D67" t="s">
        <v>1701</v>
      </c>
      <c r="E67" s="3">
        <v>42.088888888888889</v>
      </c>
      <c r="F67" s="3">
        <f>Table3[[#This Row],[Total Hours Nurse Staffing]]/Table3[[#This Row],[MDS Census]]</f>
        <v>4.8521647307286173</v>
      </c>
      <c r="G67" s="3">
        <f>Table3[[#This Row],[Total Direct Care Staff Hours]]/Table3[[#This Row],[MDS Census]]</f>
        <v>4.4611272439281953</v>
      </c>
      <c r="H67" s="3">
        <f>Table3[[#This Row],[Total RN Hours (w/ Admin, DON)]]/Table3[[#This Row],[MDS Census]]</f>
        <v>0.83804118268215422</v>
      </c>
      <c r="I67" s="3">
        <f>Table3[[#This Row],[Total RN Hours (w/ Admin, DON)]]/Table3[[#This Row],[MDS Census]]</f>
        <v>0.83804118268215422</v>
      </c>
      <c r="J67" s="3">
        <f t="shared" si="1"/>
        <v>204.22222222222223</v>
      </c>
      <c r="K67" s="3">
        <f>SUM(Table3[[#This Row],[RN Hours (excl. Admin, DON)]], Table3[[#This Row],[LPN Hours (excl. Admin)]], Table3[[#This Row],[CNA Hours]], Table3[[#This Row],[NA TR Hours]], Table3[[#This Row],[Med Aide/Tech Hours]])</f>
        <v>187.76388888888891</v>
      </c>
      <c r="L67" s="3">
        <f>SUM(Table3[[#This Row],[RN Hours (excl. Admin, DON)]:[RN DON Hours]])</f>
        <v>35.272222222222226</v>
      </c>
      <c r="M67" s="3">
        <v>29.286111111111111</v>
      </c>
      <c r="N67" s="3">
        <v>0.65277777777777779</v>
      </c>
      <c r="O67" s="3">
        <v>5.333333333333333</v>
      </c>
      <c r="P67" s="3">
        <f>SUM(Table3[[#This Row],[LPN Hours (excl. Admin)]:[LPN Admin Hours]])</f>
        <v>52.283333333333331</v>
      </c>
      <c r="Q67" s="3">
        <v>41.81111111111111</v>
      </c>
      <c r="R67" s="3">
        <v>10.472222222222221</v>
      </c>
      <c r="S67" s="3">
        <f>SUM(Table3[[#This Row],[CNA Hours]], Table3[[#This Row],[NA TR Hours]], Table3[[#This Row],[Med Aide/Tech Hours]])</f>
        <v>116.66666666666667</v>
      </c>
      <c r="T67" s="3">
        <v>113.44444444444444</v>
      </c>
      <c r="U67" s="3">
        <v>3.2222222222222223</v>
      </c>
      <c r="V67" s="3">
        <v>0</v>
      </c>
      <c r="W67" s="3">
        <f>SUM(Table3[[#This Row],[RN Hours Contract]:[Med Aide Hours Contract]])</f>
        <v>4.1916666666666664</v>
      </c>
      <c r="X67" s="3">
        <v>0</v>
      </c>
      <c r="Y67" s="3">
        <v>0</v>
      </c>
      <c r="Z67" s="3">
        <v>0</v>
      </c>
      <c r="AA67" s="3">
        <v>4.1916666666666664</v>
      </c>
      <c r="AB67" s="3">
        <v>0</v>
      </c>
      <c r="AC67" s="3">
        <v>0</v>
      </c>
      <c r="AD67" s="3">
        <v>0</v>
      </c>
      <c r="AE67" s="3">
        <v>0</v>
      </c>
      <c r="AF67" t="s">
        <v>65</v>
      </c>
      <c r="AG67" s="13">
        <v>5</v>
      </c>
      <c r="AQ67"/>
    </row>
    <row r="68" spans="1:43" x14ac:dyDescent="0.2">
      <c r="A68" t="s">
        <v>680</v>
      </c>
      <c r="B68" t="s">
        <v>751</v>
      </c>
      <c r="C68" t="s">
        <v>1373</v>
      </c>
      <c r="D68" t="s">
        <v>1704</v>
      </c>
      <c r="E68" s="3">
        <v>80.411111111111111</v>
      </c>
      <c r="F68" s="3">
        <f>Table3[[#This Row],[Total Hours Nurse Staffing]]/Table3[[#This Row],[MDS Census]]</f>
        <v>2.8082036755561699</v>
      </c>
      <c r="G68" s="3">
        <f>Table3[[#This Row],[Total Direct Care Staff Hours]]/Table3[[#This Row],[MDS Census]]</f>
        <v>2.7299944728478649</v>
      </c>
      <c r="H68" s="3">
        <f>Table3[[#This Row],[Total RN Hours (w/ Admin, DON)]]/Table3[[#This Row],[MDS Census]]</f>
        <v>0.30380406245681912</v>
      </c>
      <c r="I68" s="3">
        <f>Table3[[#This Row],[Total RN Hours (w/ Admin, DON)]]/Table3[[#This Row],[MDS Census]]</f>
        <v>0.30380406245681912</v>
      </c>
      <c r="J68" s="3">
        <f t="shared" si="1"/>
        <v>225.81077777777779</v>
      </c>
      <c r="K68" s="3">
        <f>SUM(Table3[[#This Row],[RN Hours (excl. Admin, DON)]], Table3[[#This Row],[LPN Hours (excl. Admin)]], Table3[[#This Row],[CNA Hours]], Table3[[#This Row],[NA TR Hours]], Table3[[#This Row],[Med Aide/Tech Hours]])</f>
        <v>219.52188888888887</v>
      </c>
      <c r="L68" s="3">
        <f>SUM(Table3[[#This Row],[RN Hours (excl. Admin, DON)]:[RN DON Hours]])</f>
        <v>24.429222222222222</v>
      </c>
      <c r="M68" s="3">
        <v>19.179222222222222</v>
      </c>
      <c r="N68" s="3">
        <v>0</v>
      </c>
      <c r="O68" s="3">
        <v>5.25</v>
      </c>
      <c r="P68" s="3">
        <f>SUM(Table3[[#This Row],[LPN Hours (excl. Admin)]:[LPN Admin Hours]])</f>
        <v>51.367444444444445</v>
      </c>
      <c r="Q68" s="3">
        <v>50.328555555555553</v>
      </c>
      <c r="R68" s="3">
        <v>1.038888888888889</v>
      </c>
      <c r="S68" s="3">
        <f>SUM(Table3[[#This Row],[CNA Hours]], Table3[[#This Row],[NA TR Hours]], Table3[[#This Row],[Med Aide/Tech Hours]])</f>
        <v>150.01411111111111</v>
      </c>
      <c r="T68" s="3">
        <v>138.85088888888887</v>
      </c>
      <c r="U68" s="3">
        <v>11.163222222222222</v>
      </c>
      <c r="V68" s="3">
        <v>0</v>
      </c>
      <c r="W68" s="3">
        <f>SUM(Table3[[#This Row],[RN Hours Contract]:[Med Aide Hours Contract]])</f>
        <v>0</v>
      </c>
      <c r="X68" s="3">
        <v>0</v>
      </c>
      <c r="Y68" s="3">
        <v>0</v>
      </c>
      <c r="Z68" s="3">
        <v>0</v>
      </c>
      <c r="AA68" s="3">
        <v>0</v>
      </c>
      <c r="AB68" s="3">
        <v>0</v>
      </c>
      <c r="AC68" s="3">
        <v>0</v>
      </c>
      <c r="AD68" s="3">
        <v>0</v>
      </c>
      <c r="AE68" s="3">
        <v>0</v>
      </c>
      <c r="AF68" t="s">
        <v>66</v>
      </c>
      <c r="AG68" s="13">
        <v>5</v>
      </c>
      <c r="AQ68"/>
    </row>
    <row r="69" spans="1:43" x14ac:dyDescent="0.2">
      <c r="A69" t="s">
        <v>680</v>
      </c>
      <c r="B69" t="s">
        <v>752</v>
      </c>
      <c r="C69" t="s">
        <v>1464</v>
      </c>
      <c r="D69" t="s">
        <v>1743</v>
      </c>
      <c r="E69" s="3">
        <v>65.344444444444449</v>
      </c>
      <c r="F69" s="3">
        <f>Table3[[#This Row],[Total Hours Nurse Staffing]]/Table3[[#This Row],[MDS Census]]</f>
        <v>2.9121833021594967</v>
      </c>
      <c r="G69" s="3">
        <f>Table3[[#This Row],[Total Direct Care Staff Hours]]/Table3[[#This Row],[MDS Census]]</f>
        <v>2.6593453494303687</v>
      </c>
      <c r="H69" s="3">
        <f>Table3[[#This Row],[Total RN Hours (w/ Admin, DON)]]/Table3[[#This Row],[MDS Census]]</f>
        <v>0.24515048461146055</v>
      </c>
      <c r="I69" s="3">
        <f>Table3[[#This Row],[Total RN Hours (w/ Admin, DON)]]/Table3[[#This Row],[MDS Census]]</f>
        <v>0.24515048461146055</v>
      </c>
      <c r="J69" s="3">
        <f t="shared" si="1"/>
        <v>190.29500000000002</v>
      </c>
      <c r="K69" s="3">
        <f>SUM(Table3[[#This Row],[RN Hours (excl. Admin, DON)]], Table3[[#This Row],[LPN Hours (excl. Admin)]], Table3[[#This Row],[CNA Hours]], Table3[[#This Row],[NA TR Hours]], Table3[[#This Row],[Med Aide/Tech Hours]])</f>
        <v>173.77344444444444</v>
      </c>
      <c r="L69" s="3">
        <f>SUM(Table3[[#This Row],[RN Hours (excl. Admin, DON)]:[RN DON Hours]])</f>
        <v>16.019222222222218</v>
      </c>
      <c r="M69" s="3">
        <v>4.4555555555555557</v>
      </c>
      <c r="N69" s="3">
        <v>5.8494444444444449</v>
      </c>
      <c r="O69" s="3">
        <v>5.7142222222222196</v>
      </c>
      <c r="P69" s="3">
        <f>SUM(Table3[[#This Row],[LPN Hours (excl. Admin)]:[LPN Admin Hours]])</f>
        <v>51.686222222222227</v>
      </c>
      <c r="Q69" s="3">
        <v>46.728333333333339</v>
      </c>
      <c r="R69" s="3">
        <v>4.9578888888888892</v>
      </c>
      <c r="S69" s="3">
        <f>SUM(Table3[[#This Row],[CNA Hours]], Table3[[#This Row],[NA TR Hours]], Table3[[#This Row],[Med Aide/Tech Hours]])</f>
        <v>122.58955555555555</v>
      </c>
      <c r="T69" s="3">
        <v>122.58955555555555</v>
      </c>
      <c r="U69" s="3">
        <v>0</v>
      </c>
      <c r="V69" s="3">
        <v>0</v>
      </c>
      <c r="W69" s="3">
        <f>SUM(Table3[[#This Row],[RN Hours Contract]:[Med Aide Hours Contract]])</f>
        <v>30.125</v>
      </c>
      <c r="X69" s="3">
        <v>0.17777777777777778</v>
      </c>
      <c r="Y69" s="3">
        <v>0</v>
      </c>
      <c r="Z69" s="3">
        <v>0</v>
      </c>
      <c r="AA69" s="3">
        <v>0</v>
      </c>
      <c r="AB69" s="3">
        <v>0</v>
      </c>
      <c r="AC69" s="3">
        <v>29.947222222222223</v>
      </c>
      <c r="AD69" s="3">
        <v>0</v>
      </c>
      <c r="AE69" s="3">
        <v>0</v>
      </c>
      <c r="AF69" t="s">
        <v>67</v>
      </c>
      <c r="AG69" s="13">
        <v>5</v>
      </c>
      <c r="AQ69"/>
    </row>
    <row r="70" spans="1:43" x14ac:dyDescent="0.2">
      <c r="A70" t="s">
        <v>680</v>
      </c>
      <c r="B70" t="s">
        <v>753</v>
      </c>
      <c r="C70" t="s">
        <v>1399</v>
      </c>
      <c r="D70" t="s">
        <v>1762</v>
      </c>
      <c r="E70" s="3">
        <v>71.911111111111111</v>
      </c>
      <c r="F70" s="3">
        <f>Table3[[#This Row],[Total Hours Nurse Staffing]]/Table3[[#This Row],[MDS Census]]</f>
        <v>2.9529898022249688</v>
      </c>
      <c r="G70" s="3">
        <f>Table3[[#This Row],[Total Direct Care Staff Hours]]/Table3[[#This Row],[MDS Census]]</f>
        <v>2.7357462917181707</v>
      </c>
      <c r="H70" s="3">
        <f>Table3[[#This Row],[Total RN Hours (w/ Admin, DON)]]/Table3[[#This Row],[MDS Census]]</f>
        <v>0.47346260815822006</v>
      </c>
      <c r="I70" s="3">
        <f>Table3[[#This Row],[Total RN Hours (w/ Admin, DON)]]/Table3[[#This Row],[MDS Census]]</f>
        <v>0.47346260815822006</v>
      </c>
      <c r="J70" s="3">
        <f t="shared" si="1"/>
        <v>212.35277777777776</v>
      </c>
      <c r="K70" s="3">
        <f>SUM(Table3[[#This Row],[RN Hours (excl. Admin, DON)]], Table3[[#This Row],[LPN Hours (excl. Admin)]], Table3[[#This Row],[CNA Hours]], Table3[[#This Row],[NA TR Hours]], Table3[[#This Row],[Med Aide/Tech Hours]])</f>
        <v>196.73055555555555</v>
      </c>
      <c r="L70" s="3">
        <f>SUM(Table3[[#This Row],[RN Hours (excl. Admin, DON)]:[RN DON Hours]])</f>
        <v>34.047222222222224</v>
      </c>
      <c r="M70" s="3">
        <v>22.247222222222224</v>
      </c>
      <c r="N70" s="3">
        <v>6.666666666666667</v>
      </c>
      <c r="O70" s="3">
        <v>5.1333333333333337</v>
      </c>
      <c r="P70" s="3">
        <f>SUM(Table3[[#This Row],[LPN Hours (excl. Admin)]:[LPN Admin Hours]])</f>
        <v>46.408333333333331</v>
      </c>
      <c r="Q70" s="3">
        <v>42.586111111111109</v>
      </c>
      <c r="R70" s="3">
        <v>3.8222222222222224</v>
      </c>
      <c r="S70" s="3">
        <f>SUM(Table3[[#This Row],[CNA Hours]], Table3[[#This Row],[NA TR Hours]], Table3[[#This Row],[Med Aide/Tech Hours]])</f>
        <v>131.89722222222221</v>
      </c>
      <c r="T70" s="3">
        <v>130.28333333333333</v>
      </c>
      <c r="U70" s="3">
        <v>1.6138888888888889</v>
      </c>
      <c r="V70" s="3">
        <v>0</v>
      </c>
      <c r="W70" s="3">
        <f>SUM(Table3[[#This Row],[RN Hours Contract]:[Med Aide Hours Contract]])</f>
        <v>0.25</v>
      </c>
      <c r="X70" s="3">
        <v>0.25</v>
      </c>
      <c r="Y70" s="3">
        <v>0</v>
      </c>
      <c r="Z70" s="3">
        <v>0</v>
      </c>
      <c r="AA70" s="3">
        <v>0</v>
      </c>
      <c r="AB70" s="3">
        <v>0</v>
      </c>
      <c r="AC70" s="3">
        <v>0</v>
      </c>
      <c r="AD70" s="3">
        <v>0</v>
      </c>
      <c r="AE70" s="3">
        <v>0</v>
      </c>
      <c r="AF70" t="s">
        <v>68</v>
      </c>
      <c r="AG70" s="13">
        <v>5</v>
      </c>
      <c r="AQ70"/>
    </row>
    <row r="71" spans="1:43" x14ac:dyDescent="0.2">
      <c r="A71" t="s">
        <v>680</v>
      </c>
      <c r="B71" t="s">
        <v>754</v>
      </c>
      <c r="C71" t="s">
        <v>1439</v>
      </c>
      <c r="D71" t="s">
        <v>1741</v>
      </c>
      <c r="E71" s="3">
        <v>63.6</v>
      </c>
      <c r="F71" s="3">
        <f>Table3[[#This Row],[Total Hours Nurse Staffing]]/Table3[[#This Row],[MDS Census]]</f>
        <v>3.4538347309573725</v>
      </c>
      <c r="G71" s="3">
        <f>Table3[[#This Row],[Total Direct Care Staff Hours]]/Table3[[#This Row],[MDS Census]]</f>
        <v>3.2872117400419287</v>
      </c>
      <c r="H71" s="3">
        <f>Table3[[#This Row],[Total RN Hours (w/ Admin, DON)]]/Table3[[#This Row],[MDS Census]]</f>
        <v>1.1169636617749825</v>
      </c>
      <c r="I71" s="3">
        <f>Table3[[#This Row],[Total RN Hours (w/ Admin, DON)]]/Table3[[#This Row],[MDS Census]]</f>
        <v>1.1169636617749825</v>
      </c>
      <c r="J71" s="3">
        <f t="shared" si="1"/>
        <v>219.66388888888889</v>
      </c>
      <c r="K71" s="3">
        <f>SUM(Table3[[#This Row],[RN Hours (excl. Admin, DON)]], Table3[[#This Row],[LPN Hours (excl. Admin)]], Table3[[#This Row],[CNA Hours]], Table3[[#This Row],[NA TR Hours]], Table3[[#This Row],[Med Aide/Tech Hours]])</f>
        <v>209.06666666666666</v>
      </c>
      <c r="L71" s="3">
        <f>SUM(Table3[[#This Row],[RN Hours (excl. Admin, DON)]:[RN DON Hours]])</f>
        <v>71.038888888888891</v>
      </c>
      <c r="M71" s="3">
        <v>61.24722222222222</v>
      </c>
      <c r="N71" s="3">
        <v>9.7916666666666661</v>
      </c>
      <c r="O71" s="3">
        <v>0</v>
      </c>
      <c r="P71" s="3">
        <f>SUM(Table3[[#This Row],[LPN Hours (excl. Admin)]:[LPN Admin Hours]])</f>
        <v>10.377777777777778</v>
      </c>
      <c r="Q71" s="3">
        <v>9.5722222222222229</v>
      </c>
      <c r="R71" s="3">
        <v>0.80555555555555558</v>
      </c>
      <c r="S71" s="3">
        <f>SUM(Table3[[#This Row],[CNA Hours]], Table3[[#This Row],[NA TR Hours]], Table3[[#This Row],[Med Aide/Tech Hours]])</f>
        <v>138.24722222222223</v>
      </c>
      <c r="T71" s="3">
        <v>138.24722222222223</v>
      </c>
      <c r="U71" s="3">
        <v>0</v>
      </c>
      <c r="V71" s="3">
        <v>0</v>
      </c>
      <c r="W71" s="3">
        <f>SUM(Table3[[#This Row],[RN Hours Contract]:[Med Aide Hours Contract]])</f>
        <v>0.77222222222222225</v>
      </c>
      <c r="X71" s="3">
        <v>0</v>
      </c>
      <c r="Y71" s="3">
        <v>0</v>
      </c>
      <c r="Z71" s="3">
        <v>0</v>
      </c>
      <c r="AA71" s="3">
        <v>0</v>
      </c>
      <c r="AB71" s="3">
        <v>0.77222222222222225</v>
      </c>
      <c r="AC71" s="3">
        <v>0</v>
      </c>
      <c r="AD71" s="3">
        <v>0</v>
      </c>
      <c r="AE71" s="3">
        <v>0</v>
      </c>
      <c r="AF71" t="s">
        <v>69</v>
      </c>
      <c r="AG71" s="13">
        <v>5</v>
      </c>
      <c r="AQ71"/>
    </row>
    <row r="72" spans="1:43" x14ac:dyDescent="0.2">
      <c r="A72" t="s">
        <v>680</v>
      </c>
      <c r="B72" t="s">
        <v>755</v>
      </c>
      <c r="C72" t="s">
        <v>1465</v>
      </c>
      <c r="D72" t="s">
        <v>1763</v>
      </c>
      <c r="E72" s="3">
        <v>30.444444444444443</v>
      </c>
      <c r="F72" s="3">
        <f>Table3[[#This Row],[Total Hours Nurse Staffing]]/Table3[[#This Row],[MDS Census]]</f>
        <v>3.9487226277372267</v>
      </c>
      <c r="G72" s="3">
        <f>Table3[[#This Row],[Total Direct Care Staff Hours]]/Table3[[#This Row],[MDS Census]]</f>
        <v>3.6989963503649634</v>
      </c>
      <c r="H72" s="3">
        <f>Table3[[#This Row],[Total RN Hours (w/ Admin, DON)]]/Table3[[#This Row],[MDS Census]]</f>
        <v>0.56295620437956206</v>
      </c>
      <c r="I72" s="3">
        <f>Table3[[#This Row],[Total RN Hours (w/ Admin, DON)]]/Table3[[#This Row],[MDS Census]]</f>
        <v>0.56295620437956206</v>
      </c>
      <c r="J72" s="3">
        <f t="shared" si="1"/>
        <v>120.21666666666667</v>
      </c>
      <c r="K72" s="3">
        <f>SUM(Table3[[#This Row],[RN Hours (excl. Admin, DON)]], Table3[[#This Row],[LPN Hours (excl. Admin)]], Table3[[#This Row],[CNA Hours]], Table3[[#This Row],[NA TR Hours]], Table3[[#This Row],[Med Aide/Tech Hours]])</f>
        <v>112.61388888888888</v>
      </c>
      <c r="L72" s="3">
        <f>SUM(Table3[[#This Row],[RN Hours (excl. Admin, DON)]:[RN DON Hours]])</f>
        <v>17.138888888888889</v>
      </c>
      <c r="M72" s="3">
        <v>9.5361111111111114</v>
      </c>
      <c r="N72" s="3">
        <v>4.458333333333333</v>
      </c>
      <c r="O72" s="3">
        <v>3.1444444444444444</v>
      </c>
      <c r="P72" s="3">
        <f>SUM(Table3[[#This Row],[LPN Hours (excl. Admin)]:[LPN Admin Hours]])</f>
        <v>21.705555555555556</v>
      </c>
      <c r="Q72" s="3">
        <v>21.705555555555556</v>
      </c>
      <c r="R72" s="3">
        <v>0</v>
      </c>
      <c r="S72" s="3">
        <f>SUM(Table3[[#This Row],[CNA Hours]], Table3[[#This Row],[NA TR Hours]], Table3[[#This Row],[Med Aide/Tech Hours]])</f>
        <v>81.37222222222222</v>
      </c>
      <c r="T72" s="3">
        <v>80.161111111111111</v>
      </c>
      <c r="U72" s="3">
        <v>1.211111111111111</v>
      </c>
      <c r="V72" s="3">
        <v>0</v>
      </c>
      <c r="W72" s="3">
        <f>SUM(Table3[[#This Row],[RN Hours Contract]:[Med Aide Hours Contract]])</f>
        <v>0</v>
      </c>
      <c r="X72" s="3">
        <v>0</v>
      </c>
      <c r="Y72" s="3">
        <v>0</v>
      </c>
      <c r="Z72" s="3">
        <v>0</v>
      </c>
      <c r="AA72" s="3">
        <v>0</v>
      </c>
      <c r="AB72" s="3">
        <v>0</v>
      </c>
      <c r="AC72" s="3">
        <v>0</v>
      </c>
      <c r="AD72" s="3">
        <v>0</v>
      </c>
      <c r="AE72" s="3">
        <v>0</v>
      </c>
      <c r="AF72" t="s">
        <v>70</v>
      </c>
      <c r="AG72" s="13">
        <v>5</v>
      </c>
      <c r="AQ72"/>
    </row>
    <row r="73" spans="1:43" x14ac:dyDescent="0.2">
      <c r="A73" t="s">
        <v>680</v>
      </c>
      <c r="B73" t="s">
        <v>756</v>
      </c>
      <c r="C73" t="s">
        <v>1436</v>
      </c>
      <c r="D73" t="s">
        <v>1717</v>
      </c>
      <c r="E73" s="3">
        <v>50.111111111111114</v>
      </c>
      <c r="F73" s="3">
        <f>Table3[[#This Row],[Total Hours Nurse Staffing]]/Table3[[#This Row],[MDS Census]]</f>
        <v>3.1515898004434586</v>
      </c>
      <c r="G73" s="3">
        <f>Table3[[#This Row],[Total Direct Care Staff Hours]]/Table3[[#This Row],[MDS Census]]</f>
        <v>2.861022172949002</v>
      </c>
      <c r="H73" s="3">
        <f>Table3[[#This Row],[Total RN Hours (w/ Admin, DON)]]/Table3[[#This Row],[MDS Census]]</f>
        <v>0.62188026607538804</v>
      </c>
      <c r="I73" s="3">
        <f>Table3[[#This Row],[Total RN Hours (w/ Admin, DON)]]/Table3[[#This Row],[MDS Census]]</f>
        <v>0.62188026607538804</v>
      </c>
      <c r="J73" s="3">
        <f t="shared" si="1"/>
        <v>157.92966666666666</v>
      </c>
      <c r="K73" s="3">
        <f>SUM(Table3[[#This Row],[RN Hours (excl. Admin, DON)]], Table3[[#This Row],[LPN Hours (excl. Admin)]], Table3[[#This Row],[CNA Hours]], Table3[[#This Row],[NA TR Hours]], Table3[[#This Row],[Med Aide/Tech Hours]])</f>
        <v>143.369</v>
      </c>
      <c r="L73" s="3">
        <f>SUM(Table3[[#This Row],[RN Hours (excl. Admin, DON)]:[RN DON Hours]])</f>
        <v>31.163111111111114</v>
      </c>
      <c r="M73" s="3">
        <v>21.896777777777778</v>
      </c>
      <c r="N73" s="3">
        <v>3.4040000000000004</v>
      </c>
      <c r="O73" s="3">
        <v>5.8623333333333338</v>
      </c>
      <c r="P73" s="3">
        <f>SUM(Table3[[#This Row],[LPN Hours (excl. Admin)]:[LPN Admin Hours]])</f>
        <v>38.764888888888891</v>
      </c>
      <c r="Q73" s="3">
        <v>33.470555555555556</v>
      </c>
      <c r="R73" s="3">
        <v>5.2943333333333342</v>
      </c>
      <c r="S73" s="3">
        <f>SUM(Table3[[#This Row],[CNA Hours]], Table3[[#This Row],[NA TR Hours]], Table3[[#This Row],[Med Aide/Tech Hours]])</f>
        <v>88.001666666666665</v>
      </c>
      <c r="T73" s="3">
        <v>88.001666666666665</v>
      </c>
      <c r="U73" s="3">
        <v>0</v>
      </c>
      <c r="V73" s="3">
        <v>0</v>
      </c>
      <c r="W73" s="3">
        <f>SUM(Table3[[#This Row],[RN Hours Contract]:[Med Aide Hours Contract]])</f>
        <v>51.065111111111108</v>
      </c>
      <c r="X73" s="3">
        <v>1.4777777777777779E-2</v>
      </c>
      <c r="Y73" s="3">
        <v>8.8888888888888892E-2</v>
      </c>
      <c r="Z73" s="3">
        <v>0.44444444444444442</v>
      </c>
      <c r="AA73" s="3">
        <v>4.2249999999999996</v>
      </c>
      <c r="AB73" s="3">
        <v>0</v>
      </c>
      <c r="AC73" s="3">
        <v>46.291999999999994</v>
      </c>
      <c r="AD73" s="3">
        <v>0</v>
      </c>
      <c r="AE73" s="3">
        <v>0</v>
      </c>
      <c r="AF73" t="s">
        <v>71</v>
      </c>
      <c r="AG73" s="13">
        <v>5</v>
      </c>
      <c r="AQ73"/>
    </row>
    <row r="74" spans="1:43" x14ac:dyDescent="0.2">
      <c r="A74" t="s">
        <v>680</v>
      </c>
      <c r="B74" t="s">
        <v>757</v>
      </c>
      <c r="C74" t="s">
        <v>1436</v>
      </c>
      <c r="D74" t="s">
        <v>1717</v>
      </c>
      <c r="E74" s="3">
        <v>112.4</v>
      </c>
      <c r="F74" s="3">
        <f>Table3[[#This Row],[Total Hours Nurse Staffing]]/Table3[[#This Row],[MDS Census]]</f>
        <v>2.8584420719652037</v>
      </c>
      <c r="G74" s="3">
        <f>Table3[[#This Row],[Total Direct Care Staff Hours]]/Table3[[#This Row],[MDS Census]]</f>
        <v>2.714734084618426</v>
      </c>
      <c r="H74" s="3">
        <f>Table3[[#This Row],[Total RN Hours (w/ Admin, DON)]]/Table3[[#This Row],[MDS Census]]</f>
        <v>0.17880090945037563</v>
      </c>
      <c r="I74" s="3">
        <f>Table3[[#This Row],[Total RN Hours (w/ Admin, DON)]]/Table3[[#This Row],[MDS Census]]</f>
        <v>0.17880090945037563</v>
      </c>
      <c r="J74" s="3">
        <f t="shared" si="1"/>
        <v>321.28888888888889</v>
      </c>
      <c r="K74" s="3">
        <f>SUM(Table3[[#This Row],[RN Hours (excl. Admin, DON)]], Table3[[#This Row],[LPN Hours (excl. Admin)]], Table3[[#This Row],[CNA Hours]], Table3[[#This Row],[NA TR Hours]], Table3[[#This Row],[Med Aide/Tech Hours]])</f>
        <v>305.13611111111112</v>
      </c>
      <c r="L74" s="3">
        <f>SUM(Table3[[#This Row],[RN Hours (excl. Admin, DON)]:[RN DON Hours]])</f>
        <v>20.097222222222221</v>
      </c>
      <c r="M74" s="3">
        <v>13.425000000000001</v>
      </c>
      <c r="N74" s="3">
        <v>0</v>
      </c>
      <c r="O74" s="3">
        <v>6.6722222222222225</v>
      </c>
      <c r="P74" s="3">
        <f>SUM(Table3[[#This Row],[LPN Hours (excl. Admin)]:[LPN Admin Hours]])</f>
        <v>77.888888888888886</v>
      </c>
      <c r="Q74" s="3">
        <v>68.408333333333331</v>
      </c>
      <c r="R74" s="3">
        <v>9.4805555555555561</v>
      </c>
      <c r="S74" s="3">
        <f>SUM(Table3[[#This Row],[CNA Hours]], Table3[[#This Row],[NA TR Hours]], Table3[[#This Row],[Med Aide/Tech Hours]])</f>
        <v>223.30277777777778</v>
      </c>
      <c r="T74" s="3">
        <v>223.30277777777778</v>
      </c>
      <c r="U74" s="3">
        <v>0</v>
      </c>
      <c r="V74" s="3">
        <v>0</v>
      </c>
      <c r="W74" s="3">
        <f>SUM(Table3[[#This Row],[RN Hours Contract]:[Med Aide Hours Contract]])</f>
        <v>16.68611111111111</v>
      </c>
      <c r="X74" s="3">
        <v>1.2555555555555555</v>
      </c>
      <c r="Y74" s="3">
        <v>0</v>
      </c>
      <c r="Z74" s="3">
        <v>0</v>
      </c>
      <c r="AA74" s="3">
        <v>0.96111111111111114</v>
      </c>
      <c r="AB74" s="3">
        <v>0</v>
      </c>
      <c r="AC74" s="3">
        <v>14.469444444444445</v>
      </c>
      <c r="AD74" s="3">
        <v>0</v>
      </c>
      <c r="AE74" s="3">
        <v>0</v>
      </c>
      <c r="AF74" t="s">
        <v>72</v>
      </c>
      <c r="AG74" s="13">
        <v>5</v>
      </c>
      <c r="AQ74"/>
    </row>
    <row r="75" spans="1:43" x14ac:dyDescent="0.2">
      <c r="A75" t="s">
        <v>680</v>
      </c>
      <c r="B75" t="s">
        <v>758</v>
      </c>
      <c r="C75" t="s">
        <v>1373</v>
      </c>
      <c r="D75" t="s">
        <v>1704</v>
      </c>
      <c r="E75" s="3">
        <v>60.677777777777777</v>
      </c>
      <c r="F75" s="3">
        <f>Table3[[#This Row],[Total Hours Nurse Staffing]]/Table3[[#This Row],[MDS Census]]</f>
        <v>2.9012067386925473</v>
      </c>
      <c r="G75" s="3">
        <f>Table3[[#This Row],[Total Direct Care Staff Hours]]/Table3[[#This Row],[MDS Census]]</f>
        <v>2.7205621681010803</v>
      </c>
      <c r="H75" s="3">
        <f>Table3[[#This Row],[Total RN Hours (w/ Admin, DON)]]/Table3[[#This Row],[MDS Census]]</f>
        <v>0.52510529207104928</v>
      </c>
      <c r="I75" s="3">
        <f>Table3[[#This Row],[Total RN Hours (w/ Admin, DON)]]/Table3[[#This Row],[MDS Census]]</f>
        <v>0.52510529207104928</v>
      </c>
      <c r="J75" s="3">
        <f t="shared" si="1"/>
        <v>176.0387777777778</v>
      </c>
      <c r="K75" s="3">
        <f>SUM(Table3[[#This Row],[RN Hours (excl. Admin, DON)]], Table3[[#This Row],[LPN Hours (excl. Admin)]], Table3[[#This Row],[CNA Hours]], Table3[[#This Row],[NA TR Hours]], Table3[[#This Row],[Med Aide/Tech Hours]])</f>
        <v>165.07766666666666</v>
      </c>
      <c r="L75" s="3">
        <f>SUM(Table3[[#This Row],[RN Hours (excl. Admin, DON)]:[RN DON Hours]])</f>
        <v>31.862222222222222</v>
      </c>
      <c r="M75" s="3">
        <v>20.90111111111111</v>
      </c>
      <c r="N75" s="3">
        <v>5.5388888888888896</v>
      </c>
      <c r="O75" s="3">
        <v>5.4222222222222225</v>
      </c>
      <c r="P75" s="3">
        <f>SUM(Table3[[#This Row],[LPN Hours (excl. Admin)]:[LPN Admin Hours]])</f>
        <v>49.573333333333338</v>
      </c>
      <c r="Q75" s="3">
        <v>49.573333333333338</v>
      </c>
      <c r="R75" s="3">
        <v>0</v>
      </c>
      <c r="S75" s="3">
        <f>SUM(Table3[[#This Row],[CNA Hours]], Table3[[#This Row],[NA TR Hours]], Table3[[#This Row],[Med Aide/Tech Hours]])</f>
        <v>94.603222222222215</v>
      </c>
      <c r="T75" s="3">
        <v>90.456555555555553</v>
      </c>
      <c r="U75" s="3">
        <v>4.1466666666666665</v>
      </c>
      <c r="V75" s="3">
        <v>0</v>
      </c>
      <c r="W75" s="3">
        <f>SUM(Table3[[#This Row],[RN Hours Contract]:[Med Aide Hours Contract]])</f>
        <v>0</v>
      </c>
      <c r="X75" s="3">
        <v>0</v>
      </c>
      <c r="Y75" s="3">
        <v>0</v>
      </c>
      <c r="Z75" s="3">
        <v>0</v>
      </c>
      <c r="AA75" s="3">
        <v>0</v>
      </c>
      <c r="AB75" s="3">
        <v>0</v>
      </c>
      <c r="AC75" s="3">
        <v>0</v>
      </c>
      <c r="AD75" s="3">
        <v>0</v>
      </c>
      <c r="AE75" s="3">
        <v>0</v>
      </c>
      <c r="AF75" t="s">
        <v>73</v>
      </c>
      <c r="AG75" s="13">
        <v>5</v>
      </c>
      <c r="AQ75"/>
    </row>
    <row r="76" spans="1:43" x14ac:dyDescent="0.2">
      <c r="A76" t="s">
        <v>680</v>
      </c>
      <c r="B76" t="s">
        <v>759</v>
      </c>
      <c r="C76" t="s">
        <v>1466</v>
      </c>
      <c r="D76" t="s">
        <v>1753</v>
      </c>
      <c r="E76" s="3">
        <v>62.955555555555556</v>
      </c>
      <c r="F76" s="3">
        <f>Table3[[#This Row],[Total Hours Nurse Staffing]]/Table3[[#This Row],[MDS Census]]</f>
        <v>2.6371178962230855</v>
      </c>
      <c r="G76" s="3">
        <f>Table3[[#This Row],[Total Direct Care Staff Hours]]/Table3[[#This Row],[MDS Census]]</f>
        <v>2.5285757147899752</v>
      </c>
      <c r="H76" s="3">
        <f>Table3[[#This Row],[Total RN Hours (w/ Admin, DON)]]/Table3[[#This Row],[MDS Census]]</f>
        <v>0.64109954112248502</v>
      </c>
      <c r="I76" s="3">
        <f>Table3[[#This Row],[Total RN Hours (w/ Admin, DON)]]/Table3[[#This Row],[MDS Census]]</f>
        <v>0.64109954112248502</v>
      </c>
      <c r="J76" s="3">
        <f t="shared" si="1"/>
        <v>166.02122222222224</v>
      </c>
      <c r="K76" s="3">
        <f>SUM(Table3[[#This Row],[RN Hours (excl. Admin, DON)]], Table3[[#This Row],[LPN Hours (excl. Admin)]], Table3[[#This Row],[CNA Hours]], Table3[[#This Row],[NA TR Hours]], Table3[[#This Row],[Med Aide/Tech Hours]])</f>
        <v>159.18788888888889</v>
      </c>
      <c r="L76" s="3">
        <f>SUM(Table3[[#This Row],[RN Hours (excl. Admin, DON)]:[RN DON Hours]])</f>
        <v>40.360777777777777</v>
      </c>
      <c r="M76" s="3">
        <v>33.527444444444441</v>
      </c>
      <c r="N76" s="3">
        <v>3.1</v>
      </c>
      <c r="O76" s="3">
        <v>3.7333333333333334</v>
      </c>
      <c r="P76" s="3">
        <f>SUM(Table3[[#This Row],[LPN Hours (excl. Admin)]:[LPN Admin Hours]])</f>
        <v>19.036000000000001</v>
      </c>
      <c r="Q76" s="3">
        <v>19.036000000000001</v>
      </c>
      <c r="R76" s="3">
        <v>0</v>
      </c>
      <c r="S76" s="3">
        <f>SUM(Table3[[#This Row],[CNA Hours]], Table3[[#This Row],[NA TR Hours]], Table3[[#This Row],[Med Aide/Tech Hours]])</f>
        <v>106.62444444444445</v>
      </c>
      <c r="T76" s="3">
        <v>106.62444444444445</v>
      </c>
      <c r="U76" s="3">
        <v>0</v>
      </c>
      <c r="V76" s="3">
        <v>0</v>
      </c>
      <c r="W76" s="3">
        <f>SUM(Table3[[#This Row],[RN Hours Contract]:[Med Aide Hours Contract]])</f>
        <v>35.885111111111108</v>
      </c>
      <c r="X76" s="3">
        <v>3.3196666666666665</v>
      </c>
      <c r="Y76" s="3">
        <v>1.6777777777777778</v>
      </c>
      <c r="Z76" s="3">
        <v>0</v>
      </c>
      <c r="AA76" s="3">
        <v>3.3222222222222224</v>
      </c>
      <c r="AB76" s="3">
        <v>0</v>
      </c>
      <c r="AC76" s="3">
        <v>27.565444444444442</v>
      </c>
      <c r="AD76" s="3">
        <v>0</v>
      </c>
      <c r="AE76" s="3">
        <v>0</v>
      </c>
      <c r="AF76" t="s">
        <v>74</v>
      </c>
      <c r="AG76" s="13">
        <v>5</v>
      </c>
      <c r="AQ76"/>
    </row>
    <row r="77" spans="1:43" x14ac:dyDescent="0.2">
      <c r="A77" t="s">
        <v>680</v>
      </c>
      <c r="B77" t="s">
        <v>760</v>
      </c>
      <c r="C77" t="s">
        <v>1363</v>
      </c>
      <c r="D77" t="s">
        <v>1733</v>
      </c>
      <c r="E77" s="3">
        <v>143.61111111111111</v>
      </c>
      <c r="F77" s="3">
        <f>Table3[[#This Row],[Total Hours Nurse Staffing]]/Table3[[#This Row],[MDS Census]]</f>
        <v>3.6738081237911029</v>
      </c>
      <c r="G77" s="3">
        <f>Table3[[#This Row],[Total Direct Care Staff Hours]]/Table3[[#This Row],[MDS Census]]</f>
        <v>3.6427829787234041</v>
      </c>
      <c r="H77" s="3">
        <f>Table3[[#This Row],[Total RN Hours (w/ Admin, DON)]]/Table3[[#This Row],[MDS Census]]</f>
        <v>0.89583365570599616</v>
      </c>
      <c r="I77" s="3">
        <f>Table3[[#This Row],[Total RN Hours (w/ Admin, DON)]]/Table3[[#This Row],[MDS Census]]</f>
        <v>0.89583365570599616</v>
      </c>
      <c r="J77" s="3">
        <f t="shared" si="1"/>
        <v>527.59966666666674</v>
      </c>
      <c r="K77" s="3">
        <f>SUM(Table3[[#This Row],[RN Hours (excl. Admin, DON)]], Table3[[#This Row],[LPN Hours (excl. Admin)]], Table3[[#This Row],[CNA Hours]], Table3[[#This Row],[NA TR Hours]], Table3[[#This Row],[Med Aide/Tech Hours]])</f>
        <v>523.1441111111111</v>
      </c>
      <c r="L77" s="3">
        <f>SUM(Table3[[#This Row],[RN Hours (excl. Admin, DON)]:[RN DON Hours]])</f>
        <v>128.65166666666667</v>
      </c>
      <c r="M77" s="3">
        <v>124.19611111111111</v>
      </c>
      <c r="N77" s="3">
        <v>0</v>
      </c>
      <c r="O77" s="3">
        <v>4.4555555555555557</v>
      </c>
      <c r="P77" s="3">
        <f>SUM(Table3[[#This Row],[LPN Hours (excl. Admin)]:[LPN Admin Hours]])</f>
        <v>101.19677777777777</v>
      </c>
      <c r="Q77" s="3">
        <v>101.19677777777777</v>
      </c>
      <c r="R77" s="3">
        <v>0</v>
      </c>
      <c r="S77" s="3">
        <f>SUM(Table3[[#This Row],[CNA Hours]], Table3[[#This Row],[NA TR Hours]], Table3[[#This Row],[Med Aide/Tech Hours]])</f>
        <v>297.75122222222222</v>
      </c>
      <c r="T77" s="3">
        <v>297.75122222222222</v>
      </c>
      <c r="U77" s="3">
        <v>0</v>
      </c>
      <c r="V77" s="3">
        <v>0</v>
      </c>
      <c r="W77" s="3">
        <f>SUM(Table3[[#This Row],[RN Hours Contract]:[Med Aide Hours Contract]])</f>
        <v>43.827444444444438</v>
      </c>
      <c r="X77" s="3">
        <v>18.993333333333329</v>
      </c>
      <c r="Y77" s="3">
        <v>0</v>
      </c>
      <c r="Z77" s="3">
        <v>0</v>
      </c>
      <c r="AA77" s="3">
        <v>9.4467777777777791</v>
      </c>
      <c r="AB77" s="3">
        <v>0</v>
      </c>
      <c r="AC77" s="3">
        <v>15.387333333333329</v>
      </c>
      <c r="AD77" s="3">
        <v>0</v>
      </c>
      <c r="AE77" s="3">
        <v>0</v>
      </c>
      <c r="AF77" t="s">
        <v>75</v>
      </c>
      <c r="AG77" s="13">
        <v>5</v>
      </c>
      <c r="AQ77"/>
    </row>
    <row r="78" spans="1:43" x14ac:dyDescent="0.2">
      <c r="A78" t="s">
        <v>680</v>
      </c>
      <c r="B78" t="s">
        <v>761</v>
      </c>
      <c r="C78" t="s">
        <v>1467</v>
      </c>
      <c r="D78" t="s">
        <v>1741</v>
      </c>
      <c r="E78" s="3">
        <v>105.33333333333333</v>
      </c>
      <c r="F78" s="3">
        <f>Table3[[#This Row],[Total Hours Nurse Staffing]]/Table3[[#This Row],[MDS Census]]</f>
        <v>2.3937499999999998</v>
      </c>
      <c r="G78" s="3">
        <f>Table3[[#This Row],[Total Direct Care Staff Hours]]/Table3[[#This Row],[MDS Census]]</f>
        <v>2.0243143459915616</v>
      </c>
      <c r="H78" s="3">
        <f>Table3[[#This Row],[Total RN Hours (w/ Admin, DON)]]/Table3[[#This Row],[MDS Census]]</f>
        <v>0.8450949367088606</v>
      </c>
      <c r="I78" s="3">
        <f>Table3[[#This Row],[Total RN Hours (w/ Admin, DON)]]/Table3[[#This Row],[MDS Census]]</f>
        <v>0.8450949367088606</v>
      </c>
      <c r="J78" s="3">
        <f t="shared" si="1"/>
        <v>252.14166666666665</v>
      </c>
      <c r="K78" s="3">
        <f>SUM(Table3[[#This Row],[RN Hours (excl. Admin, DON)]], Table3[[#This Row],[LPN Hours (excl. Admin)]], Table3[[#This Row],[CNA Hours]], Table3[[#This Row],[NA TR Hours]], Table3[[#This Row],[Med Aide/Tech Hours]])</f>
        <v>213.22777777777779</v>
      </c>
      <c r="L78" s="3">
        <f>SUM(Table3[[#This Row],[RN Hours (excl. Admin, DON)]:[RN DON Hours]])</f>
        <v>89.016666666666652</v>
      </c>
      <c r="M78" s="3">
        <v>65.674999999999997</v>
      </c>
      <c r="N78" s="3">
        <v>17.741666666666667</v>
      </c>
      <c r="O78" s="3">
        <v>5.6</v>
      </c>
      <c r="P78" s="3">
        <f>SUM(Table3[[#This Row],[LPN Hours (excl. Admin)]:[LPN Admin Hours]])</f>
        <v>49.869444444444447</v>
      </c>
      <c r="Q78" s="3">
        <v>34.297222222222224</v>
      </c>
      <c r="R78" s="3">
        <v>15.572222222222223</v>
      </c>
      <c r="S78" s="3">
        <f>SUM(Table3[[#This Row],[CNA Hours]], Table3[[#This Row],[NA TR Hours]], Table3[[#This Row],[Med Aide/Tech Hours]])</f>
        <v>113.25555555555556</v>
      </c>
      <c r="T78" s="3">
        <v>113.25555555555556</v>
      </c>
      <c r="U78" s="3">
        <v>0</v>
      </c>
      <c r="V78" s="3">
        <v>0</v>
      </c>
      <c r="W78" s="3">
        <f>SUM(Table3[[#This Row],[RN Hours Contract]:[Med Aide Hours Contract]])</f>
        <v>0</v>
      </c>
      <c r="X78" s="3">
        <v>0</v>
      </c>
      <c r="Y78" s="3">
        <v>0</v>
      </c>
      <c r="Z78" s="3">
        <v>0</v>
      </c>
      <c r="AA78" s="3">
        <v>0</v>
      </c>
      <c r="AB78" s="3">
        <v>0</v>
      </c>
      <c r="AC78" s="3">
        <v>0</v>
      </c>
      <c r="AD78" s="3">
        <v>0</v>
      </c>
      <c r="AE78" s="3">
        <v>0</v>
      </c>
      <c r="AF78" t="s">
        <v>76</v>
      </c>
      <c r="AG78" s="13">
        <v>5</v>
      </c>
      <c r="AQ78"/>
    </row>
    <row r="79" spans="1:43" x14ac:dyDescent="0.2">
      <c r="A79" t="s">
        <v>680</v>
      </c>
      <c r="B79" t="s">
        <v>762</v>
      </c>
      <c r="C79" t="s">
        <v>1418</v>
      </c>
      <c r="D79" t="s">
        <v>1744</v>
      </c>
      <c r="E79" s="3">
        <v>139.85555555555555</v>
      </c>
      <c r="F79" s="3">
        <f>Table3[[#This Row],[Total Hours Nurse Staffing]]/Table3[[#This Row],[MDS Census]]</f>
        <v>1.7600301898784458</v>
      </c>
      <c r="G79" s="3">
        <f>Table3[[#This Row],[Total Direct Care Staff Hours]]/Table3[[#This Row],[MDS Census]]</f>
        <v>1.7206244538015412</v>
      </c>
      <c r="H79" s="3">
        <f>Table3[[#This Row],[Total RN Hours (w/ Admin, DON)]]/Table3[[#This Row],[MDS Census]]</f>
        <v>0.58256534519742587</v>
      </c>
      <c r="I79" s="3">
        <f>Table3[[#This Row],[Total RN Hours (w/ Admin, DON)]]/Table3[[#This Row],[MDS Census]]</f>
        <v>0.58256534519742587</v>
      </c>
      <c r="J79" s="3">
        <f t="shared" si="1"/>
        <v>246.14999999999998</v>
      </c>
      <c r="K79" s="3">
        <f>SUM(Table3[[#This Row],[RN Hours (excl. Admin, DON)]], Table3[[#This Row],[LPN Hours (excl. Admin)]], Table3[[#This Row],[CNA Hours]], Table3[[#This Row],[NA TR Hours]], Table3[[#This Row],[Med Aide/Tech Hours]])</f>
        <v>240.63888888888889</v>
      </c>
      <c r="L79" s="3">
        <f>SUM(Table3[[#This Row],[RN Hours (excl. Admin, DON)]:[RN DON Hours]])</f>
        <v>81.474999999999994</v>
      </c>
      <c r="M79" s="3">
        <v>75.963888888888889</v>
      </c>
      <c r="N79" s="3">
        <v>0</v>
      </c>
      <c r="O79" s="3">
        <v>5.5111111111111111</v>
      </c>
      <c r="P79" s="3">
        <f>SUM(Table3[[#This Row],[LPN Hours (excl. Admin)]:[LPN Admin Hours]])</f>
        <v>23.277777777777779</v>
      </c>
      <c r="Q79" s="3">
        <v>23.277777777777779</v>
      </c>
      <c r="R79" s="3">
        <v>0</v>
      </c>
      <c r="S79" s="3">
        <f>SUM(Table3[[#This Row],[CNA Hours]], Table3[[#This Row],[NA TR Hours]], Table3[[#This Row],[Med Aide/Tech Hours]])</f>
        <v>141.39722222222221</v>
      </c>
      <c r="T79" s="3">
        <v>141.39722222222221</v>
      </c>
      <c r="U79" s="3">
        <v>0</v>
      </c>
      <c r="V79" s="3">
        <v>0</v>
      </c>
      <c r="W79" s="3">
        <f>SUM(Table3[[#This Row],[RN Hours Contract]:[Med Aide Hours Contract]])</f>
        <v>0</v>
      </c>
      <c r="X79" s="3">
        <v>0</v>
      </c>
      <c r="Y79" s="3">
        <v>0</v>
      </c>
      <c r="Z79" s="3">
        <v>0</v>
      </c>
      <c r="AA79" s="3">
        <v>0</v>
      </c>
      <c r="AB79" s="3">
        <v>0</v>
      </c>
      <c r="AC79" s="3">
        <v>0</v>
      </c>
      <c r="AD79" s="3">
        <v>0</v>
      </c>
      <c r="AE79" s="3">
        <v>0</v>
      </c>
      <c r="AF79" t="s">
        <v>77</v>
      </c>
      <c r="AG79" s="13">
        <v>5</v>
      </c>
      <c r="AQ79"/>
    </row>
    <row r="80" spans="1:43" x14ac:dyDescent="0.2">
      <c r="A80" t="s">
        <v>680</v>
      </c>
      <c r="B80" t="s">
        <v>763</v>
      </c>
      <c r="C80" t="s">
        <v>1468</v>
      </c>
      <c r="D80" t="s">
        <v>1711</v>
      </c>
      <c r="E80" s="3">
        <v>57.766666666666666</v>
      </c>
      <c r="F80" s="3">
        <f>Table3[[#This Row],[Total Hours Nurse Staffing]]/Table3[[#This Row],[MDS Census]]</f>
        <v>4.4412060011540673</v>
      </c>
      <c r="G80" s="3">
        <f>Table3[[#This Row],[Total Direct Care Staff Hours]]/Table3[[#This Row],[MDS Census]]</f>
        <v>4.0387728409309478</v>
      </c>
      <c r="H80" s="3">
        <f>Table3[[#This Row],[Total RN Hours (w/ Admin, DON)]]/Table3[[#This Row],[MDS Census]]</f>
        <v>0.81001154068089998</v>
      </c>
      <c r="I80" s="3">
        <f>Table3[[#This Row],[Total RN Hours (w/ Admin, DON)]]/Table3[[#This Row],[MDS Census]]</f>
        <v>0.81001154068089998</v>
      </c>
      <c r="J80" s="3">
        <f t="shared" si="1"/>
        <v>256.55366666666663</v>
      </c>
      <c r="K80" s="3">
        <f>SUM(Table3[[#This Row],[RN Hours (excl. Admin, DON)]], Table3[[#This Row],[LPN Hours (excl. Admin)]], Table3[[#This Row],[CNA Hours]], Table3[[#This Row],[NA TR Hours]], Table3[[#This Row],[Med Aide/Tech Hours]])</f>
        <v>233.30644444444442</v>
      </c>
      <c r="L80" s="3">
        <f>SUM(Table3[[#This Row],[RN Hours (excl. Admin, DON)]:[RN DON Hours]])</f>
        <v>46.791666666666657</v>
      </c>
      <c r="M80" s="3">
        <v>33.738888888888887</v>
      </c>
      <c r="N80" s="3">
        <v>7.7361111111111107</v>
      </c>
      <c r="O80" s="3">
        <v>5.3166666666666664</v>
      </c>
      <c r="P80" s="3">
        <f>SUM(Table3[[#This Row],[LPN Hours (excl. Admin)]:[LPN Admin Hours]])</f>
        <v>58.930555555555557</v>
      </c>
      <c r="Q80" s="3">
        <v>48.736111111111114</v>
      </c>
      <c r="R80" s="3">
        <v>10.194444444444445</v>
      </c>
      <c r="S80" s="3">
        <f>SUM(Table3[[#This Row],[CNA Hours]], Table3[[#This Row],[NA TR Hours]], Table3[[#This Row],[Med Aide/Tech Hours]])</f>
        <v>150.83144444444443</v>
      </c>
      <c r="T80" s="3">
        <v>134.35088888888887</v>
      </c>
      <c r="U80" s="3">
        <v>16.480555555555554</v>
      </c>
      <c r="V80" s="3">
        <v>0</v>
      </c>
      <c r="W80" s="3">
        <f>SUM(Table3[[#This Row],[RN Hours Contract]:[Med Aide Hours Contract]])</f>
        <v>0</v>
      </c>
      <c r="X80" s="3">
        <v>0</v>
      </c>
      <c r="Y80" s="3">
        <v>0</v>
      </c>
      <c r="Z80" s="3">
        <v>0</v>
      </c>
      <c r="AA80" s="3">
        <v>0</v>
      </c>
      <c r="AB80" s="3">
        <v>0</v>
      </c>
      <c r="AC80" s="3">
        <v>0</v>
      </c>
      <c r="AD80" s="3">
        <v>0</v>
      </c>
      <c r="AE80" s="3">
        <v>0</v>
      </c>
      <c r="AF80" t="s">
        <v>78</v>
      </c>
      <c r="AG80" s="13">
        <v>5</v>
      </c>
      <c r="AQ80"/>
    </row>
    <row r="81" spans="1:43" x14ac:dyDescent="0.2">
      <c r="A81" t="s">
        <v>680</v>
      </c>
      <c r="B81" t="s">
        <v>764</v>
      </c>
      <c r="C81" t="s">
        <v>1469</v>
      </c>
      <c r="D81" t="s">
        <v>1727</v>
      </c>
      <c r="E81" s="3">
        <v>73.966666666666669</v>
      </c>
      <c r="F81" s="3">
        <f>Table3[[#This Row],[Total Hours Nurse Staffing]]/Table3[[#This Row],[MDS Census]]</f>
        <v>2.7001772570226827</v>
      </c>
      <c r="G81" s="3">
        <f>Table3[[#This Row],[Total Direct Care Staff Hours]]/Table3[[#This Row],[MDS Census]]</f>
        <v>2.3464518551900255</v>
      </c>
      <c r="H81" s="3">
        <f>Table3[[#This Row],[Total RN Hours (w/ Admin, DON)]]/Table3[[#This Row],[MDS Census]]</f>
        <v>0.57996544990235843</v>
      </c>
      <c r="I81" s="3">
        <f>Table3[[#This Row],[Total RN Hours (w/ Admin, DON)]]/Table3[[#This Row],[MDS Census]]</f>
        <v>0.57996544990235843</v>
      </c>
      <c r="J81" s="3">
        <f t="shared" si="1"/>
        <v>199.72311111111111</v>
      </c>
      <c r="K81" s="3">
        <f>SUM(Table3[[#This Row],[RN Hours (excl. Admin, DON)]], Table3[[#This Row],[LPN Hours (excl. Admin)]], Table3[[#This Row],[CNA Hours]], Table3[[#This Row],[NA TR Hours]], Table3[[#This Row],[Med Aide/Tech Hours]])</f>
        <v>173.55922222222222</v>
      </c>
      <c r="L81" s="3">
        <f>SUM(Table3[[#This Row],[RN Hours (excl. Admin, DON)]:[RN DON Hours]])</f>
        <v>42.898111111111113</v>
      </c>
      <c r="M81" s="3">
        <v>31.970333333333333</v>
      </c>
      <c r="N81" s="3">
        <v>5.5250000000000004</v>
      </c>
      <c r="O81" s="3">
        <v>5.4027777777777777</v>
      </c>
      <c r="P81" s="3">
        <f>SUM(Table3[[#This Row],[LPN Hours (excl. Admin)]:[LPN Admin Hours]])</f>
        <v>45.022222222222226</v>
      </c>
      <c r="Q81" s="3">
        <v>29.786111111111111</v>
      </c>
      <c r="R81" s="3">
        <v>15.236111111111111</v>
      </c>
      <c r="S81" s="3">
        <f>SUM(Table3[[#This Row],[CNA Hours]], Table3[[#This Row],[NA TR Hours]], Table3[[#This Row],[Med Aide/Tech Hours]])</f>
        <v>111.80277777777778</v>
      </c>
      <c r="T81" s="3">
        <v>111.80277777777778</v>
      </c>
      <c r="U81" s="3">
        <v>0</v>
      </c>
      <c r="V81" s="3">
        <v>0</v>
      </c>
      <c r="W81" s="3">
        <f>SUM(Table3[[#This Row],[RN Hours Contract]:[Med Aide Hours Contract]])</f>
        <v>0</v>
      </c>
      <c r="X81" s="3">
        <v>0</v>
      </c>
      <c r="Y81" s="3">
        <v>0</v>
      </c>
      <c r="Z81" s="3">
        <v>0</v>
      </c>
      <c r="AA81" s="3">
        <v>0</v>
      </c>
      <c r="AB81" s="3">
        <v>0</v>
      </c>
      <c r="AC81" s="3">
        <v>0</v>
      </c>
      <c r="AD81" s="3">
        <v>0</v>
      </c>
      <c r="AE81" s="3">
        <v>0</v>
      </c>
      <c r="AF81" t="s">
        <v>79</v>
      </c>
      <c r="AG81" s="13">
        <v>5</v>
      </c>
      <c r="AQ81"/>
    </row>
    <row r="82" spans="1:43" x14ac:dyDescent="0.2">
      <c r="A82" t="s">
        <v>680</v>
      </c>
      <c r="B82" t="s">
        <v>765</v>
      </c>
      <c r="C82" t="s">
        <v>1409</v>
      </c>
      <c r="D82" t="s">
        <v>1750</v>
      </c>
      <c r="E82" s="3">
        <v>141.1</v>
      </c>
      <c r="F82" s="3">
        <f>Table3[[#This Row],[Total Hours Nurse Staffing]]/Table3[[#This Row],[MDS Census]]</f>
        <v>2.0774328687298214</v>
      </c>
      <c r="G82" s="3">
        <f>Table3[[#This Row],[Total Direct Care Staff Hours]]/Table3[[#This Row],[MDS Census]]</f>
        <v>1.8693456177651786</v>
      </c>
      <c r="H82" s="3">
        <f>Table3[[#This Row],[Total RN Hours (w/ Admin, DON)]]/Table3[[#This Row],[MDS Census]]</f>
        <v>0.62454760217339944</v>
      </c>
      <c r="I82" s="3">
        <f>Table3[[#This Row],[Total RN Hours (w/ Admin, DON)]]/Table3[[#This Row],[MDS Census]]</f>
        <v>0.62454760217339944</v>
      </c>
      <c r="J82" s="3">
        <f t="shared" si="1"/>
        <v>293.12577777777778</v>
      </c>
      <c r="K82" s="3">
        <f>SUM(Table3[[#This Row],[RN Hours (excl. Admin, DON)]], Table3[[#This Row],[LPN Hours (excl. Admin)]], Table3[[#This Row],[CNA Hours]], Table3[[#This Row],[NA TR Hours]], Table3[[#This Row],[Med Aide/Tech Hours]])</f>
        <v>263.7646666666667</v>
      </c>
      <c r="L82" s="3">
        <f>SUM(Table3[[#This Row],[RN Hours (excl. Admin, DON)]:[RN DON Hours]])</f>
        <v>88.123666666666665</v>
      </c>
      <c r="M82" s="3">
        <v>58.762555555555558</v>
      </c>
      <c r="N82" s="3">
        <v>23.93888888888889</v>
      </c>
      <c r="O82" s="3">
        <v>5.4222222222222225</v>
      </c>
      <c r="P82" s="3">
        <f>SUM(Table3[[#This Row],[LPN Hours (excl. Admin)]:[LPN Admin Hours]])</f>
        <v>42.949111111111115</v>
      </c>
      <c r="Q82" s="3">
        <v>42.949111111111115</v>
      </c>
      <c r="R82" s="3">
        <v>0</v>
      </c>
      <c r="S82" s="3">
        <f>SUM(Table3[[#This Row],[CNA Hours]], Table3[[#This Row],[NA TR Hours]], Table3[[#This Row],[Med Aide/Tech Hours]])</f>
        <v>162.053</v>
      </c>
      <c r="T82" s="3">
        <v>162.053</v>
      </c>
      <c r="U82" s="3">
        <v>0</v>
      </c>
      <c r="V82" s="3">
        <v>0</v>
      </c>
      <c r="W82" s="3">
        <f>SUM(Table3[[#This Row],[RN Hours Contract]:[Med Aide Hours Contract]])</f>
        <v>53.848555555555564</v>
      </c>
      <c r="X82" s="3">
        <v>5.9003333333333341</v>
      </c>
      <c r="Y82" s="3">
        <v>4.4444444444444446E-2</v>
      </c>
      <c r="Z82" s="3">
        <v>0</v>
      </c>
      <c r="AA82" s="3">
        <v>4.5435555555555558</v>
      </c>
      <c r="AB82" s="3">
        <v>0</v>
      </c>
      <c r="AC82" s="3">
        <v>43.360222222222227</v>
      </c>
      <c r="AD82" s="3">
        <v>0</v>
      </c>
      <c r="AE82" s="3">
        <v>0</v>
      </c>
      <c r="AF82" t="s">
        <v>80</v>
      </c>
      <c r="AG82" s="13">
        <v>5</v>
      </c>
      <c r="AQ82"/>
    </row>
    <row r="83" spans="1:43" x14ac:dyDescent="0.2">
      <c r="A83" t="s">
        <v>680</v>
      </c>
      <c r="B83" t="s">
        <v>766</v>
      </c>
      <c r="C83" t="s">
        <v>1470</v>
      </c>
      <c r="D83" t="s">
        <v>1764</v>
      </c>
      <c r="E83" s="3">
        <v>49.388888888888886</v>
      </c>
      <c r="F83" s="3">
        <f>Table3[[#This Row],[Total Hours Nurse Staffing]]/Table3[[#This Row],[MDS Census]]</f>
        <v>2.9368953880764908</v>
      </c>
      <c r="G83" s="3">
        <f>Table3[[#This Row],[Total Direct Care Staff Hours]]/Table3[[#This Row],[MDS Census]]</f>
        <v>2.7153543307086618</v>
      </c>
      <c r="H83" s="3">
        <f>Table3[[#This Row],[Total RN Hours (w/ Admin, DON)]]/Table3[[#This Row],[MDS Census]]</f>
        <v>0.82637795275590553</v>
      </c>
      <c r="I83" s="3">
        <f>Table3[[#This Row],[Total RN Hours (w/ Admin, DON)]]/Table3[[#This Row],[MDS Census]]</f>
        <v>0.82637795275590553</v>
      </c>
      <c r="J83" s="3">
        <f t="shared" si="1"/>
        <v>145.05000000000001</v>
      </c>
      <c r="K83" s="3">
        <f>SUM(Table3[[#This Row],[RN Hours (excl. Admin, DON)]], Table3[[#This Row],[LPN Hours (excl. Admin)]], Table3[[#This Row],[CNA Hours]], Table3[[#This Row],[NA TR Hours]], Table3[[#This Row],[Med Aide/Tech Hours]])</f>
        <v>134.10833333333335</v>
      </c>
      <c r="L83" s="3">
        <f>SUM(Table3[[#This Row],[RN Hours (excl. Admin, DON)]:[RN DON Hours]])</f>
        <v>40.81388888888889</v>
      </c>
      <c r="M83" s="3">
        <v>30.733333333333334</v>
      </c>
      <c r="N83" s="3">
        <v>4.9249999999999998</v>
      </c>
      <c r="O83" s="3">
        <v>5.1555555555555559</v>
      </c>
      <c r="P83" s="3">
        <f>SUM(Table3[[#This Row],[LPN Hours (excl. Admin)]:[LPN Admin Hours]])</f>
        <v>8.9916666666666671</v>
      </c>
      <c r="Q83" s="3">
        <v>8.1305555555555564</v>
      </c>
      <c r="R83" s="3">
        <v>0.86111111111111116</v>
      </c>
      <c r="S83" s="3">
        <f>SUM(Table3[[#This Row],[CNA Hours]], Table3[[#This Row],[NA TR Hours]], Table3[[#This Row],[Med Aide/Tech Hours]])</f>
        <v>95.24444444444444</v>
      </c>
      <c r="T83" s="3">
        <v>95.24444444444444</v>
      </c>
      <c r="U83" s="3">
        <v>0</v>
      </c>
      <c r="V83" s="3">
        <v>0</v>
      </c>
      <c r="W83" s="3">
        <f>SUM(Table3[[#This Row],[RN Hours Contract]:[Med Aide Hours Contract]])</f>
        <v>30.530555555555555</v>
      </c>
      <c r="X83" s="3">
        <v>9.9222222222222225</v>
      </c>
      <c r="Y83" s="3">
        <v>0</v>
      </c>
      <c r="Z83" s="3">
        <v>0</v>
      </c>
      <c r="AA83" s="3">
        <v>2.1361111111111111</v>
      </c>
      <c r="AB83" s="3">
        <v>0</v>
      </c>
      <c r="AC83" s="3">
        <v>18.472222222222221</v>
      </c>
      <c r="AD83" s="3">
        <v>0</v>
      </c>
      <c r="AE83" s="3">
        <v>0</v>
      </c>
      <c r="AF83" t="s">
        <v>81</v>
      </c>
      <c r="AG83" s="13">
        <v>5</v>
      </c>
      <c r="AQ83"/>
    </row>
    <row r="84" spans="1:43" x14ac:dyDescent="0.2">
      <c r="A84" t="s">
        <v>680</v>
      </c>
      <c r="B84" t="s">
        <v>767</v>
      </c>
      <c r="C84" t="s">
        <v>1471</v>
      </c>
      <c r="D84" t="s">
        <v>1728</v>
      </c>
      <c r="E84" s="3">
        <v>77.12222222222222</v>
      </c>
      <c r="F84" s="3">
        <f>Table3[[#This Row],[Total Hours Nurse Staffing]]/Table3[[#This Row],[MDS Census]]</f>
        <v>2.3683647889353119</v>
      </c>
      <c r="G84" s="3">
        <f>Table3[[#This Row],[Total Direct Care Staff Hours]]/Table3[[#This Row],[MDS Census]]</f>
        <v>2.2100677135859388</v>
      </c>
      <c r="H84" s="3">
        <f>Table3[[#This Row],[Total RN Hours (w/ Admin, DON)]]/Table3[[#This Row],[MDS Census]]</f>
        <v>0.64213657974355287</v>
      </c>
      <c r="I84" s="3">
        <f>Table3[[#This Row],[Total RN Hours (w/ Admin, DON)]]/Table3[[#This Row],[MDS Census]]</f>
        <v>0.64213657974355287</v>
      </c>
      <c r="J84" s="3">
        <f t="shared" si="1"/>
        <v>182.65355555555556</v>
      </c>
      <c r="K84" s="3">
        <f>SUM(Table3[[#This Row],[RN Hours (excl. Admin, DON)]], Table3[[#This Row],[LPN Hours (excl. Admin)]], Table3[[#This Row],[CNA Hours]], Table3[[#This Row],[NA TR Hours]], Table3[[#This Row],[Med Aide/Tech Hours]])</f>
        <v>170.44533333333334</v>
      </c>
      <c r="L84" s="3">
        <f>SUM(Table3[[#This Row],[RN Hours (excl. Admin, DON)]:[RN DON Hours]])</f>
        <v>49.523000000000003</v>
      </c>
      <c r="M84" s="3">
        <v>40.855333333333334</v>
      </c>
      <c r="N84" s="3">
        <v>4.8565555555555555</v>
      </c>
      <c r="O84" s="3">
        <v>3.8111111111111109</v>
      </c>
      <c r="P84" s="3">
        <f>SUM(Table3[[#This Row],[LPN Hours (excl. Admin)]:[LPN Admin Hours]])</f>
        <v>43.769444444444446</v>
      </c>
      <c r="Q84" s="3">
        <v>40.228888888888889</v>
      </c>
      <c r="R84" s="3">
        <v>3.5405555555555552</v>
      </c>
      <c r="S84" s="3">
        <f>SUM(Table3[[#This Row],[CNA Hours]], Table3[[#This Row],[NA TR Hours]], Table3[[#This Row],[Med Aide/Tech Hours]])</f>
        <v>89.361111111111114</v>
      </c>
      <c r="T84" s="3">
        <v>89.361111111111114</v>
      </c>
      <c r="U84" s="3">
        <v>0</v>
      </c>
      <c r="V84" s="3">
        <v>0</v>
      </c>
      <c r="W84" s="3">
        <f>SUM(Table3[[#This Row],[RN Hours Contract]:[Med Aide Hours Contract]])</f>
        <v>0</v>
      </c>
      <c r="X84" s="3">
        <v>0</v>
      </c>
      <c r="Y84" s="3">
        <v>0</v>
      </c>
      <c r="Z84" s="3">
        <v>0</v>
      </c>
      <c r="AA84" s="3">
        <v>0</v>
      </c>
      <c r="AB84" s="3">
        <v>0</v>
      </c>
      <c r="AC84" s="3">
        <v>0</v>
      </c>
      <c r="AD84" s="3">
        <v>0</v>
      </c>
      <c r="AE84" s="3">
        <v>0</v>
      </c>
      <c r="AF84" t="s">
        <v>82</v>
      </c>
      <c r="AG84" s="13">
        <v>5</v>
      </c>
      <c r="AQ84"/>
    </row>
    <row r="85" spans="1:43" x14ac:dyDescent="0.2">
      <c r="A85" t="s">
        <v>680</v>
      </c>
      <c r="B85" t="s">
        <v>768</v>
      </c>
      <c r="C85" t="s">
        <v>1472</v>
      </c>
      <c r="D85" t="s">
        <v>1741</v>
      </c>
      <c r="E85" s="3">
        <v>127.1</v>
      </c>
      <c r="F85" s="3">
        <f>Table3[[#This Row],[Total Hours Nurse Staffing]]/Table3[[#This Row],[MDS Census]]</f>
        <v>3.1004336043360428</v>
      </c>
      <c r="G85" s="3">
        <f>Table3[[#This Row],[Total Direct Care Staff Hours]]/Table3[[#This Row],[MDS Census]]</f>
        <v>2.8797849462365592</v>
      </c>
      <c r="H85" s="3">
        <f>Table3[[#This Row],[Total RN Hours (w/ Admin, DON)]]/Table3[[#This Row],[MDS Census]]</f>
        <v>1.5016872104204912</v>
      </c>
      <c r="I85" s="3">
        <f>Table3[[#This Row],[Total RN Hours (w/ Admin, DON)]]/Table3[[#This Row],[MDS Census]]</f>
        <v>1.5016872104204912</v>
      </c>
      <c r="J85" s="3">
        <f t="shared" si="1"/>
        <v>394.06511111111104</v>
      </c>
      <c r="K85" s="3">
        <f>SUM(Table3[[#This Row],[RN Hours (excl. Admin, DON)]], Table3[[#This Row],[LPN Hours (excl. Admin)]], Table3[[#This Row],[CNA Hours]], Table3[[#This Row],[NA TR Hours]], Table3[[#This Row],[Med Aide/Tech Hours]])</f>
        <v>366.02066666666667</v>
      </c>
      <c r="L85" s="3">
        <f>SUM(Table3[[#This Row],[RN Hours (excl. Admin, DON)]:[RN DON Hours]])</f>
        <v>190.86444444444442</v>
      </c>
      <c r="M85" s="3">
        <v>162.82</v>
      </c>
      <c r="N85" s="3">
        <v>24.844444444444445</v>
      </c>
      <c r="O85" s="3">
        <v>3.2</v>
      </c>
      <c r="P85" s="3">
        <f>SUM(Table3[[#This Row],[LPN Hours (excl. Admin)]:[LPN Admin Hours]])</f>
        <v>10.232444444444443</v>
      </c>
      <c r="Q85" s="3">
        <v>10.232444444444443</v>
      </c>
      <c r="R85" s="3">
        <v>0</v>
      </c>
      <c r="S85" s="3">
        <f>SUM(Table3[[#This Row],[CNA Hours]], Table3[[#This Row],[NA TR Hours]], Table3[[#This Row],[Med Aide/Tech Hours]])</f>
        <v>192.96822222222221</v>
      </c>
      <c r="T85" s="3">
        <v>192.96822222222221</v>
      </c>
      <c r="U85" s="3">
        <v>0</v>
      </c>
      <c r="V85" s="3">
        <v>0</v>
      </c>
      <c r="W85" s="3">
        <f>SUM(Table3[[#This Row],[RN Hours Contract]:[Med Aide Hours Contract]])</f>
        <v>41.673444444444449</v>
      </c>
      <c r="X85" s="3">
        <v>0</v>
      </c>
      <c r="Y85" s="3">
        <v>0</v>
      </c>
      <c r="Z85" s="3">
        <v>0</v>
      </c>
      <c r="AA85" s="3">
        <v>0</v>
      </c>
      <c r="AB85" s="3">
        <v>0</v>
      </c>
      <c r="AC85" s="3">
        <v>41.673444444444449</v>
      </c>
      <c r="AD85" s="3">
        <v>0</v>
      </c>
      <c r="AE85" s="3">
        <v>0</v>
      </c>
      <c r="AF85" t="s">
        <v>83</v>
      </c>
      <c r="AG85" s="13">
        <v>5</v>
      </c>
      <c r="AQ85"/>
    </row>
    <row r="86" spans="1:43" x14ac:dyDescent="0.2">
      <c r="A86" t="s">
        <v>680</v>
      </c>
      <c r="B86" t="s">
        <v>769</v>
      </c>
      <c r="C86" t="s">
        <v>1473</v>
      </c>
      <c r="D86" t="s">
        <v>1754</v>
      </c>
      <c r="E86" s="3">
        <v>186.34444444444443</v>
      </c>
      <c r="F86" s="3">
        <f>Table3[[#This Row],[Total Hours Nurse Staffing]]/Table3[[#This Row],[MDS Census]]</f>
        <v>2.3706320434082646</v>
      </c>
      <c r="G86" s="3">
        <f>Table3[[#This Row],[Total Direct Care Staff Hours]]/Table3[[#This Row],[MDS Census]]</f>
        <v>2.250379822312325</v>
      </c>
      <c r="H86" s="3">
        <f>Table3[[#This Row],[Total RN Hours (w/ Admin, DON)]]/Table3[[#This Row],[MDS Census]]</f>
        <v>0.50515652018365031</v>
      </c>
      <c r="I86" s="3">
        <f>Table3[[#This Row],[Total RN Hours (w/ Admin, DON)]]/Table3[[#This Row],[MDS Census]]</f>
        <v>0.50515652018365031</v>
      </c>
      <c r="J86" s="3">
        <f t="shared" si="1"/>
        <v>441.75411111111111</v>
      </c>
      <c r="K86" s="3">
        <f>SUM(Table3[[#This Row],[RN Hours (excl. Admin, DON)]], Table3[[#This Row],[LPN Hours (excl. Admin)]], Table3[[#This Row],[CNA Hours]], Table3[[#This Row],[NA TR Hours]], Table3[[#This Row],[Med Aide/Tech Hours]])</f>
        <v>419.34577777777781</v>
      </c>
      <c r="L86" s="3">
        <f>SUM(Table3[[#This Row],[RN Hours (excl. Admin, DON)]:[RN DON Hours]])</f>
        <v>94.133111111111106</v>
      </c>
      <c r="M86" s="3">
        <v>79.563666666666663</v>
      </c>
      <c r="N86" s="3">
        <v>14.569444444444445</v>
      </c>
      <c r="O86" s="3">
        <v>0</v>
      </c>
      <c r="P86" s="3">
        <f>SUM(Table3[[#This Row],[LPN Hours (excl. Admin)]:[LPN Admin Hours]])</f>
        <v>143.71755555555558</v>
      </c>
      <c r="Q86" s="3">
        <v>135.87866666666667</v>
      </c>
      <c r="R86" s="3">
        <v>7.8388888888888886</v>
      </c>
      <c r="S86" s="3">
        <f>SUM(Table3[[#This Row],[CNA Hours]], Table3[[#This Row],[NA TR Hours]], Table3[[#This Row],[Med Aide/Tech Hours]])</f>
        <v>203.90344444444446</v>
      </c>
      <c r="T86" s="3">
        <v>203.90344444444446</v>
      </c>
      <c r="U86" s="3">
        <v>0</v>
      </c>
      <c r="V86" s="3">
        <v>0</v>
      </c>
      <c r="W86" s="3">
        <f>SUM(Table3[[#This Row],[RN Hours Contract]:[Med Aide Hours Contract]])</f>
        <v>95.759666666666647</v>
      </c>
      <c r="X86" s="3">
        <v>4.5164444444444447</v>
      </c>
      <c r="Y86" s="3">
        <v>0</v>
      </c>
      <c r="Z86" s="3">
        <v>0</v>
      </c>
      <c r="AA86" s="3">
        <v>35.231444444444442</v>
      </c>
      <c r="AB86" s="3">
        <v>0</v>
      </c>
      <c r="AC86" s="3">
        <v>56.011777777777759</v>
      </c>
      <c r="AD86" s="3">
        <v>0</v>
      </c>
      <c r="AE86" s="3">
        <v>0</v>
      </c>
      <c r="AF86" t="s">
        <v>84</v>
      </c>
      <c r="AG86" s="13">
        <v>5</v>
      </c>
      <c r="AQ86"/>
    </row>
    <row r="87" spans="1:43" x14ac:dyDescent="0.2">
      <c r="A87" t="s">
        <v>680</v>
      </c>
      <c r="B87" t="s">
        <v>770</v>
      </c>
      <c r="C87" t="s">
        <v>1474</v>
      </c>
      <c r="D87" t="s">
        <v>1741</v>
      </c>
      <c r="E87" s="3">
        <v>126.92222222222222</v>
      </c>
      <c r="F87" s="3">
        <f>Table3[[#This Row],[Total Hours Nurse Staffing]]/Table3[[#This Row],[MDS Census]]</f>
        <v>3.8858443491201959</v>
      </c>
      <c r="G87" s="3">
        <f>Table3[[#This Row],[Total Direct Care Staff Hours]]/Table3[[#This Row],[MDS Census]]</f>
        <v>3.7059003764335112</v>
      </c>
      <c r="H87" s="3">
        <f>Table3[[#This Row],[Total RN Hours (w/ Admin, DON)]]/Table3[[#This Row],[MDS Census]]</f>
        <v>0.73859756631357787</v>
      </c>
      <c r="I87" s="3">
        <f>Table3[[#This Row],[Total RN Hours (w/ Admin, DON)]]/Table3[[#This Row],[MDS Census]]</f>
        <v>0.73859756631357787</v>
      </c>
      <c r="J87" s="3">
        <f t="shared" si="1"/>
        <v>493.2</v>
      </c>
      <c r="K87" s="3">
        <f>SUM(Table3[[#This Row],[RN Hours (excl. Admin, DON)]], Table3[[#This Row],[LPN Hours (excl. Admin)]], Table3[[#This Row],[CNA Hours]], Table3[[#This Row],[NA TR Hours]], Table3[[#This Row],[Med Aide/Tech Hours]])</f>
        <v>470.36111111111109</v>
      </c>
      <c r="L87" s="3">
        <f>SUM(Table3[[#This Row],[RN Hours (excl. Admin, DON)]:[RN DON Hours]])</f>
        <v>93.74444444444444</v>
      </c>
      <c r="M87" s="3">
        <v>71.316666666666663</v>
      </c>
      <c r="N87" s="3">
        <v>18.175000000000001</v>
      </c>
      <c r="O87" s="3">
        <v>4.2527777777777782</v>
      </c>
      <c r="P87" s="3">
        <f>SUM(Table3[[#This Row],[LPN Hours (excl. Admin)]:[LPN Admin Hours]])</f>
        <v>146.06388888888887</v>
      </c>
      <c r="Q87" s="3">
        <v>145.65277777777777</v>
      </c>
      <c r="R87" s="3">
        <v>0.41111111111111109</v>
      </c>
      <c r="S87" s="3">
        <f>SUM(Table3[[#This Row],[CNA Hours]], Table3[[#This Row],[NA TR Hours]], Table3[[#This Row],[Med Aide/Tech Hours]])</f>
        <v>253.39166666666668</v>
      </c>
      <c r="T87" s="3">
        <v>253.39166666666668</v>
      </c>
      <c r="U87" s="3">
        <v>0</v>
      </c>
      <c r="V87" s="3">
        <v>0</v>
      </c>
      <c r="W87" s="3">
        <f>SUM(Table3[[#This Row],[RN Hours Contract]:[Med Aide Hours Contract]])</f>
        <v>130.875</v>
      </c>
      <c r="X87" s="3">
        <v>33.272222222222226</v>
      </c>
      <c r="Y87" s="3">
        <v>0</v>
      </c>
      <c r="Z87" s="3">
        <v>0</v>
      </c>
      <c r="AA87" s="3">
        <v>36.783333333333331</v>
      </c>
      <c r="AB87" s="3">
        <v>0</v>
      </c>
      <c r="AC87" s="3">
        <v>60.819444444444443</v>
      </c>
      <c r="AD87" s="3">
        <v>0</v>
      </c>
      <c r="AE87" s="3">
        <v>0</v>
      </c>
      <c r="AF87" t="s">
        <v>85</v>
      </c>
      <c r="AG87" s="13">
        <v>5</v>
      </c>
      <c r="AQ87"/>
    </row>
    <row r="88" spans="1:43" x14ac:dyDescent="0.2">
      <c r="A88" t="s">
        <v>680</v>
      </c>
      <c r="B88" t="s">
        <v>771</v>
      </c>
      <c r="C88" t="s">
        <v>1439</v>
      </c>
      <c r="D88" t="s">
        <v>1741</v>
      </c>
      <c r="E88" s="3">
        <v>172.04444444444445</v>
      </c>
      <c r="F88" s="3">
        <f>Table3[[#This Row],[Total Hours Nurse Staffing]]/Table3[[#This Row],[MDS Census]]</f>
        <v>3.5530709119090669</v>
      </c>
      <c r="G88" s="3">
        <f>Table3[[#This Row],[Total Direct Care Staff Hours]]/Table3[[#This Row],[MDS Census]]</f>
        <v>3.3336185740118833</v>
      </c>
      <c r="H88" s="3">
        <f>Table3[[#This Row],[Total RN Hours (w/ Admin, DON)]]/Table3[[#This Row],[MDS Census]]</f>
        <v>0.79259235339705503</v>
      </c>
      <c r="I88" s="3">
        <f>Table3[[#This Row],[Total RN Hours (w/ Admin, DON)]]/Table3[[#This Row],[MDS Census]]</f>
        <v>0.79259235339705503</v>
      </c>
      <c r="J88" s="3">
        <f t="shared" si="1"/>
        <v>611.28611111111104</v>
      </c>
      <c r="K88" s="3">
        <f>SUM(Table3[[#This Row],[RN Hours (excl. Admin, DON)]], Table3[[#This Row],[LPN Hours (excl. Admin)]], Table3[[#This Row],[CNA Hours]], Table3[[#This Row],[NA TR Hours]], Table3[[#This Row],[Med Aide/Tech Hours]])</f>
        <v>573.53055555555557</v>
      </c>
      <c r="L88" s="3">
        <f>SUM(Table3[[#This Row],[RN Hours (excl. Admin, DON)]:[RN DON Hours]])</f>
        <v>136.36111111111111</v>
      </c>
      <c r="M88" s="3">
        <v>114.63333333333334</v>
      </c>
      <c r="N88" s="3">
        <v>16.127777777777776</v>
      </c>
      <c r="O88" s="3">
        <v>5.6</v>
      </c>
      <c r="P88" s="3">
        <f>SUM(Table3[[#This Row],[LPN Hours (excl. Admin)]:[LPN Admin Hours]])</f>
        <v>146.26111111111109</v>
      </c>
      <c r="Q88" s="3">
        <v>130.23333333333332</v>
      </c>
      <c r="R88" s="3">
        <v>16.027777777777779</v>
      </c>
      <c r="S88" s="3">
        <f>SUM(Table3[[#This Row],[CNA Hours]], Table3[[#This Row],[NA TR Hours]], Table3[[#This Row],[Med Aide/Tech Hours]])</f>
        <v>328.66388888888889</v>
      </c>
      <c r="T88" s="3">
        <v>328.66388888888889</v>
      </c>
      <c r="U88" s="3">
        <v>0</v>
      </c>
      <c r="V88" s="3">
        <v>0</v>
      </c>
      <c r="W88" s="3">
        <f>SUM(Table3[[#This Row],[RN Hours Contract]:[Med Aide Hours Contract]])</f>
        <v>0</v>
      </c>
      <c r="X88" s="3">
        <v>0</v>
      </c>
      <c r="Y88" s="3">
        <v>0</v>
      </c>
      <c r="Z88" s="3">
        <v>0</v>
      </c>
      <c r="AA88" s="3">
        <v>0</v>
      </c>
      <c r="AB88" s="3">
        <v>0</v>
      </c>
      <c r="AC88" s="3">
        <v>0</v>
      </c>
      <c r="AD88" s="3">
        <v>0</v>
      </c>
      <c r="AE88" s="3">
        <v>0</v>
      </c>
      <c r="AF88" t="s">
        <v>86</v>
      </c>
      <c r="AG88" s="13">
        <v>5</v>
      </c>
      <c r="AQ88"/>
    </row>
    <row r="89" spans="1:43" x14ac:dyDescent="0.2">
      <c r="A89" t="s">
        <v>680</v>
      </c>
      <c r="B89" t="s">
        <v>772</v>
      </c>
      <c r="C89" t="s">
        <v>1439</v>
      </c>
      <c r="D89" t="s">
        <v>1741</v>
      </c>
      <c r="E89" s="3">
        <v>224.65555555555557</v>
      </c>
      <c r="F89" s="3">
        <f>Table3[[#This Row],[Total Hours Nurse Staffing]]/Table3[[#This Row],[MDS Census]]</f>
        <v>2.4161753795934517</v>
      </c>
      <c r="G89" s="3">
        <f>Table3[[#This Row],[Total Direct Care Staff Hours]]/Table3[[#This Row],[MDS Census]]</f>
        <v>2.2941367031010436</v>
      </c>
      <c r="H89" s="3">
        <f>Table3[[#This Row],[Total RN Hours (w/ Admin, DON)]]/Table3[[#This Row],[MDS Census]]</f>
        <v>0.17239972303279091</v>
      </c>
      <c r="I89" s="3">
        <f>Table3[[#This Row],[Total RN Hours (w/ Admin, DON)]]/Table3[[#This Row],[MDS Census]]</f>
        <v>0.17239972303279091</v>
      </c>
      <c r="J89" s="3">
        <f t="shared" si="1"/>
        <v>542.80722222222221</v>
      </c>
      <c r="K89" s="3">
        <f>SUM(Table3[[#This Row],[RN Hours (excl. Admin, DON)]], Table3[[#This Row],[LPN Hours (excl. Admin)]], Table3[[#This Row],[CNA Hours]], Table3[[#This Row],[NA TR Hours]], Table3[[#This Row],[Med Aide/Tech Hours]])</f>
        <v>515.39055555555558</v>
      </c>
      <c r="L89" s="3">
        <f>SUM(Table3[[#This Row],[RN Hours (excl. Admin, DON)]:[RN DON Hours]])</f>
        <v>38.730555555555554</v>
      </c>
      <c r="M89" s="3">
        <v>26.152777777777779</v>
      </c>
      <c r="N89" s="3">
        <v>9.7333333333333325</v>
      </c>
      <c r="O89" s="3">
        <v>2.8444444444444446</v>
      </c>
      <c r="P89" s="3">
        <f>SUM(Table3[[#This Row],[LPN Hours (excl. Admin)]:[LPN Admin Hours]])</f>
        <v>159.17222222222222</v>
      </c>
      <c r="Q89" s="3">
        <v>144.33333333333334</v>
      </c>
      <c r="R89" s="3">
        <v>14.838888888888889</v>
      </c>
      <c r="S89" s="3">
        <f>SUM(Table3[[#This Row],[CNA Hours]], Table3[[#This Row],[NA TR Hours]], Table3[[#This Row],[Med Aide/Tech Hours]])</f>
        <v>344.90444444444444</v>
      </c>
      <c r="T89" s="3">
        <v>344.65444444444444</v>
      </c>
      <c r="U89" s="3">
        <v>0.25</v>
      </c>
      <c r="V89" s="3">
        <v>0</v>
      </c>
      <c r="W89" s="3">
        <f>SUM(Table3[[#This Row],[RN Hours Contract]:[Med Aide Hours Contract]])</f>
        <v>0</v>
      </c>
      <c r="X89" s="3">
        <v>0</v>
      </c>
      <c r="Y89" s="3">
        <v>0</v>
      </c>
      <c r="Z89" s="3">
        <v>0</v>
      </c>
      <c r="AA89" s="3">
        <v>0</v>
      </c>
      <c r="AB89" s="3">
        <v>0</v>
      </c>
      <c r="AC89" s="3">
        <v>0</v>
      </c>
      <c r="AD89" s="3">
        <v>0</v>
      </c>
      <c r="AE89" s="3">
        <v>0</v>
      </c>
      <c r="AF89" t="s">
        <v>87</v>
      </c>
      <c r="AG89" s="13">
        <v>5</v>
      </c>
      <c r="AQ89"/>
    </row>
    <row r="90" spans="1:43" x14ac:dyDescent="0.2">
      <c r="A90" t="s">
        <v>680</v>
      </c>
      <c r="B90" t="s">
        <v>773</v>
      </c>
      <c r="C90" t="s">
        <v>1449</v>
      </c>
      <c r="D90" t="s">
        <v>1754</v>
      </c>
      <c r="E90" s="3">
        <v>62.68888888888889</v>
      </c>
      <c r="F90" s="3">
        <f>Table3[[#This Row],[Total Hours Nurse Staffing]]/Table3[[#This Row],[MDS Census]]</f>
        <v>2.5464870613257706</v>
      </c>
      <c r="G90" s="3">
        <f>Table3[[#This Row],[Total Direct Care Staff Hours]]/Table3[[#This Row],[MDS Census]]</f>
        <v>2.3535590216235378</v>
      </c>
      <c r="H90" s="3">
        <f>Table3[[#This Row],[Total RN Hours (w/ Admin, DON)]]/Table3[[#This Row],[MDS Census]]</f>
        <v>0.47968805388160229</v>
      </c>
      <c r="I90" s="3">
        <f>Table3[[#This Row],[Total RN Hours (w/ Admin, DON)]]/Table3[[#This Row],[MDS Census]]</f>
        <v>0.47968805388160229</v>
      </c>
      <c r="J90" s="3">
        <f t="shared" si="1"/>
        <v>159.63644444444444</v>
      </c>
      <c r="K90" s="3">
        <f>SUM(Table3[[#This Row],[RN Hours (excl. Admin, DON)]], Table3[[#This Row],[LPN Hours (excl. Admin)]], Table3[[#This Row],[CNA Hours]], Table3[[#This Row],[NA TR Hours]], Table3[[#This Row],[Med Aide/Tech Hours]])</f>
        <v>147.542</v>
      </c>
      <c r="L90" s="3">
        <f>SUM(Table3[[#This Row],[RN Hours (excl. Admin, DON)]:[RN DON Hours]])</f>
        <v>30.071111111111112</v>
      </c>
      <c r="M90" s="3">
        <v>22.28777777777778</v>
      </c>
      <c r="N90" s="3">
        <v>2.7</v>
      </c>
      <c r="O90" s="3">
        <v>5.083333333333333</v>
      </c>
      <c r="P90" s="3">
        <f>SUM(Table3[[#This Row],[LPN Hours (excl. Admin)]:[LPN Admin Hours]])</f>
        <v>42.340888888888884</v>
      </c>
      <c r="Q90" s="3">
        <v>38.029777777777774</v>
      </c>
      <c r="R90" s="3">
        <v>4.3111111111111118</v>
      </c>
      <c r="S90" s="3">
        <f>SUM(Table3[[#This Row],[CNA Hours]], Table3[[#This Row],[NA TR Hours]], Table3[[#This Row],[Med Aide/Tech Hours]])</f>
        <v>87.224444444444444</v>
      </c>
      <c r="T90" s="3">
        <v>87.224444444444444</v>
      </c>
      <c r="U90" s="3">
        <v>0</v>
      </c>
      <c r="V90" s="3">
        <v>0</v>
      </c>
      <c r="W90" s="3">
        <f>SUM(Table3[[#This Row],[RN Hours Contract]:[Med Aide Hours Contract]])</f>
        <v>60.987777777777779</v>
      </c>
      <c r="X90" s="3">
        <v>3.1446666666666663</v>
      </c>
      <c r="Y90" s="3">
        <v>2.7</v>
      </c>
      <c r="Z90" s="3">
        <v>0</v>
      </c>
      <c r="AA90" s="3">
        <v>15.002000000000002</v>
      </c>
      <c r="AB90" s="3">
        <v>0</v>
      </c>
      <c r="AC90" s="3">
        <v>40.141111111111108</v>
      </c>
      <c r="AD90" s="3">
        <v>0</v>
      </c>
      <c r="AE90" s="3">
        <v>0</v>
      </c>
      <c r="AF90" t="s">
        <v>88</v>
      </c>
      <c r="AG90" s="13">
        <v>5</v>
      </c>
      <c r="AQ90"/>
    </row>
    <row r="91" spans="1:43" x14ac:dyDescent="0.2">
      <c r="A91" t="s">
        <v>680</v>
      </c>
      <c r="B91" t="s">
        <v>774</v>
      </c>
      <c r="C91" t="s">
        <v>1437</v>
      </c>
      <c r="D91" t="s">
        <v>1754</v>
      </c>
      <c r="E91" s="3">
        <v>132.77777777777777</v>
      </c>
      <c r="F91" s="3">
        <f>Table3[[#This Row],[Total Hours Nurse Staffing]]/Table3[[#This Row],[MDS Census]]</f>
        <v>2.9661506276150624</v>
      </c>
      <c r="G91" s="3">
        <f>Table3[[#This Row],[Total Direct Care Staff Hours]]/Table3[[#This Row],[MDS Census]]</f>
        <v>2.728995815899582</v>
      </c>
      <c r="H91" s="3">
        <f>Table3[[#This Row],[Total RN Hours (w/ Admin, DON)]]/Table3[[#This Row],[MDS Census]]</f>
        <v>0.86970711297071124</v>
      </c>
      <c r="I91" s="3">
        <f>Table3[[#This Row],[Total RN Hours (w/ Admin, DON)]]/Table3[[#This Row],[MDS Census]]</f>
        <v>0.86970711297071124</v>
      </c>
      <c r="J91" s="3">
        <f t="shared" si="1"/>
        <v>393.83888888888885</v>
      </c>
      <c r="K91" s="3">
        <f>SUM(Table3[[#This Row],[RN Hours (excl. Admin, DON)]], Table3[[#This Row],[LPN Hours (excl. Admin)]], Table3[[#This Row],[CNA Hours]], Table3[[#This Row],[NA TR Hours]], Table3[[#This Row],[Med Aide/Tech Hours]])</f>
        <v>362.35</v>
      </c>
      <c r="L91" s="3">
        <f>SUM(Table3[[#This Row],[RN Hours (excl. Admin, DON)]:[RN DON Hours]])</f>
        <v>115.47777777777776</v>
      </c>
      <c r="M91" s="3">
        <v>93.655555555555551</v>
      </c>
      <c r="N91" s="3">
        <v>16.222222222222221</v>
      </c>
      <c r="O91" s="3">
        <v>5.6</v>
      </c>
      <c r="P91" s="3">
        <f>SUM(Table3[[#This Row],[LPN Hours (excl. Admin)]:[LPN Admin Hours]])</f>
        <v>83.163888888888891</v>
      </c>
      <c r="Q91" s="3">
        <v>73.49722222222222</v>
      </c>
      <c r="R91" s="3">
        <v>9.6666666666666661</v>
      </c>
      <c r="S91" s="3">
        <f>SUM(Table3[[#This Row],[CNA Hours]], Table3[[#This Row],[NA TR Hours]], Table3[[#This Row],[Med Aide/Tech Hours]])</f>
        <v>195.19722222222222</v>
      </c>
      <c r="T91" s="3">
        <v>195.19722222222222</v>
      </c>
      <c r="U91" s="3">
        <v>0</v>
      </c>
      <c r="V91" s="3">
        <v>0</v>
      </c>
      <c r="W91" s="3">
        <f>SUM(Table3[[#This Row],[RN Hours Contract]:[Med Aide Hours Contract]])</f>
        <v>0</v>
      </c>
      <c r="X91" s="3">
        <v>0</v>
      </c>
      <c r="Y91" s="3">
        <v>0</v>
      </c>
      <c r="Z91" s="3">
        <v>0</v>
      </c>
      <c r="AA91" s="3">
        <v>0</v>
      </c>
      <c r="AB91" s="3">
        <v>0</v>
      </c>
      <c r="AC91" s="3">
        <v>0</v>
      </c>
      <c r="AD91" s="3">
        <v>0</v>
      </c>
      <c r="AE91" s="3">
        <v>0</v>
      </c>
      <c r="AF91" t="s">
        <v>89</v>
      </c>
      <c r="AG91" s="13">
        <v>5</v>
      </c>
      <c r="AQ91"/>
    </row>
    <row r="92" spans="1:43" x14ac:dyDescent="0.2">
      <c r="A92" t="s">
        <v>680</v>
      </c>
      <c r="B92" t="s">
        <v>775</v>
      </c>
      <c r="C92" t="s">
        <v>1475</v>
      </c>
      <c r="D92" t="s">
        <v>1741</v>
      </c>
      <c r="E92" s="3">
        <v>142.76666666666668</v>
      </c>
      <c r="F92" s="3">
        <f>Table3[[#This Row],[Total Hours Nurse Staffing]]/Table3[[#This Row],[MDS Census]]</f>
        <v>3.4046696240952605</v>
      </c>
      <c r="G92" s="3">
        <f>Table3[[#This Row],[Total Direct Care Staff Hours]]/Table3[[#This Row],[MDS Census]]</f>
        <v>3.005961553428282</v>
      </c>
      <c r="H92" s="3">
        <f>Table3[[#This Row],[Total RN Hours (w/ Admin, DON)]]/Table3[[#This Row],[MDS Census]]</f>
        <v>1.4761623472643786</v>
      </c>
      <c r="I92" s="3">
        <f>Table3[[#This Row],[Total RN Hours (w/ Admin, DON)]]/Table3[[#This Row],[MDS Census]]</f>
        <v>1.4761623472643786</v>
      </c>
      <c r="J92" s="3">
        <f t="shared" si="1"/>
        <v>486.07333333333338</v>
      </c>
      <c r="K92" s="3">
        <f>SUM(Table3[[#This Row],[RN Hours (excl. Admin, DON)]], Table3[[#This Row],[LPN Hours (excl. Admin)]], Table3[[#This Row],[CNA Hours]], Table3[[#This Row],[NA TR Hours]], Table3[[#This Row],[Med Aide/Tech Hours]])</f>
        <v>429.15111111111111</v>
      </c>
      <c r="L92" s="3">
        <f>SUM(Table3[[#This Row],[RN Hours (excl. Admin, DON)]:[RN DON Hours]])</f>
        <v>210.74677777777779</v>
      </c>
      <c r="M92" s="3">
        <v>158.619</v>
      </c>
      <c r="N92" s="3">
        <v>46.616666666666667</v>
      </c>
      <c r="O92" s="3">
        <v>5.5111111111111111</v>
      </c>
      <c r="P92" s="3">
        <f>SUM(Table3[[#This Row],[LPN Hours (excl. Admin)]:[LPN Admin Hours]])</f>
        <v>15.160555555555556</v>
      </c>
      <c r="Q92" s="3">
        <v>10.366111111111111</v>
      </c>
      <c r="R92" s="3">
        <v>4.7944444444444443</v>
      </c>
      <c r="S92" s="3">
        <f>SUM(Table3[[#This Row],[CNA Hours]], Table3[[#This Row],[NA TR Hours]], Table3[[#This Row],[Med Aide/Tech Hours]])</f>
        <v>260.166</v>
      </c>
      <c r="T92" s="3">
        <v>260.166</v>
      </c>
      <c r="U92" s="3">
        <v>0</v>
      </c>
      <c r="V92" s="3">
        <v>0</v>
      </c>
      <c r="W92" s="3">
        <f>SUM(Table3[[#This Row],[RN Hours Contract]:[Med Aide Hours Contract]])</f>
        <v>11.677777777777777</v>
      </c>
      <c r="X92" s="3">
        <v>0.35555555555555557</v>
      </c>
      <c r="Y92" s="3">
        <v>0</v>
      </c>
      <c r="Z92" s="3">
        <v>0</v>
      </c>
      <c r="AA92" s="3">
        <v>8.8888888888888892E-2</v>
      </c>
      <c r="AB92" s="3">
        <v>0</v>
      </c>
      <c r="AC92" s="3">
        <v>11.233333333333333</v>
      </c>
      <c r="AD92" s="3">
        <v>0</v>
      </c>
      <c r="AE92" s="3">
        <v>0</v>
      </c>
      <c r="AF92" t="s">
        <v>90</v>
      </c>
      <c r="AG92" s="13">
        <v>5</v>
      </c>
      <c r="AQ92"/>
    </row>
    <row r="93" spans="1:43" x14ac:dyDescent="0.2">
      <c r="A93" t="s">
        <v>680</v>
      </c>
      <c r="B93" t="s">
        <v>776</v>
      </c>
      <c r="C93" t="s">
        <v>1439</v>
      </c>
      <c r="D93" t="s">
        <v>1741</v>
      </c>
      <c r="E93" s="3">
        <v>156.24444444444444</v>
      </c>
      <c r="F93" s="3">
        <f>Table3[[#This Row],[Total Hours Nurse Staffing]]/Table3[[#This Row],[MDS Census]]</f>
        <v>2.6069726923623953</v>
      </c>
      <c r="G93" s="3">
        <f>Table3[[#This Row],[Total Direct Care Staff Hours]]/Table3[[#This Row],[MDS Census]]</f>
        <v>2.4889240506329111</v>
      </c>
      <c r="H93" s="3">
        <f>Table3[[#This Row],[Total RN Hours (w/ Admin, DON)]]/Table3[[#This Row],[MDS Census]]</f>
        <v>0.5762516000568908</v>
      </c>
      <c r="I93" s="3">
        <f>Table3[[#This Row],[Total RN Hours (w/ Admin, DON)]]/Table3[[#This Row],[MDS Census]]</f>
        <v>0.5762516000568908</v>
      </c>
      <c r="J93" s="3">
        <f t="shared" si="1"/>
        <v>407.32499999999999</v>
      </c>
      <c r="K93" s="3">
        <f>SUM(Table3[[#This Row],[RN Hours (excl. Admin, DON)]], Table3[[#This Row],[LPN Hours (excl. Admin)]], Table3[[#This Row],[CNA Hours]], Table3[[#This Row],[NA TR Hours]], Table3[[#This Row],[Med Aide/Tech Hours]])</f>
        <v>388.88055555555553</v>
      </c>
      <c r="L93" s="3">
        <f>SUM(Table3[[#This Row],[RN Hours (excl. Admin, DON)]:[RN DON Hours]])</f>
        <v>90.036111111111097</v>
      </c>
      <c r="M93" s="3">
        <v>76.033333333333331</v>
      </c>
      <c r="N93" s="3">
        <v>8.7583333333333329</v>
      </c>
      <c r="O93" s="3">
        <v>5.2444444444444445</v>
      </c>
      <c r="P93" s="3">
        <f>SUM(Table3[[#This Row],[LPN Hours (excl. Admin)]:[LPN Admin Hours]])</f>
        <v>114.07777777777777</v>
      </c>
      <c r="Q93" s="3">
        <v>109.63611111111111</v>
      </c>
      <c r="R93" s="3">
        <v>4.4416666666666664</v>
      </c>
      <c r="S93" s="3">
        <f>SUM(Table3[[#This Row],[CNA Hours]], Table3[[#This Row],[NA TR Hours]], Table3[[#This Row],[Med Aide/Tech Hours]])</f>
        <v>203.21111111111111</v>
      </c>
      <c r="T93" s="3">
        <v>203.21111111111111</v>
      </c>
      <c r="U93" s="3">
        <v>0</v>
      </c>
      <c r="V93" s="3">
        <v>0</v>
      </c>
      <c r="W93" s="3">
        <f>SUM(Table3[[#This Row],[RN Hours Contract]:[Med Aide Hours Contract]])</f>
        <v>0</v>
      </c>
      <c r="X93" s="3">
        <v>0</v>
      </c>
      <c r="Y93" s="3">
        <v>0</v>
      </c>
      <c r="Z93" s="3">
        <v>0</v>
      </c>
      <c r="AA93" s="3">
        <v>0</v>
      </c>
      <c r="AB93" s="3">
        <v>0</v>
      </c>
      <c r="AC93" s="3">
        <v>0</v>
      </c>
      <c r="AD93" s="3">
        <v>0</v>
      </c>
      <c r="AE93" s="3">
        <v>0</v>
      </c>
      <c r="AF93" t="s">
        <v>91</v>
      </c>
      <c r="AG93" s="13">
        <v>5</v>
      </c>
      <c r="AQ93"/>
    </row>
    <row r="94" spans="1:43" x14ac:dyDescent="0.2">
      <c r="A94" t="s">
        <v>680</v>
      </c>
      <c r="B94" t="s">
        <v>777</v>
      </c>
      <c r="C94" t="s">
        <v>1476</v>
      </c>
      <c r="D94" t="s">
        <v>1765</v>
      </c>
      <c r="E94" s="3">
        <v>53.266666666666666</v>
      </c>
      <c r="F94" s="3">
        <f>Table3[[#This Row],[Total Hours Nurse Staffing]]/Table3[[#This Row],[MDS Census]]</f>
        <v>2.6599853984146851</v>
      </c>
      <c r="G94" s="3">
        <f>Table3[[#This Row],[Total Direct Care Staff Hours]]/Table3[[#This Row],[MDS Census]]</f>
        <v>2.3598706716729243</v>
      </c>
      <c r="H94" s="3">
        <f>Table3[[#This Row],[Total RN Hours (w/ Admin, DON)]]/Table3[[#This Row],[MDS Census]]</f>
        <v>0.44446182728410516</v>
      </c>
      <c r="I94" s="3">
        <f>Table3[[#This Row],[Total RN Hours (w/ Admin, DON)]]/Table3[[#This Row],[MDS Census]]</f>
        <v>0.44446182728410516</v>
      </c>
      <c r="J94" s="3">
        <f t="shared" si="1"/>
        <v>141.68855555555555</v>
      </c>
      <c r="K94" s="3">
        <f>SUM(Table3[[#This Row],[RN Hours (excl. Admin, DON)]], Table3[[#This Row],[LPN Hours (excl. Admin)]], Table3[[#This Row],[CNA Hours]], Table3[[#This Row],[NA TR Hours]], Table3[[#This Row],[Med Aide/Tech Hours]])</f>
        <v>125.70244444444444</v>
      </c>
      <c r="L94" s="3">
        <f>SUM(Table3[[#This Row],[RN Hours (excl. Admin, DON)]:[RN DON Hours]])</f>
        <v>23.675000000000001</v>
      </c>
      <c r="M94" s="3">
        <v>13.05</v>
      </c>
      <c r="N94" s="3">
        <v>4.4611111111111112</v>
      </c>
      <c r="O94" s="3">
        <v>6.1638888888888888</v>
      </c>
      <c r="P94" s="3">
        <f>SUM(Table3[[#This Row],[LPN Hours (excl. Admin)]:[LPN Admin Hours]])</f>
        <v>38.606333333333339</v>
      </c>
      <c r="Q94" s="3">
        <v>33.245222222222225</v>
      </c>
      <c r="R94" s="3">
        <v>5.3611111111111107</v>
      </c>
      <c r="S94" s="3">
        <f>SUM(Table3[[#This Row],[CNA Hours]], Table3[[#This Row],[NA TR Hours]], Table3[[#This Row],[Med Aide/Tech Hours]])</f>
        <v>79.407222222222217</v>
      </c>
      <c r="T94" s="3">
        <v>79.407222222222217</v>
      </c>
      <c r="U94" s="3">
        <v>0</v>
      </c>
      <c r="V94" s="3">
        <v>0</v>
      </c>
      <c r="W94" s="3">
        <f>SUM(Table3[[#This Row],[RN Hours Contract]:[Med Aide Hours Contract]])</f>
        <v>21.932777777777776</v>
      </c>
      <c r="X94" s="3">
        <v>0</v>
      </c>
      <c r="Y94" s="3">
        <v>0</v>
      </c>
      <c r="Z94" s="3">
        <v>0</v>
      </c>
      <c r="AA94" s="3">
        <v>13.464666666666666</v>
      </c>
      <c r="AB94" s="3">
        <v>0</v>
      </c>
      <c r="AC94" s="3">
        <v>8.46811111111111</v>
      </c>
      <c r="AD94" s="3">
        <v>0</v>
      </c>
      <c r="AE94" s="3">
        <v>0</v>
      </c>
      <c r="AF94" t="s">
        <v>92</v>
      </c>
      <c r="AG94" s="13">
        <v>5</v>
      </c>
      <c r="AQ94"/>
    </row>
    <row r="95" spans="1:43" x14ac:dyDescent="0.2">
      <c r="A95" t="s">
        <v>680</v>
      </c>
      <c r="B95" t="s">
        <v>778</v>
      </c>
      <c r="C95" t="s">
        <v>1364</v>
      </c>
      <c r="D95" t="s">
        <v>1741</v>
      </c>
      <c r="E95" s="3">
        <v>116.84444444444445</v>
      </c>
      <c r="F95" s="3">
        <f>Table3[[#This Row],[Total Hours Nurse Staffing]]/Table3[[#This Row],[MDS Census]]</f>
        <v>2.7105781666032711</v>
      </c>
      <c r="G95" s="3">
        <f>Table3[[#This Row],[Total Direct Care Staff Hours]]/Table3[[#This Row],[MDS Census]]</f>
        <v>2.487299353366299</v>
      </c>
      <c r="H95" s="3">
        <f>Table3[[#This Row],[Total RN Hours (w/ Admin, DON)]]/Table3[[#This Row],[MDS Census]]</f>
        <v>0.61337010270064651</v>
      </c>
      <c r="I95" s="3">
        <f>Table3[[#This Row],[Total RN Hours (w/ Admin, DON)]]/Table3[[#This Row],[MDS Census]]</f>
        <v>0.61337010270064651</v>
      </c>
      <c r="J95" s="3">
        <f t="shared" si="1"/>
        <v>316.71600000000001</v>
      </c>
      <c r="K95" s="3">
        <f>SUM(Table3[[#This Row],[RN Hours (excl. Admin, DON)]], Table3[[#This Row],[LPN Hours (excl. Admin)]], Table3[[#This Row],[CNA Hours]], Table3[[#This Row],[NA TR Hours]], Table3[[#This Row],[Med Aide/Tech Hours]])</f>
        <v>290.62711111111111</v>
      </c>
      <c r="L95" s="3">
        <f>SUM(Table3[[#This Row],[RN Hours (excl. Admin, DON)]:[RN DON Hours]])</f>
        <v>71.668888888888873</v>
      </c>
      <c r="M95" s="3">
        <v>52.827777777777776</v>
      </c>
      <c r="N95" s="3">
        <v>13.329999999999998</v>
      </c>
      <c r="O95" s="3">
        <v>5.5111111111111111</v>
      </c>
      <c r="P95" s="3">
        <f>SUM(Table3[[#This Row],[LPN Hours (excl. Admin)]:[LPN Admin Hours]])</f>
        <v>84.028888888888901</v>
      </c>
      <c r="Q95" s="3">
        <v>76.781111111111116</v>
      </c>
      <c r="R95" s="3">
        <v>7.2477777777777801</v>
      </c>
      <c r="S95" s="3">
        <f>SUM(Table3[[#This Row],[CNA Hours]], Table3[[#This Row],[NA TR Hours]], Table3[[#This Row],[Med Aide/Tech Hours]])</f>
        <v>161.01822222222222</v>
      </c>
      <c r="T95" s="3">
        <v>161.01822222222222</v>
      </c>
      <c r="U95" s="3">
        <v>0</v>
      </c>
      <c r="V95" s="3">
        <v>0</v>
      </c>
      <c r="W95" s="3">
        <f>SUM(Table3[[#This Row],[RN Hours Contract]:[Med Aide Hours Contract]])</f>
        <v>0.2593333333333333</v>
      </c>
      <c r="X95" s="3">
        <v>0</v>
      </c>
      <c r="Y95" s="3">
        <v>0</v>
      </c>
      <c r="Z95" s="3">
        <v>0</v>
      </c>
      <c r="AA95" s="3">
        <v>0</v>
      </c>
      <c r="AB95" s="3">
        <v>0</v>
      </c>
      <c r="AC95" s="3">
        <v>0.2593333333333333</v>
      </c>
      <c r="AD95" s="3">
        <v>0</v>
      </c>
      <c r="AE95" s="3">
        <v>0</v>
      </c>
      <c r="AF95" t="s">
        <v>93</v>
      </c>
      <c r="AG95" s="13">
        <v>5</v>
      </c>
      <c r="AQ95"/>
    </row>
    <row r="96" spans="1:43" x14ac:dyDescent="0.2">
      <c r="A96" t="s">
        <v>680</v>
      </c>
      <c r="B96" t="s">
        <v>779</v>
      </c>
      <c r="C96" t="s">
        <v>1430</v>
      </c>
      <c r="D96" t="s">
        <v>1754</v>
      </c>
      <c r="E96" s="3">
        <v>79.766666666666666</v>
      </c>
      <c r="F96" s="3">
        <f>Table3[[#This Row],[Total Hours Nurse Staffing]]/Table3[[#This Row],[MDS Census]]</f>
        <v>2.8859869062543533</v>
      </c>
      <c r="G96" s="3">
        <f>Table3[[#This Row],[Total Direct Care Staff Hours]]/Table3[[#This Row],[MDS Census]]</f>
        <v>2.7110321771834518</v>
      </c>
      <c r="H96" s="3">
        <f>Table3[[#This Row],[Total RN Hours (w/ Admin, DON)]]/Table3[[#This Row],[MDS Census]]</f>
        <v>0.85896364396155456</v>
      </c>
      <c r="I96" s="3">
        <f>Table3[[#This Row],[Total RN Hours (w/ Admin, DON)]]/Table3[[#This Row],[MDS Census]]</f>
        <v>0.85896364396155456</v>
      </c>
      <c r="J96" s="3">
        <f t="shared" si="1"/>
        <v>230.20555555555558</v>
      </c>
      <c r="K96" s="3">
        <f>SUM(Table3[[#This Row],[RN Hours (excl. Admin, DON)]], Table3[[#This Row],[LPN Hours (excl. Admin)]], Table3[[#This Row],[CNA Hours]], Table3[[#This Row],[NA TR Hours]], Table3[[#This Row],[Med Aide/Tech Hours]])</f>
        <v>216.25</v>
      </c>
      <c r="L96" s="3">
        <f>SUM(Table3[[#This Row],[RN Hours (excl. Admin, DON)]:[RN DON Hours]])</f>
        <v>68.516666666666666</v>
      </c>
      <c r="M96" s="3">
        <v>54.56111111111111</v>
      </c>
      <c r="N96" s="3">
        <v>8.6222222222222218</v>
      </c>
      <c r="O96" s="3">
        <v>5.333333333333333</v>
      </c>
      <c r="P96" s="3">
        <f>SUM(Table3[[#This Row],[LPN Hours (excl. Admin)]:[LPN Admin Hours]])</f>
        <v>37.297222222222224</v>
      </c>
      <c r="Q96" s="3">
        <v>37.297222222222224</v>
      </c>
      <c r="R96" s="3">
        <v>0</v>
      </c>
      <c r="S96" s="3">
        <f>SUM(Table3[[#This Row],[CNA Hours]], Table3[[#This Row],[NA TR Hours]], Table3[[#This Row],[Med Aide/Tech Hours]])</f>
        <v>124.39166666666667</v>
      </c>
      <c r="T96" s="3">
        <v>124.39166666666667</v>
      </c>
      <c r="U96" s="3">
        <v>0</v>
      </c>
      <c r="V96" s="3">
        <v>0</v>
      </c>
      <c r="W96" s="3">
        <f>SUM(Table3[[#This Row],[RN Hours Contract]:[Med Aide Hours Contract]])</f>
        <v>0</v>
      </c>
      <c r="X96" s="3">
        <v>0</v>
      </c>
      <c r="Y96" s="3">
        <v>0</v>
      </c>
      <c r="Z96" s="3">
        <v>0</v>
      </c>
      <c r="AA96" s="3">
        <v>0</v>
      </c>
      <c r="AB96" s="3">
        <v>0</v>
      </c>
      <c r="AC96" s="3">
        <v>0</v>
      </c>
      <c r="AD96" s="3">
        <v>0</v>
      </c>
      <c r="AE96" s="3">
        <v>0</v>
      </c>
      <c r="AF96" t="s">
        <v>94</v>
      </c>
      <c r="AG96" s="13">
        <v>5</v>
      </c>
      <c r="AQ96"/>
    </row>
    <row r="97" spans="1:43" x14ac:dyDescent="0.2">
      <c r="A97" t="s">
        <v>680</v>
      </c>
      <c r="B97" t="s">
        <v>780</v>
      </c>
      <c r="C97" t="s">
        <v>1435</v>
      </c>
      <c r="D97" t="s">
        <v>1741</v>
      </c>
      <c r="E97" s="3">
        <v>81.855555555555554</v>
      </c>
      <c r="F97" s="3">
        <f>Table3[[#This Row],[Total Hours Nurse Staffing]]/Table3[[#This Row],[MDS Census]]</f>
        <v>3.533559114972173</v>
      </c>
      <c r="G97" s="3">
        <f>Table3[[#This Row],[Total Direct Care Staff Hours]]/Table3[[#This Row],[MDS Census]]</f>
        <v>3.2167910954255463</v>
      </c>
      <c r="H97" s="3">
        <f>Table3[[#This Row],[Total RN Hours (w/ Admin, DON)]]/Table3[[#This Row],[MDS Census]]</f>
        <v>1.4004655897923171</v>
      </c>
      <c r="I97" s="3">
        <f>Table3[[#This Row],[Total RN Hours (w/ Admin, DON)]]/Table3[[#This Row],[MDS Census]]</f>
        <v>1.4004655897923171</v>
      </c>
      <c r="J97" s="3">
        <f t="shared" ref="J97:J160" si="2">SUM(L97,P97,S97)</f>
        <v>289.24144444444443</v>
      </c>
      <c r="K97" s="3">
        <f>SUM(Table3[[#This Row],[RN Hours (excl. Admin, DON)]], Table3[[#This Row],[LPN Hours (excl. Admin)]], Table3[[#This Row],[CNA Hours]], Table3[[#This Row],[NA TR Hours]], Table3[[#This Row],[Med Aide/Tech Hours]])</f>
        <v>263.3122222222222</v>
      </c>
      <c r="L97" s="3">
        <f>SUM(Table3[[#This Row],[RN Hours (excl. Admin, DON)]:[RN DON Hours]])</f>
        <v>114.63588888888889</v>
      </c>
      <c r="M97" s="3">
        <v>88.706666666666678</v>
      </c>
      <c r="N97" s="3">
        <v>20.595888888888883</v>
      </c>
      <c r="O97" s="3">
        <v>5.333333333333333</v>
      </c>
      <c r="P97" s="3">
        <f>SUM(Table3[[#This Row],[LPN Hours (excl. Admin)]:[LPN Admin Hours]])</f>
        <v>38.847666666666669</v>
      </c>
      <c r="Q97" s="3">
        <v>38.847666666666669</v>
      </c>
      <c r="R97" s="3">
        <v>0</v>
      </c>
      <c r="S97" s="3">
        <f>SUM(Table3[[#This Row],[CNA Hours]], Table3[[#This Row],[NA TR Hours]], Table3[[#This Row],[Med Aide/Tech Hours]])</f>
        <v>135.75788888888889</v>
      </c>
      <c r="T97" s="3">
        <v>135.0601111111111</v>
      </c>
      <c r="U97" s="3">
        <v>0.69777777777777783</v>
      </c>
      <c r="V97" s="3">
        <v>0</v>
      </c>
      <c r="W97" s="3">
        <f>SUM(Table3[[#This Row],[RN Hours Contract]:[Med Aide Hours Contract]])</f>
        <v>0</v>
      </c>
      <c r="X97" s="3">
        <v>0</v>
      </c>
      <c r="Y97" s="3">
        <v>0</v>
      </c>
      <c r="Z97" s="3">
        <v>0</v>
      </c>
      <c r="AA97" s="3">
        <v>0</v>
      </c>
      <c r="AB97" s="3">
        <v>0</v>
      </c>
      <c r="AC97" s="3">
        <v>0</v>
      </c>
      <c r="AD97" s="3">
        <v>0</v>
      </c>
      <c r="AE97" s="3">
        <v>0</v>
      </c>
      <c r="AF97" t="s">
        <v>95</v>
      </c>
      <c r="AG97" s="13">
        <v>5</v>
      </c>
      <c r="AQ97"/>
    </row>
    <row r="98" spans="1:43" x14ac:dyDescent="0.2">
      <c r="A98" t="s">
        <v>680</v>
      </c>
      <c r="B98" t="s">
        <v>781</v>
      </c>
      <c r="C98" t="s">
        <v>1477</v>
      </c>
      <c r="D98" t="s">
        <v>1763</v>
      </c>
      <c r="E98" s="3">
        <v>58.5</v>
      </c>
      <c r="F98" s="3">
        <f>Table3[[#This Row],[Total Hours Nurse Staffing]]/Table3[[#This Row],[MDS Census]]</f>
        <v>3.1554131054131056</v>
      </c>
      <c r="G98" s="3">
        <f>Table3[[#This Row],[Total Direct Care Staff Hours]]/Table3[[#This Row],[MDS Census]]</f>
        <v>2.975735992402659</v>
      </c>
      <c r="H98" s="3">
        <f>Table3[[#This Row],[Total RN Hours (w/ Admin, DON)]]/Table3[[#This Row],[MDS Census]]</f>
        <v>0.4332383665716999</v>
      </c>
      <c r="I98" s="3">
        <f>Table3[[#This Row],[Total RN Hours (w/ Admin, DON)]]/Table3[[#This Row],[MDS Census]]</f>
        <v>0.4332383665716999</v>
      </c>
      <c r="J98" s="3">
        <f t="shared" si="2"/>
        <v>184.59166666666667</v>
      </c>
      <c r="K98" s="3">
        <f>SUM(Table3[[#This Row],[RN Hours (excl. Admin, DON)]], Table3[[#This Row],[LPN Hours (excl. Admin)]], Table3[[#This Row],[CNA Hours]], Table3[[#This Row],[NA TR Hours]], Table3[[#This Row],[Med Aide/Tech Hours]])</f>
        <v>174.08055555555555</v>
      </c>
      <c r="L98" s="3">
        <f>SUM(Table3[[#This Row],[RN Hours (excl. Admin, DON)]:[RN DON Hours]])</f>
        <v>25.344444444444445</v>
      </c>
      <c r="M98" s="3">
        <v>14.833333333333334</v>
      </c>
      <c r="N98" s="3">
        <v>5.2333333333333334</v>
      </c>
      <c r="O98" s="3">
        <v>5.2777777777777777</v>
      </c>
      <c r="P98" s="3">
        <f>SUM(Table3[[#This Row],[LPN Hours (excl. Admin)]:[LPN Admin Hours]])</f>
        <v>41.736111111111114</v>
      </c>
      <c r="Q98" s="3">
        <v>41.736111111111114</v>
      </c>
      <c r="R98" s="3">
        <v>0</v>
      </c>
      <c r="S98" s="3">
        <f>SUM(Table3[[#This Row],[CNA Hours]], Table3[[#This Row],[NA TR Hours]], Table3[[#This Row],[Med Aide/Tech Hours]])</f>
        <v>117.51111111111111</v>
      </c>
      <c r="T98" s="3">
        <v>117.51111111111111</v>
      </c>
      <c r="U98" s="3">
        <v>0</v>
      </c>
      <c r="V98" s="3">
        <v>0</v>
      </c>
      <c r="W98" s="3">
        <f>SUM(Table3[[#This Row],[RN Hours Contract]:[Med Aide Hours Contract]])</f>
        <v>0</v>
      </c>
      <c r="X98" s="3">
        <v>0</v>
      </c>
      <c r="Y98" s="3">
        <v>0</v>
      </c>
      <c r="Z98" s="3">
        <v>0</v>
      </c>
      <c r="AA98" s="3">
        <v>0</v>
      </c>
      <c r="AB98" s="3">
        <v>0</v>
      </c>
      <c r="AC98" s="3">
        <v>0</v>
      </c>
      <c r="AD98" s="3">
        <v>0</v>
      </c>
      <c r="AE98" s="3">
        <v>0</v>
      </c>
      <c r="AF98" t="s">
        <v>96</v>
      </c>
      <c r="AG98" s="13">
        <v>5</v>
      </c>
      <c r="AQ98"/>
    </row>
    <row r="99" spans="1:43" x14ac:dyDescent="0.2">
      <c r="A99" t="s">
        <v>680</v>
      </c>
      <c r="B99" t="s">
        <v>782</v>
      </c>
      <c r="C99" t="s">
        <v>1478</v>
      </c>
      <c r="D99" t="s">
        <v>1766</v>
      </c>
      <c r="E99" s="3">
        <v>64.933333333333337</v>
      </c>
      <c r="F99" s="3">
        <f>Table3[[#This Row],[Total Hours Nurse Staffing]]/Table3[[#This Row],[MDS Census]]</f>
        <v>3.0221047227926081</v>
      </c>
      <c r="G99" s="3">
        <f>Table3[[#This Row],[Total Direct Care Staff Hours]]/Table3[[#This Row],[MDS Census]]</f>
        <v>2.8047125256673513</v>
      </c>
      <c r="H99" s="3">
        <f>Table3[[#This Row],[Total RN Hours (w/ Admin, DON)]]/Table3[[#This Row],[MDS Census]]</f>
        <v>0.1253473648186175</v>
      </c>
      <c r="I99" s="3">
        <f>Table3[[#This Row],[Total RN Hours (w/ Admin, DON)]]/Table3[[#This Row],[MDS Census]]</f>
        <v>0.1253473648186175</v>
      </c>
      <c r="J99" s="3">
        <f t="shared" si="2"/>
        <v>196.23533333333336</v>
      </c>
      <c r="K99" s="3">
        <f>SUM(Table3[[#This Row],[RN Hours (excl. Admin, DON)]], Table3[[#This Row],[LPN Hours (excl. Admin)]], Table3[[#This Row],[CNA Hours]], Table3[[#This Row],[NA TR Hours]], Table3[[#This Row],[Med Aide/Tech Hours]])</f>
        <v>182.11933333333334</v>
      </c>
      <c r="L99" s="3">
        <f>SUM(Table3[[#This Row],[RN Hours (excl. Admin, DON)]:[RN DON Hours]])</f>
        <v>8.1392222222222301</v>
      </c>
      <c r="M99" s="3">
        <v>2.4249999999999998</v>
      </c>
      <c r="N99" s="3">
        <v>0</v>
      </c>
      <c r="O99" s="3">
        <v>5.7142222222222294</v>
      </c>
      <c r="P99" s="3">
        <f>SUM(Table3[[#This Row],[LPN Hours (excl. Admin)]:[LPN Admin Hours]])</f>
        <v>53.484888888888889</v>
      </c>
      <c r="Q99" s="3">
        <v>45.083111111111108</v>
      </c>
      <c r="R99" s="3">
        <v>8.4017777777777791</v>
      </c>
      <c r="S99" s="3">
        <f>SUM(Table3[[#This Row],[CNA Hours]], Table3[[#This Row],[NA TR Hours]], Table3[[#This Row],[Med Aide/Tech Hours]])</f>
        <v>134.61122222222224</v>
      </c>
      <c r="T99" s="3">
        <v>134.61122222222224</v>
      </c>
      <c r="U99" s="3">
        <v>0</v>
      </c>
      <c r="V99" s="3">
        <v>0</v>
      </c>
      <c r="W99" s="3">
        <f>SUM(Table3[[#This Row],[RN Hours Contract]:[Med Aide Hours Contract]])</f>
        <v>0</v>
      </c>
      <c r="X99" s="3">
        <v>0</v>
      </c>
      <c r="Y99" s="3">
        <v>0</v>
      </c>
      <c r="Z99" s="3">
        <v>0</v>
      </c>
      <c r="AA99" s="3">
        <v>0</v>
      </c>
      <c r="AB99" s="3">
        <v>0</v>
      </c>
      <c r="AC99" s="3">
        <v>0</v>
      </c>
      <c r="AD99" s="3">
        <v>0</v>
      </c>
      <c r="AE99" s="3">
        <v>0</v>
      </c>
      <c r="AF99" t="s">
        <v>97</v>
      </c>
      <c r="AG99" s="13">
        <v>5</v>
      </c>
      <c r="AQ99"/>
    </row>
    <row r="100" spans="1:43" x14ac:dyDescent="0.2">
      <c r="A100" t="s">
        <v>680</v>
      </c>
      <c r="B100" t="s">
        <v>783</v>
      </c>
      <c r="C100" t="s">
        <v>1426</v>
      </c>
      <c r="D100" t="s">
        <v>1750</v>
      </c>
      <c r="E100" s="3">
        <v>82.455555555555549</v>
      </c>
      <c r="F100" s="3">
        <f>Table3[[#This Row],[Total Hours Nurse Staffing]]/Table3[[#This Row],[MDS Census]]</f>
        <v>3.5461972779948794</v>
      </c>
      <c r="G100" s="3">
        <f>Table3[[#This Row],[Total Direct Care Staff Hours]]/Table3[[#This Row],[MDS Census]]</f>
        <v>3.2373103355342949</v>
      </c>
      <c r="H100" s="3">
        <f>Table3[[#This Row],[Total RN Hours (w/ Admin, DON)]]/Table3[[#This Row],[MDS Census]]</f>
        <v>0.87324215065355071</v>
      </c>
      <c r="I100" s="3">
        <f>Table3[[#This Row],[Total RN Hours (w/ Admin, DON)]]/Table3[[#This Row],[MDS Census]]</f>
        <v>0.87324215065355071</v>
      </c>
      <c r="J100" s="3">
        <f t="shared" si="2"/>
        <v>292.40366666666665</v>
      </c>
      <c r="K100" s="3">
        <f>SUM(Table3[[#This Row],[RN Hours (excl. Admin, DON)]], Table3[[#This Row],[LPN Hours (excl. Admin)]], Table3[[#This Row],[CNA Hours]], Table3[[#This Row],[NA TR Hours]], Table3[[#This Row],[Med Aide/Tech Hours]])</f>
        <v>266.93422222222222</v>
      </c>
      <c r="L100" s="3">
        <f>SUM(Table3[[#This Row],[RN Hours (excl. Admin, DON)]:[RN DON Hours]])</f>
        <v>72.00366666666666</v>
      </c>
      <c r="M100" s="3">
        <v>51.75922222222222</v>
      </c>
      <c r="N100" s="3">
        <v>15.177777777777777</v>
      </c>
      <c r="O100" s="3">
        <v>5.0666666666666664</v>
      </c>
      <c r="P100" s="3">
        <f>SUM(Table3[[#This Row],[LPN Hours (excl. Admin)]:[LPN Admin Hours]])</f>
        <v>57.363888888888887</v>
      </c>
      <c r="Q100" s="3">
        <v>52.138888888888886</v>
      </c>
      <c r="R100" s="3">
        <v>5.2249999999999996</v>
      </c>
      <c r="S100" s="3">
        <f>SUM(Table3[[#This Row],[CNA Hours]], Table3[[#This Row],[NA TR Hours]], Table3[[#This Row],[Med Aide/Tech Hours]])</f>
        <v>163.0361111111111</v>
      </c>
      <c r="T100" s="3">
        <v>158.67777777777778</v>
      </c>
      <c r="U100" s="3">
        <v>4.3583333333333334</v>
      </c>
      <c r="V100" s="3">
        <v>0</v>
      </c>
      <c r="W100" s="3">
        <f>SUM(Table3[[#This Row],[RN Hours Contract]:[Med Aide Hours Contract]])</f>
        <v>0</v>
      </c>
      <c r="X100" s="3">
        <v>0</v>
      </c>
      <c r="Y100" s="3">
        <v>0</v>
      </c>
      <c r="Z100" s="3">
        <v>0</v>
      </c>
      <c r="AA100" s="3">
        <v>0</v>
      </c>
      <c r="AB100" s="3">
        <v>0</v>
      </c>
      <c r="AC100" s="3">
        <v>0</v>
      </c>
      <c r="AD100" s="3">
        <v>0</v>
      </c>
      <c r="AE100" s="3">
        <v>0</v>
      </c>
      <c r="AF100" t="s">
        <v>98</v>
      </c>
      <c r="AG100" s="13">
        <v>5</v>
      </c>
      <c r="AQ100"/>
    </row>
    <row r="101" spans="1:43" x14ac:dyDescent="0.2">
      <c r="A101" t="s">
        <v>680</v>
      </c>
      <c r="B101" t="s">
        <v>784</v>
      </c>
      <c r="C101" t="s">
        <v>1479</v>
      </c>
      <c r="D101" t="s">
        <v>1767</v>
      </c>
      <c r="E101" s="3">
        <v>66.655555555555551</v>
      </c>
      <c r="F101" s="3">
        <f>Table3[[#This Row],[Total Hours Nurse Staffing]]/Table3[[#This Row],[MDS Census]]</f>
        <v>2.4757692948824803</v>
      </c>
      <c r="G101" s="3">
        <f>Table3[[#This Row],[Total Direct Care Staff Hours]]/Table3[[#This Row],[MDS Census]]</f>
        <v>2.3202700450075016</v>
      </c>
      <c r="H101" s="3">
        <f>Table3[[#This Row],[Total RN Hours (w/ Admin, DON)]]/Table3[[#This Row],[MDS Census]]</f>
        <v>0.66092515419236542</v>
      </c>
      <c r="I101" s="3">
        <f>Table3[[#This Row],[Total RN Hours (w/ Admin, DON)]]/Table3[[#This Row],[MDS Census]]</f>
        <v>0.66092515419236542</v>
      </c>
      <c r="J101" s="3">
        <f t="shared" si="2"/>
        <v>165.02377777777775</v>
      </c>
      <c r="K101" s="3">
        <f>SUM(Table3[[#This Row],[RN Hours (excl. Admin, DON)]], Table3[[#This Row],[LPN Hours (excl. Admin)]], Table3[[#This Row],[CNA Hours]], Table3[[#This Row],[NA TR Hours]], Table3[[#This Row],[Med Aide/Tech Hours]])</f>
        <v>154.6588888888889</v>
      </c>
      <c r="L101" s="3">
        <f>SUM(Table3[[#This Row],[RN Hours (excl. Admin, DON)]:[RN DON Hours]])</f>
        <v>44.054333333333332</v>
      </c>
      <c r="M101" s="3">
        <v>37.931888888888885</v>
      </c>
      <c r="N101" s="3">
        <v>0</v>
      </c>
      <c r="O101" s="3">
        <v>6.1224444444444446</v>
      </c>
      <c r="P101" s="3">
        <f>SUM(Table3[[#This Row],[LPN Hours (excl. Admin)]:[LPN Admin Hours]])</f>
        <v>42.634888888888888</v>
      </c>
      <c r="Q101" s="3">
        <v>38.392444444444443</v>
      </c>
      <c r="R101" s="3">
        <v>4.2424444444444447</v>
      </c>
      <c r="S101" s="3">
        <f>SUM(Table3[[#This Row],[CNA Hours]], Table3[[#This Row],[NA TR Hours]], Table3[[#This Row],[Med Aide/Tech Hours]])</f>
        <v>78.334555555555553</v>
      </c>
      <c r="T101" s="3">
        <v>78.334555555555553</v>
      </c>
      <c r="U101" s="3">
        <v>0</v>
      </c>
      <c r="V101" s="3">
        <v>0</v>
      </c>
      <c r="W101" s="3">
        <f>SUM(Table3[[#This Row],[RN Hours Contract]:[Med Aide Hours Contract]])</f>
        <v>0</v>
      </c>
      <c r="X101" s="3">
        <v>0</v>
      </c>
      <c r="Y101" s="3">
        <v>0</v>
      </c>
      <c r="Z101" s="3">
        <v>0</v>
      </c>
      <c r="AA101" s="3">
        <v>0</v>
      </c>
      <c r="AB101" s="3">
        <v>0</v>
      </c>
      <c r="AC101" s="3">
        <v>0</v>
      </c>
      <c r="AD101" s="3">
        <v>0</v>
      </c>
      <c r="AE101" s="3">
        <v>0</v>
      </c>
      <c r="AF101" t="s">
        <v>99</v>
      </c>
      <c r="AG101" s="13">
        <v>5</v>
      </c>
      <c r="AQ101"/>
    </row>
    <row r="102" spans="1:43" x14ac:dyDescent="0.2">
      <c r="A102" t="s">
        <v>680</v>
      </c>
      <c r="B102" t="s">
        <v>785</v>
      </c>
      <c r="C102" t="s">
        <v>1473</v>
      </c>
      <c r="D102" t="s">
        <v>1754</v>
      </c>
      <c r="E102" s="3">
        <v>149.25555555555556</v>
      </c>
      <c r="F102" s="3">
        <f>Table3[[#This Row],[Total Hours Nurse Staffing]]/Table3[[#This Row],[MDS Census]]</f>
        <v>2.9394774063872551</v>
      </c>
      <c r="G102" s="3">
        <f>Table3[[#This Row],[Total Direct Care Staff Hours]]/Table3[[#This Row],[MDS Census]]</f>
        <v>2.7368793270304472</v>
      </c>
      <c r="H102" s="3">
        <f>Table3[[#This Row],[Total RN Hours (w/ Admin, DON)]]/Table3[[#This Row],[MDS Census]]</f>
        <v>0.76213429613638051</v>
      </c>
      <c r="I102" s="3">
        <f>Table3[[#This Row],[Total RN Hours (w/ Admin, DON)]]/Table3[[#This Row],[MDS Census]]</f>
        <v>0.76213429613638051</v>
      </c>
      <c r="J102" s="3">
        <f t="shared" si="2"/>
        <v>438.73333333333335</v>
      </c>
      <c r="K102" s="3">
        <f>SUM(Table3[[#This Row],[RN Hours (excl. Admin, DON)]], Table3[[#This Row],[LPN Hours (excl. Admin)]], Table3[[#This Row],[CNA Hours]], Table3[[#This Row],[NA TR Hours]], Table3[[#This Row],[Med Aide/Tech Hours]])</f>
        <v>408.49444444444441</v>
      </c>
      <c r="L102" s="3">
        <f>SUM(Table3[[#This Row],[RN Hours (excl. Admin, DON)]:[RN DON Hours]])</f>
        <v>113.75277777777778</v>
      </c>
      <c r="M102" s="3">
        <v>99.227777777777774</v>
      </c>
      <c r="N102" s="3">
        <v>8.8388888888888886</v>
      </c>
      <c r="O102" s="3">
        <v>5.6861111111111109</v>
      </c>
      <c r="P102" s="3">
        <f>SUM(Table3[[#This Row],[LPN Hours (excl. Admin)]:[LPN Admin Hours]])</f>
        <v>83.702777777777783</v>
      </c>
      <c r="Q102" s="3">
        <v>67.988888888888894</v>
      </c>
      <c r="R102" s="3">
        <v>15.713888888888889</v>
      </c>
      <c r="S102" s="3">
        <f>SUM(Table3[[#This Row],[CNA Hours]], Table3[[#This Row],[NA TR Hours]], Table3[[#This Row],[Med Aide/Tech Hours]])</f>
        <v>241.27777777777777</v>
      </c>
      <c r="T102" s="3">
        <v>219.73888888888888</v>
      </c>
      <c r="U102" s="3">
        <v>21.538888888888888</v>
      </c>
      <c r="V102" s="3">
        <v>0</v>
      </c>
      <c r="W102" s="3">
        <f>SUM(Table3[[#This Row],[RN Hours Contract]:[Med Aide Hours Contract]])</f>
        <v>0</v>
      </c>
      <c r="X102" s="3">
        <v>0</v>
      </c>
      <c r="Y102" s="3">
        <v>0</v>
      </c>
      <c r="Z102" s="3">
        <v>0</v>
      </c>
      <c r="AA102" s="3">
        <v>0</v>
      </c>
      <c r="AB102" s="3">
        <v>0</v>
      </c>
      <c r="AC102" s="3">
        <v>0</v>
      </c>
      <c r="AD102" s="3">
        <v>0</v>
      </c>
      <c r="AE102" s="3">
        <v>0</v>
      </c>
      <c r="AF102" t="s">
        <v>100</v>
      </c>
      <c r="AG102" s="13">
        <v>5</v>
      </c>
      <c r="AQ102"/>
    </row>
    <row r="103" spans="1:43" x14ac:dyDescent="0.2">
      <c r="A103" t="s">
        <v>680</v>
      </c>
      <c r="B103" t="s">
        <v>786</v>
      </c>
      <c r="C103" t="s">
        <v>1480</v>
      </c>
      <c r="D103" t="s">
        <v>1737</v>
      </c>
      <c r="E103" s="3">
        <v>49.68888888888889</v>
      </c>
      <c r="F103" s="3">
        <f>Table3[[#This Row],[Total Hours Nurse Staffing]]/Table3[[#This Row],[MDS Census]]</f>
        <v>4.0380143112701248</v>
      </c>
      <c r="G103" s="3">
        <f>Table3[[#This Row],[Total Direct Care Staff Hours]]/Table3[[#This Row],[MDS Census]]</f>
        <v>3.6397584973166368</v>
      </c>
      <c r="H103" s="3">
        <f>Table3[[#This Row],[Total RN Hours (w/ Admin, DON)]]/Table3[[#This Row],[MDS Census]]</f>
        <v>0.99614266547406094</v>
      </c>
      <c r="I103" s="3">
        <f>Table3[[#This Row],[Total RN Hours (w/ Admin, DON)]]/Table3[[#This Row],[MDS Census]]</f>
        <v>0.99614266547406094</v>
      </c>
      <c r="J103" s="3">
        <f t="shared" si="2"/>
        <v>200.64444444444445</v>
      </c>
      <c r="K103" s="3">
        <f>SUM(Table3[[#This Row],[RN Hours (excl. Admin, DON)]], Table3[[#This Row],[LPN Hours (excl. Admin)]], Table3[[#This Row],[CNA Hours]], Table3[[#This Row],[NA TR Hours]], Table3[[#This Row],[Med Aide/Tech Hours]])</f>
        <v>180.85555555555555</v>
      </c>
      <c r="L103" s="3">
        <f>SUM(Table3[[#This Row],[RN Hours (excl. Admin, DON)]:[RN DON Hours]])</f>
        <v>49.497222222222227</v>
      </c>
      <c r="M103" s="3">
        <v>34.155555555555559</v>
      </c>
      <c r="N103" s="3">
        <v>9.8777777777777782</v>
      </c>
      <c r="O103" s="3">
        <v>5.4638888888888886</v>
      </c>
      <c r="P103" s="3">
        <f>SUM(Table3[[#This Row],[LPN Hours (excl. Admin)]:[LPN Admin Hours]])</f>
        <v>11.411111111111111</v>
      </c>
      <c r="Q103" s="3">
        <v>6.9638888888888886</v>
      </c>
      <c r="R103" s="3">
        <v>4.447222222222222</v>
      </c>
      <c r="S103" s="3">
        <f>SUM(Table3[[#This Row],[CNA Hours]], Table3[[#This Row],[NA TR Hours]], Table3[[#This Row],[Med Aide/Tech Hours]])</f>
        <v>139.73611111111111</v>
      </c>
      <c r="T103" s="3">
        <v>137.5</v>
      </c>
      <c r="U103" s="3">
        <v>2.2361111111111112</v>
      </c>
      <c r="V103" s="3">
        <v>0</v>
      </c>
      <c r="W103" s="3">
        <f>SUM(Table3[[#This Row],[RN Hours Contract]:[Med Aide Hours Contract]])</f>
        <v>0</v>
      </c>
      <c r="X103" s="3">
        <v>0</v>
      </c>
      <c r="Y103" s="3">
        <v>0</v>
      </c>
      <c r="Z103" s="3">
        <v>0</v>
      </c>
      <c r="AA103" s="3">
        <v>0</v>
      </c>
      <c r="AB103" s="3">
        <v>0</v>
      </c>
      <c r="AC103" s="3">
        <v>0</v>
      </c>
      <c r="AD103" s="3">
        <v>0</v>
      </c>
      <c r="AE103" s="3">
        <v>0</v>
      </c>
      <c r="AF103" t="s">
        <v>101</v>
      </c>
      <c r="AG103" s="13">
        <v>5</v>
      </c>
      <c r="AQ103"/>
    </row>
    <row r="104" spans="1:43" x14ac:dyDescent="0.2">
      <c r="A104" t="s">
        <v>680</v>
      </c>
      <c r="B104" t="s">
        <v>787</v>
      </c>
      <c r="C104" t="s">
        <v>1481</v>
      </c>
      <c r="D104" t="s">
        <v>1768</v>
      </c>
      <c r="E104" s="3">
        <v>31.68888888888889</v>
      </c>
      <c r="F104" s="3">
        <f>Table3[[#This Row],[Total Hours Nurse Staffing]]/Table3[[#This Row],[MDS Census]]</f>
        <v>5.805638148667601</v>
      </c>
      <c r="G104" s="3">
        <f>Table3[[#This Row],[Total Direct Care Staff Hours]]/Table3[[#This Row],[MDS Census]]</f>
        <v>5.0944565217391293</v>
      </c>
      <c r="H104" s="3">
        <f>Table3[[#This Row],[Total RN Hours (w/ Admin, DON)]]/Table3[[#This Row],[MDS Census]]</f>
        <v>1.8833450210378679</v>
      </c>
      <c r="I104" s="3">
        <f>Table3[[#This Row],[Total RN Hours (w/ Admin, DON)]]/Table3[[#This Row],[MDS Census]]</f>
        <v>1.8833450210378679</v>
      </c>
      <c r="J104" s="3">
        <f t="shared" si="2"/>
        <v>183.97422222222221</v>
      </c>
      <c r="K104" s="3">
        <f>SUM(Table3[[#This Row],[RN Hours (excl. Admin, DON)]], Table3[[#This Row],[LPN Hours (excl. Admin)]], Table3[[#This Row],[CNA Hours]], Table3[[#This Row],[NA TR Hours]], Table3[[#This Row],[Med Aide/Tech Hours]])</f>
        <v>161.43766666666664</v>
      </c>
      <c r="L104" s="3">
        <f>SUM(Table3[[#This Row],[RN Hours (excl. Admin, DON)]:[RN DON Hours]])</f>
        <v>59.681111111111107</v>
      </c>
      <c r="M104" s="3">
        <v>37.144555555555556</v>
      </c>
      <c r="N104" s="3">
        <v>16.748444444444445</v>
      </c>
      <c r="O104" s="3">
        <v>5.7881111111111103</v>
      </c>
      <c r="P104" s="3">
        <f>SUM(Table3[[#This Row],[LPN Hours (excl. Admin)]:[LPN Admin Hours]])</f>
        <v>26.350888888888889</v>
      </c>
      <c r="Q104" s="3">
        <v>26.350888888888889</v>
      </c>
      <c r="R104" s="3">
        <v>0</v>
      </c>
      <c r="S104" s="3">
        <f>SUM(Table3[[#This Row],[CNA Hours]], Table3[[#This Row],[NA TR Hours]], Table3[[#This Row],[Med Aide/Tech Hours]])</f>
        <v>97.942222222222213</v>
      </c>
      <c r="T104" s="3">
        <v>97.942222222222213</v>
      </c>
      <c r="U104" s="3">
        <v>0</v>
      </c>
      <c r="V104" s="3">
        <v>0</v>
      </c>
      <c r="W104" s="3">
        <f>SUM(Table3[[#This Row],[RN Hours Contract]:[Med Aide Hours Contract]])</f>
        <v>0</v>
      </c>
      <c r="X104" s="3">
        <v>0</v>
      </c>
      <c r="Y104" s="3">
        <v>0</v>
      </c>
      <c r="Z104" s="3">
        <v>0</v>
      </c>
      <c r="AA104" s="3">
        <v>0</v>
      </c>
      <c r="AB104" s="3">
        <v>0</v>
      </c>
      <c r="AC104" s="3">
        <v>0</v>
      </c>
      <c r="AD104" s="3">
        <v>0</v>
      </c>
      <c r="AE104" s="3">
        <v>0</v>
      </c>
      <c r="AF104" t="s">
        <v>102</v>
      </c>
      <c r="AG104" s="13">
        <v>5</v>
      </c>
      <c r="AQ104"/>
    </row>
    <row r="105" spans="1:43" x14ac:dyDescent="0.2">
      <c r="A105" t="s">
        <v>680</v>
      </c>
      <c r="B105" t="s">
        <v>788</v>
      </c>
      <c r="C105" t="s">
        <v>1474</v>
      </c>
      <c r="D105" t="s">
        <v>1741</v>
      </c>
      <c r="E105" s="3">
        <v>182.73333333333332</v>
      </c>
      <c r="F105" s="3">
        <f>Table3[[#This Row],[Total Hours Nurse Staffing]]/Table3[[#This Row],[MDS Census]]</f>
        <v>3.3669615712027245</v>
      </c>
      <c r="G105" s="3">
        <f>Table3[[#This Row],[Total Direct Care Staff Hours]]/Table3[[#This Row],[MDS Census]]</f>
        <v>3.1557217560501036</v>
      </c>
      <c r="H105" s="3">
        <f>Table3[[#This Row],[Total RN Hours (w/ Admin, DON)]]/Table3[[#This Row],[MDS Census]]</f>
        <v>1.0759455186671532</v>
      </c>
      <c r="I105" s="3">
        <f>Table3[[#This Row],[Total RN Hours (w/ Admin, DON)]]/Table3[[#This Row],[MDS Census]]</f>
        <v>1.0759455186671532</v>
      </c>
      <c r="J105" s="3">
        <f t="shared" si="2"/>
        <v>615.25611111111118</v>
      </c>
      <c r="K105" s="3">
        <f>SUM(Table3[[#This Row],[RN Hours (excl. Admin, DON)]], Table3[[#This Row],[LPN Hours (excl. Admin)]], Table3[[#This Row],[CNA Hours]], Table3[[#This Row],[NA TR Hours]], Table3[[#This Row],[Med Aide/Tech Hours]])</f>
        <v>576.65555555555557</v>
      </c>
      <c r="L105" s="3">
        <f>SUM(Table3[[#This Row],[RN Hours (excl. Admin, DON)]:[RN DON Hours]])</f>
        <v>196.61111111111111</v>
      </c>
      <c r="M105" s="3">
        <v>163.55833333333334</v>
      </c>
      <c r="N105" s="3">
        <v>27.802777777777777</v>
      </c>
      <c r="O105" s="3">
        <v>5.25</v>
      </c>
      <c r="P105" s="3">
        <f>SUM(Table3[[#This Row],[LPN Hours (excl. Admin)]:[LPN Admin Hours]])</f>
        <v>55.283888888888896</v>
      </c>
      <c r="Q105" s="3">
        <v>49.736111111111114</v>
      </c>
      <c r="R105" s="3">
        <v>5.547777777777779</v>
      </c>
      <c r="S105" s="3">
        <f>SUM(Table3[[#This Row],[CNA Hours]], Table3[[#This Row],[NA TR Hours]], Table3[[#This Row],[Med Aide/Tech Hours]])</f>
        <v>363.36111111111114</v>
      </c>
      <c r="T105" s="3">
        <v>351.70555555555558</v>
      </c>
      <c r="U105" s="3">
        <v>11.655555555555555</v>
      </c>
      <c r="V105" s="3">
        <v>0</v>
      </c>
      <c r="W105" s="3">
        <f>SUM(Table3[[#This Row],[RN Hours Contract]:[Med Aide Hours Contract]])</f>
        <v>3.1283333333333334</v>
      </c>
      <c r="X105" s="3">
        <v>0</v>
      </c>
      <c r="Y105" s="3">
        <v>2.7472222222222222</v>
      </c>
      <c r="Z105" s="3">
        <v>0</v>
      </c>
      <c r="AA105" s="3">
        <v>0</v>
      </c>
      <c r="AB105" s="3">
        <v>0.38111111111111107</v>
      </c>
      <c r="AC105" s="3">
        <v>0</v>
      </c>
      <c r="AD105" s="3">
        <v>0</v>
      </c>
      <c r="AE105" s="3">
        <v>0</v>
      </c>
      <c r="AF105" t="s">
        <v>103</v>
      </c>
      <c r="AG105" s="13">
        <v>5</v>
      </c>
      <c r="AQ105"/>
    </row>
    <row r="106" spans="1:43" x14ac:dyDescent="0.2">
      <c r="A106" t="s">
        <v>680</v>
      </c>
      <c r="B106" t="s">
        <v>789</v>
      </c>
      <c r="C106" t="s">
        <v>1482</v>
      </c>
      <c r="D106" t="s">
        <v>1706</v>
      </c>
      <c r="E106" s="3">
        <v>59.155555555555559</v>
      </c>
      <c r="F106" s="3">
        <f>Table3[[#This Row],[Total Hours Nurse Staffing]]/Table3[[#This Row],[MDS Census]]</f>
        <v>3.8402047332832456</v>
      </c>
      <c r="G106" s="3">
        <f>Table3[[#This Row],[Total Direct Care Staff Hours]]/Table3[[#This Row],[MDS Census]]</f>
        <v>3.3476709241172053</v>
      </c>
      <c r="H106" s="3">
        <f>Table3[[#This Row],[Total RN Hours (w/ Admin, DON)]]/Table3[[#This Row],[MDS Census]]</f>
        <v>0.61218069120961682</v>
      </c>
      <c r="I106" s="3">
        <f>Table3[[#This Row],[Total RN Hours (w/ Admin, DON)]]/Table3[[#This Row],[MDS Census]]</f>
        <v>0.61218069120961682</v>
      </c>
      <c r="J106" s="3">
        <f t="shared" si="2"/>
        <v>227.16944444444445</v>
      </c>
      <c r="K106" s="3">
        <f>SUM(Table3[[#This Row],[RN Hours (excl. Admin, DON)]], Table3[[#This Row],[LPN Hours (excl. Admin)]], Table3[[#This Row],[CNA Hours]], Table3[[#This Row],[NA TR Hours]], Table3[[#This Row],[Med Aide/Tech Hours]])</f>
        <v>198.03333333333336</v>
      </c>
      <c r="L106" s="3">
        <f>SUM(Table3[[#This Row],[RN Hours (excl. Admin, DON)]:[RN DON Hours]])</f>
        <v>36.213888888888889</v>
      </c>
      <c r="M106" s="3">
        <v>11.988888888888889</v>
      </c>
      <c r="N106" s="3">
        <v>13.202777777777778</v>
      </c>
      <c r="O106" s="3">
        <v>11.022222222222222</v>
      </c>
      <c r="P106" s="3">
        <f>SUM(Table3[[#This Row],[LPN Hours (excl. Admin)]:[LPN Admin Hours]])</f>
        <v>70.919444444444451</v>
      </c>
      <c r="Q106" s="3">
        <v>66.00833333333334</v>
      </c>
      <c r="R106" s="3">
        <v>4.9111111111111114</v>
      </c>
      <c r="S106" s="3">
        <f>SUM(Table3[[#This Row],[CNA Hours]], Table3[[#This Row],[NA TR Hours]], Table3[[#This Row],[Med Aide/Tech Hours]])</f>
        <v>120.03611111111111</v>
      </c>
      <c r="T106" s="3">
        <v>120.03611111111111</v>
      </c>
      <c r="U106" s="3">
        <v>0</v>
      </c>
      <c r="V106" s="3">
        <v>0</v>
      </c>
      <c r="W106" s="3">
        <f>SUM(Table3[[#This Row],[RN Hours Contract]:[Med Aide Hours Contract]])</f>
        <v>0</v>
      </c>
      <c r="X106" s="3">
        <v>0</v>
      </c>
      <c r="Y106" s="3">
        <v>0</v>
      </c>
      <c r="Z106" s="3">
        <v>0</v>
      </c>
      <c r="AA106" s="3">
        <v>0</v>
      </c>
      <c r="AB106" s="3">
        <v>0</v>
      </c>
      <c r="AC106" s="3">
        <v>0</v>
      </c>
      <c r="AD106" s="3">
        <v>0</v>
      </c>
      <c r="AE106" s="3">
        <v>0</v>
      </c>
      <c r="AF106" t="s">
        <v>104</v>
      </c>
      <c r="AG106" s="13">
        <v>5</v>
      </c>
      <c r="AQ106"/>
    </row>
    <row r="107" spans="1:43" x14ac:dyDescent="0.2">
      <c r="A107" t="s">
        <v>680</v>
      </c>
      <c r="B107" t="s">
        <v>790</v>
      </c>
      <c r="C107" t="s">
        <v>1483</v>
      </c>
      <c r="D107" t="s">
        <v>1769</v>
      </c>
      <c r="E107" s="3">
        <v>84.855555555555554</v>
      </c>
      <c r="F107" s="3">
        <f>Table3[[#This Row],[Total Hours Nurse Staffing]]/Table3[[#This Row],[MDS Census]]</f>
        <v>4.031694382610973</v>
      </c>
      <c r="G107" s="3">
        <f>Table3[[#This Row],[Total Direct Care Staff Hours]]/Table3[[#This Row],[MDS Census]]</f>
        <v>3.9594146916328405</v>
      </c>
      <c r="H107" s="3">
        <f>Table3[[#This Row],[Total RN Hours (w/ Admin, DON)]]/Table3[[#This Row],[MDS Census]]</f>
        <v>0.47819824538431321</v>
      </c>
      <c r="I107" s="3">
        <f>Table3[[#This Row],[Total RN Hours (w/ Admin, DON)]]/Table3[[#This Row],[MDS Census]]</f>
        <v>0.47819824538431321</v>
      </c>
      <c r="J107" s="3">
        <f t="shared" si="2"/>
        <v>342.11166666666668</v>
      </c>
      <c r="K107" s="3">
        <f>SUM(Table3[[#This Row],[RN Hours (excl. Admin, DON)]], Table3[[#This Row],[LPN Hours (excl. Admin)]], Table3[[#This Row],[CNA Hours]], Table3[[#This Row],[NA TR Hours]], Table3[[#This Row],[Med Aide/Tech Hours]])</f>
        <v>335.97833333333335</v>
      </c>
      <c r="L107" s="3">
        <f>SUM(Table3[[#This Row],[RN Hours (excl. Admin, DON)]:[RN DON Hours]])</f>
        <v>40.577777777777776</v>
      </c>
      <c r="M107" s="3">
        <v>34.444444444444443</v>
      </c>
      <c r="N107" s="3">
        <v>0.44444444444444442</v>
      </c>
      <c r="O107" s="3">
        <v>5.6888888888888891</v>
      </c>
      <c r="P107" s="3">
        <f>SUM(Table3[[#This Row],[LPN Hours (excl. Admin)]:[LPN Admin Hours]])</f>
        <v>93.38333333333334</v>
      </c>
      <c r="Q107" s="3">
        <v>93.38333333333334</v>
      </c>
      <c r="R107" s="3">
        <v>0</v>
      </c>
      <c r="S107" s="3">
        <f>SUM(Table3[[#This Row],[CNA Hours]], Table3[[#This Row],[NA TR Hours]], Table3[[#This Row],[Med Aide/Tech Hours]])</f>
        <v>208.15055555555554</v>
      </c>
      <c r="T107" s="3">
        <v>208.15055555555554</v>
      </c>
      <c r="U107" s="3">
        <v>0</v>
      </c>
      <c r="V107" s="3">
        <v>0</v>
      </c>
      <c r="W107" s="3">
        <f>SUM(Table3[[#This Row],[RN Hours Contract]:[Med Aide Hours Contract]])</f>
        <v>16.344999999999999</v>
      </c>
      <c r="X107" s="3">
        <v>4.3777777777777782</v>
      </c>
      <c r="Y107" s="3">
        <v>0</v>
      </c>
      <c r="Z107" s="3">
        <v>0</v>
      </c>
      <c r="AA107" s="3">
        <v>2.5222222222222221</v>
      </c>
      <c r="AB107" s="3">
        <v>0</v>
      </c>
      <c r="AC107" s="3">
        <v>9.4450000000000003</v>
      </c>
      <c r="AD107" s="3">
        <v>0</v>
      </c>
      <c r="AE107" s="3">
        <v>0</v>
      </c>
      <c r="AF107" t="s">
        <v>105</v>
      </c>
      <c r="AG107" s="13">
        <v>5</v>
      </c>
      <c r="AQ107"/>
    </row>
    <row r="108" spans="1:43" x14ac:dyDescent="0.2">
      <c r="A108" t="s">
        <v>680</v>
      </c>
      <c r="B108" t="s">
        <v>791</v>
      </c>
      <c r="C108" t="s">
        <v>1484</v>
      </c>
      <c r="D108" t="s">
        <v>1749</v>
      </c>
      <c r="E108" s="3">
        <v>72.444444444444443</v>
      </c>
      <c r="F108" s="3">
        <f>Table3[[#This Row],[Total Hours Nurse Staffing]]/Table3[[#This Row],[MDS Census]]</f>
        <v>1.8457561349693252</v>
      </c>
      <c r="G108" s="3">
        <f>Table3[[#This Row],[Total Direct Care Staff Hours]]/Table3[[#This Row],[MDS Census]]</f>
        <v>1.7336395705521472</v>
      </c>
      <c r="H108" s="3">
        <f>Table3[[#This Row],[Total RN Hours (w/ Admin, DON)]]/Table3[[#This Row],[MDS Census]]</f>
        <v>0.17465490797546013</v>
      </c>
      <c r="I108" s="3">
        <f>Table3[[#This Row],[Total RN Hours (w/ Admin, DON)]]/Table3[[#This Row],[MDS Census]]</f>
        <v>0.17465490797546013</v>
      </c>
      <c r="J108" s="3">
        <f t="shared" si="2"/>
        <v>133.71477777777778</v>
      </c>
      <c r="K108" s="3">
        <f>SUM(Table3[[#This Row],[RN Hours (excl. Admin, DON)]], Table3[[#This Row],[LPN Hours (excl. Admin)]], Table3[[#This Row],[CNA Hours]], Table3[[#This Row],[NA TR Hours]], Table3[[#This Row],[Med Aide/Tech Hours]])</f>
        <v>125.59255555555555</v>
      </c>
      <c r="L108" s="3">
        <f>SUM(Table3[[#This Row],[RN Hours (excl. Admin, DON)]:[RN DON Hours]])</f>
        <v>12.652777777777779</v>
      </c>
      <c r="M108" s="3">
        <v>4.5305555555555559</v>
      </c>
      <c r="N108" s="3">
        <v>5.3666666666666663</v>
      </c>
      <c r="O108" s="3">
        <v>2.7555555555555555</v>
      </c>
      <c r="P108" s="3">
        <f>SUM(Table3[[#This Row],[LPN Hours (excl. Admin)]:[LPN Admin Hours]])</f>
        <v>33.37777777777778</v>
      </c>
      <c r="Q108" s="3">
        <v>33.37777777777778</v>
      </c>
      <c r="R108" s="3">
        <v>0</v>
      </c>
      <c r="S108" s="3">
        <f>SUM(Table3[[#This Row],[CNA Hours]], Table3[[#This Row],[NA TR Hours]], Table3[[#This Row],[Med Aide/Tech Hours]])</f>
        <v>87.684222222222218</v>
      </c>
      <c r="T108" s="3">
        <v>87.684222222222218</v>
      </c>
      <c r="U108" s="3">
        <v>0</v>
      </c>
      <c r="V108" s="3">
        <v>0</v>
      </c>
      <c r="W108" s="3">
        <f>SUM(Table3[[#This Row],[RN Hours Contract]:[Med Aide Hours Contract]])</f>
        <v>0.18888888888888888</v>
      </c>
      <c r="X108" s="3">
        <v>0</v>
      </c>
      <c r="Y108" s="3">
        <v>0.18888888888888888</v>
      </c>
      <c r="Z108" s="3">
        <v>0</v>
      </c>
      <c r="AA108" s="3">
        <v>0</v>
      </c>
      <c r="AB108" s="3">
        <v>0</v>
      </c>
      <c r="AC108" s="3">
        <v>0</v>
      </c>
      <c r="AD108" s="3">
        <v>0</v>
      </c>
      <c r="AE108" s="3">
        <v>0</v>
      </c>
      <c r="AF108" t="s">
        <v>106</v>
      </c>
      <c r="AG108" s="13">
        <v>5</v>
      </c>
      <c r="AQ108"/>
    </row>
    <row r="109" spans="1:43" x14ac:dyDescent="0.2">
      <c r="A109" t="s">
        <v>680</v>
      </c>
      <c r="B109" t="s">
        <v>792</v>
      </c>
      <c r="C109" t="s">
        <v>1440</v>
      </c>
      <c r="D109" t="s">
        <v>1755</v>
      </c>
      <c r="E109" s="3">
        <v>73.900000000000006</v>
      </c>
      <c r="F109" s="3">
        <f>Table3[[#This Row],[Total Hours Nurse Staffing]]/Table3[[#This Row],[MDS Census]]</f>
        <v>2.6817591339648175</v>
      </c>
      <c r="G109" s="3">
        <f>Table3[[#This Row],[Total Direct Care Staff Hours]]/Table3[[#This Row],[MDS Census]]</f>
        <v>2.5087039542925873</v>
      </c>
      <c r="H109" s="3">
        <f>Table3[[#This Row],[Total RN Hours (w/ Admin, DON)]]/Table3[[#This Row],[MDS Census]]</f>
        <v>0.40756577958201767</v>
      </c>
      <c r="I109" s="3">
        <f>Table3[[#This Row],[Total RN Hours (w/ Admin, DON)]]/Table3[[#This Row],[MDS Census]]</f>
        <v>0.40756577958201767</v>
      </c>
      <c r="J109" s="3">
        <f t="shared" si="2"/>
        <v>198.18200000000002</v>
      </c>
      <c r="K109" s="3">
        <f>SUM(Table3[[#This Row],[RN Hours (excl. Admin, DON)]], Table3[[#This Row],[LPN Hours (excl. Admin)]], Table3[[#This Row],[CNA Hours]], Table3[[#This Row],[NA TR Hours]], Table3[[#This Row],[Med Aide/Tech Hours]])</f>
        <v>185.39322222222222</v>
      </c>
      <c r="L109" s="3">
        <f>SUM(Table3[[#This Row],[RN Hours (excl. Admin, DON)]:[RN DON Hours]])</f>
        <v>30.11911111111111</v>
      </c>
      <c r="M109" s="3">
        <v>19.339666666666666</v>
      </c>
      <c r="N109" s="3">
        <v>5.4461111111111107</v>
      </c>
      <c r="O109" s="3">
        <v>5.333333333333333</v>
      </c>
      <c r="P109" s="3">
        <f>SUM(Table3[[#This Row],[LPN Hours (excl. Admin)]:[LPN Admin Hours]])</f>
        <v>34.87211111111111</v>
      </c>
      <c r="Q109" s="3">
        <v>32.862777777777779</v>
      </c>
      <c r="R109" s="3">
        <v>2.0093333333333332</v>
      </c>
      <c r="S109" s="3">
        <f>SUM(Table3[[#This Row],[CNA Hours]], Table3[[#This Row],[NA TR Hours]], Table3[[#This Row],[Med Aide/Tech Hours]])</f>
        <v>133.19077777777778</v>
      </c>
      <c r="T109" s="3">
        <v>84.687333333333328</v>
      </c>
      <c r="U109" s="3">
        <v>48.503444444444462</v>
      </c>
      <c r="V109" s="3">
        <v>0</v>
      </c>
      <c r="W109" s="3">
        <f>SUM(Table3[[#This Row],[RN Hours Contract]:[Med Aide Hours Contract]])</f>
        <v>5.5555555555555558E-3</v>
      </c>
      <c r="X109" s="3">
        <v>5.5555555555555558E-3</v>
      </c>
      <c r="Y109" s="3">
        <v>0</v>
      </c>
      <c r="Z109" s="3">
        <v>0</v>
      </c>
      <c r="AA109" s="3">
        <v>0</v>
      </c>
      <c r="AB109" s="3">
        <v>0</v>
      </c>
      <c r="AC109" s="3">
        <v>0</v>
      </c>
      <c r="AD109" s="3">
        <v>0</v>
      </c>
      <c r="AE109" s="3">
        <v>0</v>
      </c>
      <c r="AF109" t="s">
        <v>107</v>
      </c>
      <c r="AG109" s="13">
        <v>5</v>
      </c>
      <c r="AQ109"/>
    </row>
    <row r="110" spans="1:43" x14ac:dyDescent="0.2">
      <c r="A110" t="s">
        <v>680</v>
      </c>
      <c r="B110" t="s">
        <v>793</v>
      </c>
      <c r="C110" t="s">
        <v>1485</v>
      </c>
      <c r="D110" t="s">
        <v>1765</v>
      </c>
      <c r="E110" s="3">
        <v>58.011111111111113</v>
      </c>
      <c r="F110" s="3">
        <f>Table3[[#This Row],[Total Hours Nurse Staffing]]/Table3[[#This Row],[MDS Census]]</f>
        <v>2.2817161463321201</v>
      </c>
      <c r="G110" s="3">
        <f>Table3[[#This Row],[Total Direct Care Staff Hours]]/Table3[[#This Row],[MDS Census]]</f>
        <v>2.1350545872438231</v>
      </c>
      <c r="H110" s="3">
        <f>Table3[[#This Row],[Total RN Hours (w/ Admin, DON)]]/Table3[[#This Row],[MDS Census]]</f>
        <v>0.48489944455085238</v>
      </c>
      <c r="I110" s="3">
        <f>Table3[[#This Row],[Total RN Hours (w/ Admin, DON)]]/Table3[[#This Row],[MDS Census]]</f>
        <v>0.48489944455085238</v>
      </c>
      <c r="J110" s="3">
        <f t="shared" si="2"/>
        <v>132.36488888888888</v>
      </c>
      <c r="K110" s="3">
        <f>SUM(Table3[[#This Row],[RN Hours (excl. Admin, DON)]], Table3[[#This Row],[LPN Hours (excl. Admin)]], Table3[[#This Row],[CNA Hours]], Table3[[#This Row],[NA TR Hours]], Table3[[#This Row],[Med Aide/Tech Hours]])</f>
        <v>123.85688888888889</v>
      </c>
      <c r="L110" s="3">
        <f>SUM(Table3[[#This Row],[RN Hours (excl. Admin, DON)]:[RN DON Hours]])</f>
        <v>28.129555555555559</v>
      </c>
      <c r="M110" s="3">
        <v>19.621555555555556</v>
      </c>
      <c r="N110" s="3">
        <v>2.7937777777777781</v>
      </c>
      <c r="O110" s="3">
        <v>5.7142222222222259</v>
      </c>
      <c r="P110" s="3">
        <f>SUM(Table3[[#This Row],[LPN Hours (excl. Admin)]:[LPN Admin Hours]])</f>
        <v>15.419</v>
      </c>
      <c r="Q110" s="3">
        <v>15.419</v>
      </c>
      <c r="R110" s="3">
        <v>0</v>
      </c>
      <c r="S110" s="3">
        <f>SUM(Table3[[#This Row],[CNA Hours]], Table3[[#This Row],[NA TR Hours]], Table3[[#This Row],[Med Aide/Tech Hours]])</f>
        <v>88.816333333333333</v>
      </c>
      <c r="T110" s="3">
        <v>88.816333333333333</v>
      </c>
      <c r="U110" s="3">
        <v>0</v>
      </c>
      <c r="V110" s="3">
        <v>0</v>
      </c>
      <c r="W110" s="3">
        <f>SUM(Table3[[#This Row],[RN Hours Contract]:[Med Aide Hours Contract]])</f>
        <v>16.326111111111107</v>
      </c>
      <c r="X110" s="3">
        <v>3.2888888888888883</v>
      </c>
      <c r="Y110" s="3">
        <v>0</v>
      </c>
      <c r="Z110" s="3">
        <v>0</v>
      </c>
      <c r="AA110" s="3">
        <v>1.2707777777777778</v>
      </c>
      <c r="AB110" s="3">
        <v>0</v>
      </c>
      <c r="AC110" s="3">
        <v>11.766444444444442</v>
      </c>
      <c r="AD110" s="3">
        <v>0</v>
      </c>
      <c r="AE110" s="3">
        <v>0</v>
      </c>
      <c r="AF110" t="s">
        <v>108</v>
      </c>
      <c r="AG110" s="13">
        <v>5</v>
      </c>
      <c r="AQ110"/>
    </row>
    <row r="111" spans="1:43" x14ac:dyDescent="0.2">
      <c r="A111" t="s">
        <v>680</v>
      </c>
      <c r="B111" t="s">
        <v>794</v>
      </c>
      <c r="C111" t="s">
        <v>1422</v>
      </c>
      <c r="D111" t="s">
        <v>1746</v>
      </c>
      <c r="E111" s="3">
        <v>16.733333333333334</v>
      </c>
      <c r="F111" s="3">
        <f>Table3[[#This Row],[Total Hours Nurse Staffing]]/Table3[[#This Row],[MDS Census]]</f>
        <v>6.2494355909694548</v>
      </c>
      <c r="G111" s="3">
        <f>Table3[[#This Row],[Total Direct Care Staff Hours]]/Table3[[#This Row],[MDS Census]]</f>
        <v>5.2869521912350592</v>
      </c>
      <c r="H111" s="3">
        <f>Table3[[#This Row],[Total RN Hours (w/ Admin, DON)]]/Table3[[#This Row],[MDS Census]]</f>
        <v>2.3888446215139441</v>
      </c>
      <c r="I111" s="3">
        <f>Table3[[#This Row],[Total RN Hours (w/ Admin, DON)]]/Table3[[#This Row],[MDS Census]]</f>
        <v>2.3888446215139441</v>
      </c>
      <c r="J111" s="3">
        <f t="shared" si="2"/>
        <v>104.57388888888889</v>
      </c>
      <c r="K111" s="3">
        <f>SUM(Table3[[#This Row],[RN Hours (excl. Admin, DON)]], Table3[[#This Row],[LPN Hours (excl. Admin)]], Table3[[#This Row],[CNA Hours]], Table3[[#This Row],[NA TR Hours]], Table3[[#This Row],[Med Aide/Tech Hours]])</f>
        <v>88.468333333333334</v>
      </c>
      <c r="L111" s="3">
        <f>SUM(Table3[[#This Row],[RN Hours (excl. Admin, DON)]:[RN DON Hours]])</f>
        <v>39.973333333333336</v>
      </c>
      <c r="M111" s="3">
        <v>29.29</v>
      </c>
      <c r="N111" s="3">
        <v>5.3499999999999979</v>
      </c>
      <c r="O111" s="3">
        <v>5.333333333333333</v>
      </c>
      <c r="P111" s="3">
        <f>SUM(Table3[[#This Row],[LPN Hours (excl. Admin)]:[LPN Admin Hours]])</f>
        <v>6.2201111111111116</v>
      </c>
      <c r="Q111" s="3">
        <v>0.79788888888888887</v>
      </c>
      <c r="R111" s="3">
        <v>5.4222222222222225</v>
      </c>
      <c r="S111" s="3">
        <f>SUM(Table3[[#This Row],[CNA Hours]], Table3[[#This Row],[NA TR Hours]], Table3[[#This Row],[Med Aide/Tech Hours]])</f>
        <v>58.380444444444443</v>
      </c>
      <c r="T111" s="3">
        <v>58.380444444444443</v>
      </c>
      <c r="U111" s="3">
        <v>0</v>
      </c>
      <c r="V111" s="3">
        <v>0</v>
      </c>
      <c r="W111" s="3">
        <f>SUM(Table3[[#This Row],[RN Hours Contract]:[Med Aide Hours Contract]])</f>
        <v>0</v>
      </c>
      <c r="X111" s="3">
        <v>0</v>
      </c>
      <c r="Y111" s="3">
        <v>0</v>
      </c>
      <c r="Z111" s="3">
        <v>0</v>
      </c>
      <c r="AA111" s="3">
        <v>0</v>
      </c>
      <c r="AB111" s="3">
        <v>0</v>
      </c>
      <c r="AC111" s="3">
        <v>0</v>
      </c>
      <c r="AD111" s="3">
        <v>0</v>
      </c>
      <c r="AE111" s="3">
        <v>0</v>
      </c>
      <c r="AF111" t="s">
        <v>109</v>
      </c>
      <c r="AG111" s="13">
        <v>5</v>
      </c>
      <c r="AQ111"/>
    </row>
    <row r="112" spans="1:43" x14ac:dyDescent="0.2">
      <c r="A112" t="s">
        <v>680</v>
      </c>
      <c r="B112" t="s">
        <v>795</v>
      </c>
      <c r="C112" t="s">
        <v>1486</v>
      </c>
      <c r="D112" t="s">
        <v>1741</v>
      </c>
      <c r="E112" s="3">
        <v>146.84444444444443</v>
      </c>
      <c r="F112" s="3">
        <f>Table3[[#This Row],[Total Hours Nurse Staffing]]/Table3[[#This Row],[MDS Census]]</f>
        <v>2.9662530266343827</v>
      </c>
      <c r="G112" s="3">
        <f>Table3[[#This Row],[Total Direct Care Staff Hours]]/Table3[[#This Row],[MDS Census]]</f>
        <v>2.7777504539951572</v>
      </c>
      <c r="H112" s="3">
        <f>Table3[[#This Row],[Total RN Hours (w/ Admin, DON)]]/Table3[[#This Row],[MDS Census]]</f>
        <v>0.93611909806295412</v>
      </c>
      <c r="I112" s="3">
        <f>Table3[[#This Row],[Total RN Hours (w/ Admin, DON)]]/Table3[[#This Row],[MDS Census]]</f>
        <v>0.93611909806295412</v>
      </c>
      <c r="J112" s="3">
        <f t="shared" si="2"/>
        <v>435.57777777777778</v>
      </c>
      <c r="K112" s="3">
        <f>SUM(Table3[[#This Row],[RN Hours (excl. Admin, DON)]], Table3[[#This Row],[LPN Hours (excl. Admin)]], Table3[[#This Row],[CNA Hours]], Table3[[#This Row],[NA TR Hours]], Table3[[#This Row],[Med Aide/Tech Hours]])</f>
        <v>407.89722222222218</v>
      </c>
      <c r="L112" s="3">
        <f>SUM(Table3[[#This Row],[RN Hours (excl. Admin, DON)]:[RN DON Hours]])</f>
        <v>137.4638888888889</v>
      </c>
      <c r="M112" s="3">
        <v>114.64722222222223</v>
      </c>
      <c r="N112" s="3">
        <v>19.205555555555556</v>
      </c>
      <c r="O112" s="3">
        <v>3.6111111111111112</v>
      </c>
      <c r="P112" s="3">
        <f>SUM(Table3[[#This Row],[LPN Hours (excl. Admin)]:[LPN Admin Hours]])</f>
        <v>60</v>
      </c>
      <c r="Q112" s="3">
        <v>55.136111111111113</v>
      </c>
      <c r="R112" s="3">
        <v>4.8638888888888889</v>
      </c>
      <c r="S112" s="3">
        <f>SUM(Table3[[#This Row],[CNA Hours]], Table3[[#This Row],[NA TR Hours]], Table3[[#This Row],[Med Aide/Tech Hours]])</f>
        <v>238.11388888888891</v>
      </c>
      <c r="T112" s="3">
        <v>227.40555555555557</v>
      </c>
      <c r="U112" s="3">
        <v>10.708333333333334</v>
      </c>
      <c r="V112" s="3">
        <v>0</v>
      </c>
      <c r="W112" s="3">
        <f>SUM(Table3[[#This Row],[RN Hours Contract]:[Med Aide Hours Contract]])</f>
        <v>0</v>
      </c>
      <c r="X112" s="3">
        <v>0</v>
      </c>
      <c r="Y112" s="3">
        <v>0</v>
      </c>
      <c r="Z112" s="3">
        <v>0</v>
      </c>
      <c r="AA112" s="3">
        <v>0</v>
      </c>
      <c r="AB112" s="3">
        <v>0</v>
      </c>
      <c r="AC112" s="3">
        <v>0</v>
      </c>
      <c r="AD112" s="3">
        <v>0</v>
      </c>
      <c r="AE112" s="3">
        <v>0</v>
      </c>
      <c r="AF112" t="s">
        <v>110</v>
      </c>
      <c r="AG112" s="13">
        <v>5</v>
      </c>
      <c r="AQ112"/>
    </row>
    <row r="113" spans="1:43" x14ac:dyDescent="0.2">
      <c r="A113" t="s">
        <v>680</v>
      </c>
      <c r="B113" t="s">
        <v>796</v>
      </c>
      <c r="C113" t="s">
        <v>1408</v>
      </c>
      <c r="D113" t="s">
        <v>1731</v>
      </c>
      <c r="E113" s="3">
        <v>69.477777777777774</v>
      </c>
      <c r="F113" s="3">
        <f>Table3[[#This Row],[Total Hours Nurse Staffing]]/Table3[[#This Row],[MDS Census]]</f>
        <v>3.379241963857349</v>
      </c>
      <c r="G113" s="3">
        <f>Table3[[#This Row],[Total Direct Care Staff Hours]]/Table3[[#This Row],[MDS Census]]</f>
        <v>2.9305933152087005</v>
      </c>
      <c r="H113" s="3">
        <f>Table3[[#This Row],[Total RN Hours (w/ Admin, DON)]]/Table3[[#This Row],[MDS Census]]</f>
        <v>0.4600367823444747</v>
      </c>
      <c r="I113" s="3">
        <f>Table3[[#This Row],[Total RN Hours (w/ Admin, DON)]]/Table3[[#This Row],[MDS Census]]</f>
        <v>0.4600367823444747</v>
      </c>
      <c r="J113" s="3">
        <f t="shared" si="2"/>
        <v>234.78222222222223</v>
      </c>
      <c r="K113" s="3">
        <f>SUM(Table3[[#This Row],[RN Hours (excl. Admin, DON)]], Table3[[#This Row],[LPN Hours (excl. Admin)]], Table3[[#This Row],[CNA Hours]], Table3[[#This Row],[NA TR Hours]], Table3[[#This Row],[Med Aide/Tech Hours]])</f>
        <v>203.61111111111114</v>
      </c>
      <c r="L113" s="3">
        <f>SUM(Table3[[#This Row],[RN Hours (excl. Admin, DON)]:[RN DON Hours]])</f>
        <v>31.962333333333333</v>
      </c>
      <c r="M113" s="3">
        <v>24.027777777777779</v>
      </c>
      <c r="N113" s="3">
        <v>2.512111111111111</v>
      </c>
      <c r="O113" s="3">
        <v>5.4224444444444444</v>
      </c>
      <c r="P113" s="3">
        <f>SUM(Table3[[#This Row],[LPN Hours (excl. Admin)]:[LPN Admin Hours]])</f>
        <v>62.553222222222225</v>
      </c>
      <c r="Q113" s="3">
        <v>39.31666666666667</v>
      </c>
      <c r="R113" s="3">
        <v>23.236555555555555</v>
      </c>
      <c r="S113" s="3">
        <f>SUM(Table3[[#This Row],[CNA Hours]], Table3[[#This Row],[NA TR Hours]], Table3[[#This Row],[Med Aide/Tech Hours]])</f>
        <v>140.26666666666668</v>
      </c>
      <c r="T113" s="3">
        <v>140.26666666666668</v>
      </c>
      <c r="U113" s="3">
        <v>0</v>
      </c>
      <c r="V113" s="3">
        <v>0</v>
      </c>
      <c r="W113" s="3">
        <f>SUM(Table3[[#This Row],[RN Hours Contract]:[Med Aide Hours Contract]])</f>
        <v>0</v>
      </c>
      <c r="X113" s="3">
        <v>0</v>
      </c>
      <c r="Y113" s="3">
        <v>0</v>
      </c>
      <c r="Z113" s="3">
        <v>0</v>
      </c>
      <c r="AA113" s="3">
        <v>0</v>
      </c>
      <c r="AB113" s="3">
        <v>0</v>
      </c>
      <c r="AC113" s="3">
        <v>0</v>
      </c>
      <c r="AD113" s="3">
        <v>0</v>
      </c>
      <c r="AE113" s="3">
        <v>0</v>
      </c>
      <c r="AF113" t="s">
        <v>111</v>
      </c>
      <c r="AG113" s="13">
        <v>5</v>
      </c>
      <c r="AQ113"/>
    </row>
    <row r="114" spans="1:43" x14ac:dyDescent="0.2">
      <c r="A114" t="s">
        <v>680</v>
      </c>
      <c r="B114" t="s">
        <v>797</v>
      </c>
      <c r="C114" t="s">
        <v>1449</v>
      </c>
      <c r="D114" t="s">
        <v>1754</v>
      </c>
      <c r="E114" s="3">
        <v>141.07777777777778</v>
      </c>
      <c r="F114" s="3">
        <f>Table3[[#This Row],[Total Hours Nurse Staffing]]/Table3[[#This Row],[MDS Census]]</f>
        <v>3.237753012522643</v>
      </c>
      <c r="G114" s="3">
        <f>Table3[[#This Row],[Total Direct Care Staff Hours]]/Table3[[#This Row],[MDS Census]]</f>
        <v>2.8824722375364256</v>
      </c>
      <c r="H114" s="3">
        <f>Table3[[#This Row],[Total RN Hours (w/ Admin, DON)]]/Table3[[#This Row],[MDS Census]]</f>
        <v>1.0856501535795857</v>
      </c>
      <c r="I114" s="3">
        <f>Table3[[#This Row],[Total RN Hours (w/ Admin, DON)]]/Table3[[#This Row],[MDS Census]]</f>
        <v>1.0856501535795857</v>
      </c>
      <c r="J114" s="3">
        <f t="shared" si="2"/>
        <v>456.77499999999998</v>
      </c>
      <c r="K114" s="3">
        <f>SUM(Table3[[#This Row],[RN Hours (excl. Admin, DON)]], Table3[[#This Row],[LPN Hours (excl. Admin)]], Table3[[#This Row],[CNA Hours]], Table3[[#This Row],[NA TR Hours]], Table3[[#This Row],[Med Aide/Tech Hours]])</f>
        <v>406.65277777777777</v>
      </c>
      <c r="L114" s="3">
        <f>SUM(Table3[[#This Row],[RN Hours (excl. Admin, DON)]:[RN DON Hours]])</f>
        <v>153.16111111111113</v>
      </c>
      <c r="M114" s="3">
        <v>103.03888888888889</v>
      </c>
      <c r="N114" s="3">
        <v>45.855555555555554</v>
      </c>
      <c r="O114" s="3">
        <v>4.2666666666666666</v>
      </c>
      <c r="P114" s="3">
        <f>SUM(Table3[[#This Row],[LPN Hours (excl. Admin)]:[LPN Admin Hours]])</f>
        <v>64.966666666666669</v>
      </c>
      <c r="Q114" s="3">
        <v>64.966666666666669</v>
      </c>
      <c r="R114" s="3">
        <v>0</v>
      </c>
      <c r="S114" s="3">
        <f>SUM(Table3[[#This Row],[CNA Hours]], Table3[[#This Row],[NA TR Hours]], Table3[[#This Row],[Med Aide/Tech Hours]])</f>
        <v>238.64722222222221</v>
      </c>
      <c r="T114" s="3">
        <v>238.64722222222221</v>
      </c>
      <c r="U114" s="3">
        <v>0</v>
      </c>
      <c r="V114" s="3">
        <v>0</v>
      </c>
      <c r="W114" s="3">
        <f>SUM(Table3[[#This Row],[RN Hours Contract]:[Med Aide Hours Contract]])</f>
        <v>38.711111111111109</v>
      </c>
      <c r="X114" s="3">
        <v>24.066666666666666</v>
      </c>
      <c r="Y114" s="3">
        <v>7.3555555555555552</v>
      </c>
      <c r="Z114" s="3">
        <v>0</v>
      </c>
      <c r="AA114" s="3">
        <v>0</v>
      </c>
      <c r="AB114" s="3">
        <v>0</v>
      </c>
      <c r="AC114" s="3">
        <v>7.2888888888888888</v>
      </c>
      <c r="AD114" s="3">
        <v>0</v>
      </c>
      <c r="AE114" s="3">
        <v>0</v>
      </c>
      <c r="AF114" t="s">
        <v>112</v>
      </c>
      <c r="AG114" s="13">
        <v>5</v>
      </c>
      <c r="AQ114"/>
    </row>
    <row r="115" spans="1:43" x14ac:dyDescent="0.2">
      <c r="A115" t="s">
        <v>680</v>
      </c>
      <c r="B115" t="s">
        <v>798</v>
      </c>
      <c r="C115" t="s">
        <v>1415</v>
      </c>
      <c r="D115" t="s">
        <v>1711</v>
      </c>
      <c r="E115" s="3">
        <v>36.455555555555556</v>
      </c>
      <c r="F115" s="3">
        <f>Table3[[#This Row],[Total Hours Nurse Staffing]]/Table3[[#This Row],[MDS Census]]</f>
        <v>4.2211216092654675</v>
      </c>
      <c r="G115" s="3">
        <f>Table3[[#This Row],[Total Direct Care Staff Hours]]/Table3[[#This Row],[MDS Census]]</f>
        <v>4.0838159097836026</v>
      </c>
      <c r="H115" s="3">
        <f>Table3[[#This Row],[Total RN Hours (w/ Admin, DON)]]/Table3[[#This Row],[MDS Census]]</f>
        <v>0.13166717464187747</v>
      </c>
      <c r="I115" s="3">
        <f>Table3[[#This Row],[Total RN Hours (w/ Admin, DON)]]/Table3[[#This Row],[MDS Census]]</f>
        <v>0.13166717464187747</v>
      </c>
      <c r="J115" s="3">
        <f t="shared" si="2"/>
        <v>153.88333333333333</v>
      </c>
      <c r="K115" s="3">
        <f>SUM(Table3[[#This Row],[RN Hours (excl. Admin, DON)]], Table3[[#This Row],[LPN Hours (excl. Admin)]], Table3[[#This Row],[CNA Hours]], Table3[[#This Row],[NA TR Hours]], Table3[[#This Row],[Med Aide/Tech Hours]])</f>
        <v>148.87777777777777</v>
      </c>
      <c r="L115" s="3">
        <f>SUM(Table3[[#This Row],[RN Hours (excl. Admin, DON)]:[RN DON Hours]])</f>
        <v>4.8</v>
      </c>
      <c r="M115" s="3">
        <v>4.8</v>
      </c>
      <c r="N115" s="3">
        <v>0</v>
      </c>
      <c r="O115" s="3">
        <v>0</v>
      </c>
      <c r="P115" s="3">
        <f>SUM(Table3[[#This Row],[LPN Hours (excl. Admin)]:[LPN Admin Hours]])</f>
        <v>42.627777777777773</v>
      </c>
      <c r="Q115" s="3">
        <v>37.62222222222222</v>
      </c>
      <c r="R115" s="3">
        <v>5.0055555555555555</v>
      </c>
      <c r="S115" s="3">
        <f>SUM(Table3[[#This Row],[CNA Hours]], Table3[[#This Row],[NA TR Hours]], Table3[[#This Row],[Med Aide/Tech Hours]])</f>
        <v>106.45555555555555</v>
      </c>
      <c r="T115" s="3">
        <v>86.966666666666669</v>
      </c>
      <c r="U115" s="3">
        <v>19.488888888888887</v>
      </c>
      <c r="V115" s="3">
        <v>0</v>
      </c>
      <c r="W115" s="3">
        <f>SUM(Table3[[#This Row],[RN Hours Contract]:[Med Aide Hours Contract]])</f>
        <v>0.25</v>
      </c>
      <c r="X115" s="3">
        <v>0</v>
      </c>
      <c r="Y115" s="3">
        <v>0</v>
      </c>
      <c r="Z115" s="3">
        <v>0</v>
      </c>
      <c r="AA115" s="3">
        <v>0</v>
      </c>
      <c r="AB115" s="3">
        <v>0</v>
      </c>
      <c r="AC115" s="3">
        <v>0.25</v>
      </c>
      <c r="AD115" s="3">
        <v>0</v>
      </c>
      <c r="AE115" s="3">
        <v>0</v>
      </c>
      <c r="AF115" t="s">
        <v>113</v>
      </c>
      <c r="AG115" s="13">
        <v>5</v>
      </c>
      <c r="AQ115"/>
    </row>
    <row r="116" spans="1:43" x14ac:dyDescent="0.2">
      <c r="A116" t="s">
        <v>680</v>
      </c>
      <c r="B116" t="s">
        <v>799</v>
      </c>
      <c r="C116" t="s">
        <v>1487</v>
      </c>
      <c r="D116" t="s">
        <v>1744</v>
      </c>
      <c r="E116" s="3">
        <v>83.611111111111114</v>
      </c>
      <c r="F116" s="3">
        <f>Table3[[#This Row],[Total Hours Nurse Staffing]]/Table3[[#This Row],[MDS Census]]</f>
        <v>3.7790086378737535</v>
      </c>
      <c r="G116" s="3">
        <f>Table3[[#This Row],[Total Direct Care Staff Hours]]/Table3[[#This Row],[MDS Census]]</f>
        <v>3.4813342192691024</v>
      </c>
      <c r="H116" s="3">
        <f>Table3[[#This Row],[Total RN Hours (w/ Admin, DON)]]/Table3[[#This Row],[MDS Census]]</f>
        <v>1.2813116279069765</v>
      </c>
      <c r="I116" s="3">
        <f>Table3[[#This Row],[Total RN Hours (w/ Admin, DON)]]/Table3[[#This Row],[MDS Census]]</f>
        <v>1.2813116279069765</v>
      </c>
      <c r="J116" s="3">
        <f t="shared" si="2"/>
        <v>315.96711111111108</v>
      </c>
      <c r="K116" s="3">
        <f>SUM(Table3[[#This Row],[RN Hours (excl. Admin, DON)]], Table3[[#This Row],[LPN Hours (excl. Admin)]], Table3[[#This Row],[CNA Hours]], Table3[[#This Row],[NA TR Hours]], Table3[[#This Row],[Med Aide/Tech Hours]])</f>
        <v>291.07822222222217</v>
      </c>
      <c r="L116" s="3">
        <f>SUM(Table3[[#This Row],[RN Hours (excl. Admin, DON)]:[RN DON Hours]])</f>
        <v>107.13188888888888</v>
      </c>
      <c r="M116" s="3">
        <v>82.242999999999995</v>
      </c>
      <c r="N116" s="3">
        <v>19.477777777777778</v>
      </c>
      <c r="O116" s="3">
        <v>5.4111111111111114</v>
      </c>
      <c r="P116" s="3">
        <f>SUM(Table3[[#This Row],[LPN Hours (excl. Admin)]:[LPN Admin Hours]])</f>
        <v>23.945999999999998</v>
      </c>
      <c r="Q116" s="3">
        <v>23.945999999999998</v>
      </c>
      <c r="R116" s="3">
        <v>0</v>
      </c>
      <c r="S116" s="3">
        <f>SUM(Table3[[#This Row],[CNA Hours]], Table3[[#This Row],[NA TR Hours]], Table3[[#This Row],[Med Aide/Tech Hours]])</f>
        <v>184.8892222222222</v>
      </c>
      <c r="T116" s="3">
        <v>184.8892222222222</v>
      </c>
      <c r="U116" s="3">
        <v>0</v>
      </c>
      <c r="V116" s="3">
        <v>0</v>
      </c>
      <c r="W116" s="3">
        <f>SUM(Table3[[#This Row],[RN Hours Contract]:[Med Aide Hours Contract]])</f>
        <v>0</v>
      </c>
      <c r="X116" s="3">
        <v>0</v>
      </c>
      <c r="Y116" s="3">
        <v>0</v>
      </c>
      <c r="Z116" s="3">
        <v>0</v>
      </c>
      <c r="AA116" s="3">
        <v>0</v>
      </c>
      <c r="AB116" s="3">
        <v>0</v>
      </c>
      <c r="AC116" s="3">
        <v>0</v>
      </c>
      <c r="AD116" s="3">
        <v>0</v>
      </c>
      <c r="AE116" s="3">
        <v>0</v>
      </c>
      <c r="AF116" t="s">
        <v>114</v>
      </c>
      <c r="AG116" s="13">
        <v>5</v>
      </c>
      <c r="AQ116"/>
    </row>
    <row r="117" spans="1:43" x14ac:dyDescent="0.2">
      <c r="A117" t="s">
        <v>680</v>
      </c>
      <c r="B117" t="s">
        <v>800</v>
      </c>
      <c r="C117" t="s">
        <v>1488</v>
      </c>
      <c r="D117" t="s">
        <v>1770</v>
      </c>
      <c r="E117" s="3">
        <v>25.533333333333335</v>
      </c>
      <c r="F117" s="3">
        <f>Table3[[#This Row],[Total Hours Nurse Staffing]]/Table3[[#This Row],[MDS Census]]</f>
        <v>5.1090818102698003</v>
      </c>
      <c r="G117" s="3">
        <f>Table3[[#This Row],[Total Direct Care Staff Hours]]/Table3[[#This Row],[MDS Census]]</f>
        <v>4.8134986945169702</v>
      </c>
      <c r="H117" s="3">
        <f>Table3[[#This Row],[Total RN Hours (w/ Admin, DON)]]/Table3[[#This Row],[MDS Census]]</f>
        <v>1.0842341166231506</v>
      </c>
      <c r="I117" s="3">
        <f>Table3[[#This Row],[Total RN Hours (w/ Admin, DON)]]/Table3[[#This Row],[MDS Census]]</f>
        <v>1.0842341166231506</v>
      </c>
      <c r="J117" s="3">
        <f t="shared" si="2"/>
        <v>130.4518888888889</v>
      </c>
      <c r="K117" s="3">
        <f>SUM(Table3[[#This Row],[RN Hours (excl. Admin, DON)]], Table3[[#This Row],[LPN Hours (excl. Admin)]], Table3[[#This Row],[CNA Hours]], Table3[[#This Row],[NA TR Hours]], Table3[[#This Row],[Med Aide/Tech Hours]])</f>
        <v>122.90466666666666</v>
      </c>
      <c r="L117" s="3">
        <f>SUM(Table3[[#This Row],[RN Hours (excl. Admin, DON)]:[RN DON Hours]])</f>
        <v>27.684111111111115</v>
      </c>
      <c r="M117" s="3">
        <v>22.666</v>
      </c>
      <c r="N117" s="3">
        <v>2.7407777777777786</v>
      </c>
      <c r="O117" s="3">
        <v>2.2773333333333339</v>
      </c>
      <c r="P117" s="3">
        <f>SUM(Table3[[#This Row],[LPN Hours (excl. Admin)]:[LPN Admin Hours]])</f>
        <v>22.631999999999998</v>
      </c>
      <c r="Q117" s="3">
        <v>20.102888888888888</v>
      </c>
      <c r="R117" s="3">
        <v>2.5291111111111109</v>
      </c>
      <c r="S117" s="3">
        <f>SUM(Table3[[#This Row],[CNA Hours]], Table3[[#This Row],[NA TR Hours]], Table3[[#This Row],[Med Aide/Tech Hours]])</f>
        <v>80.135777777777776</v>
      </c>
      <c r="T117" s="3">
        <v>80.135777777777776</v>
      </c>
      <c r="U117" s="3">
        <v>0</v>
      </c>
      <c r="V117" s="3">
        <v>0</v>
      </c>
      <c r="W117" s="3">
        <f>SUM(Table3[[#This Row],[RN Hours Contract]:[Med Aide Hours Contract]])</f>
        <v>0</v>
      </c>
      <c r="X117" s="3">
        <v>0</v>
      </c>
      <c r="Y117" s="3">
        <v>0</v>
      </c>
      <c r="Z117" s="3">
        <v>0</v>
      </c>
      <c r="AA117" s="3">
        <v>0</v>
      </c>
      <c r="AB117" s="3">
        <v>0</v>
      </c>
      <c r="AC117" s="3">
        <v>0</v>
      </c>
      <c r="AD117" s="3">
        <v>0</v>
      </c>
      <c r="AE117" s="3">
        <v>0</v>
      </c>
      <c r="AF117" t="s">
        <v>115</v>
      </c>
      <c r="AG117" s="13">
        <v>5</v>
      </c>
      <c r="AQ117"/>
    </row>
    <row r="118" spans="1:43" x14ac:dyDescent="0.2">
      <c r="A118" t="s">
        <v>680</v>
      </c>
      <c r="B118" t="s">
        <v>801</v>
      </c>
      <c r="C118" t="s">
        <v>1460</v>
      </c>
      <c r="D118" t="s">
        <v>1761</v>
      </c>
      <c r="E118" s="3">
        <v>34.866666666666667</v>
      </c>
      <c r="F118" s="3">
        <f>Table3[[#This Row],[Total Hours Nurse Staffing]]/Table3[[#This Row],[MDS Census]]</f>
        <v>3.773263224984067</v>
      </c>
      <c r="G118" s="3">
        <f>Table3[[#This Row],[Total Direct Care Staff Hours]]/Table3[[#This Row],[MDS Census]]</f>
        <v>3.4902198852772468</v>
      </c>
      <c r="H118" s="3">
        <f>Table3[[#This Row],[Total RN Hours (w/ Admin, DON)]]/Table3[[#This Row],[MDS Census]]</f>
        <v>0.33801465901848315</v>
      </c>
      <c r="I118" s="3">
        <f>Table3[[#This Row],[Total RN Hours (w/ Admin, DON)]]/Table3[[#This Row],[MDS Census]]</f>
        <v>0.33801465901848315</v>
      </c>
      <c r="J118" s="3">
        <f t="shared" si="2"/>
        <v>131.56111111111113</v>
      </c>
      <c r="K118" s="3">
        <f>SUM(Table3[[#This Row],[RN Hours (excl. Admin, DON)]], Table3[[#This Row],[LPN Hours (excl. Admin)]], Table3[[#This Row],[CNA Hours]], Table3[[#This Row],[NA TR Hours]], Table3[[#This Row],[Med Aide/Tech Hours]])</f>
        <v>121.69233333333334</v>
      </c>
      <c r="L118" s="3">
        <f>SUM(Table3[[#This Row],[RN Hours (excl. Admin, DON)]:[RN DON Hours]])</f>
        <v>11.785444444444446</v>
      </c>
      <c r="M118" s="3">
        <v>1.9166666666666667</v>
      </c>
      <c r="N118" s="3">
        <v>8.9798888888888904</v>
      </c>
      <c r="O118" s="3">
        <v>0.88888888888888873</v>
      </c>
      <c r="P118" s="3">
        <f>SUM(Table3[[#This Row],[LPN Hours (excl. Admin)]:[LPN Admin Hours]])</f>
        <v>27.166222222222224</v>
      </c>
      <c r="Q118" s="3">
        <v>27.166222222222224</v>
      </c>
      <c r="R118" s="3">
        <v>0</v>
      </c>
      <c r="S118" s="3">
        <f>SUM(Table3[[#This Row],[CNA Hours]], Table3[[#This Row],[NA TR Hours]], Table3[[#This Row],[Med Aide/Tech Hours]])</f>
        <v>92.609444444444449</v>
      </c>
      <c r="T118" s="3">
        <v>92.609444444444449</v>
      </c>
      <c r="U118" s="3">
        <v>0</v>
      </c>
      <c r="V118" s="3">
        <v>0</v>
      </c>
      <c r="W118" s="3">
        <f>SUM(Table3[[#This Row],[RN Hours Contract]:[Med Aide Hours Contract]])</f>
        <v>46.135333333333335</v>
      </c>
      <c r="X118" s="3">
        <v>0.2638888888888889</v>
      </c>
      <c r="Y118" s="3">
        <v>0</v>
      </c>
      <c r="Z118" s="3">
        <v>0</v>
      </c>
      <c r="AA118" s="3">
        <v>4.9075555555555557</v>
      </c>
      <c r="AB118" s="3">
        <v>0</v>
      </c>
      <c r="AC118" s="3">
        <v>40.963888888888889</v>
      </c>
      <c r="AD118" s="3">
        <v>0</v>
      </c>
      <c r="AE118" s="3">
        <v>0</v>
      </c>
      <c r="AF118" t="s">
        <v>116</v>
      </c>
      <c r="AG118" s="13">
        <v>5</v>
      </c>
      <c r="AQ118"/>
    </row>
    <row r="119" spans="1:43" x14ac:dyDescent="0.2">
      <c r="A119" t="s">
        <v>680</v>
      </c>
      <c r="B119" t="s">
        <v>802</v>
      </c>
      <c r="C119" t="s">
        <v>1489</v>
      </c>
      <c r="D119" t="s">
        <v>1702</v>
      </c>
      <c r="E119" s="3">
        <v>75.3</v>
      </c>
      <c r="F119" s="3">
        <f>Table3[[#This Row],[Total Hours Nurse Staffing]]/Table3[[#This Row],[MDS Census]]</f>
        <v>2.7944326398111259</v>
      </c>
      <c r="G119" s="3">
        <f>Table3[[#This Row],[Total Direct Care Staff Hours]]/Table3[[#This Row],[MDS Census]]</f>
        <v>2.5660129850966507</v>
      </c>
      <c r="H119" s="3">
        <f>Table3[[#This Row],[Total RN Hours (w/ Admin, DON)]]/Table3[[#This Row],[MDS Census]]</f>
        <v>0.46485170429393546</v>
      </c>
      <c r="I119" s="3">
        <f>Table3[[#This Row],[Total RN Hours (w/ Admin, DON)]]/Table3[[#This Row],[MDS Census]]</f>
        <v>0.46485170429393546</v>
      </c>
      <c r="J119" s="3">
        <f t="shared" si="2"/>
        <v>210.42077777777777</v>
      </c>
      <c r="K119" s="3">
        <f>SUM(Table3[[#This Row],[RN Hours (excl. Admin, DON)]], Table3[[#This Row],[LPN Hours (excl. Admin)]], Table3[[#This Row],[CNA Hours]], Table3[[#This Row],[NA TR Hours]], Table3[[#This Row],[Med Aide/Tech Hours]])</f>
        <v>193.22077777777778</v>
      </c>
      <c r="L119" s="3">
        <f>SUM(Table3[[#This Row],[RN Hours (excl. Admin, DON)]:[RN DON Hours]])</f>
        <v>35.003333333333337</v>
      </c>
      <c r="M119" s="3">
        <v>29.092222222222226</v>
      </c>
      <c r="N119" s="3">
        <v>0.57777777777777772</v>
      </c>
      <c r="O119" s="3">
        <v>5.333333333333333</v>
      </c>
      <c r="P119" s="3">
        <f>SUM(Table3[[#This Row],[LPN Hours (excl. Admin)]:[LPN Admin Hours]])</f>
        <v>23.927777777777777</v>
      </c>
      <c r="Q119" s="3">
        <v>12.638888888888889</v>
      </c>
      <c r="R119" s="3">
        <v>11.28888888888889</v>
      </c>
      <c r="S119" s="3">
        <f>SUM(Table3[[#This Row],[CNA Hours]], Table3[[#This Row],[NA TR Hours]], Table3[[#This Row],[Med Aide/Tech Hours]])</f>
        <v>151.48966666666666</v>
      </c>
      <c r="T119" s="3">
        <v>151.48966666666666</v>
      </c>
      <c r="U119" s="3">
        <v>0</v>
      </c>
      <c r="V119" s="3">
        <v>0</v>
      </c>
      <c r="W119" s="3">
        <f>SUM(Table3[[#This Row],[RN Hours Contract]:[Med Aide Hours Contract]])</f>
        <v>6.1722222222222216</v>
      </c>
      <c r="X119" s="3">
        <v>1.5166666666666666</v>
      </c>
      <c r="Y119" s="3">
        <v>0.57777777777777772</v>
      </c>
      <c r="Z119" s="3">
        <v>0</v>
      </c>
      <c r="AA119" s="3">
        <v>0.55555555555555558</v>
      </c>
      <c r="AB119" s="3">
        <v>0</v>
      </c>
      <c r="AC119" s="3">
        <v>3.5222222222222221</v>
      </c>
      <c r="AD119" s="3">
        <v>0</v>
      </c>
      <c r="AE119" s="3">
        <v>0</v>
      </c>
      <c r="AF119" t="s">
        <v>117</v>
      </c>
      <c r="AG119" s="13">
        <v>5</v>
      </c>
      <c r="AQ119"/>
    </row>
    <row r="120" spans="1:43" x14ac:dyDescent="0.2">
      <c r="A120" t="s">
        <v>680</v>
      </c>
      <c r="B120" t="s">
        <v>803</v>
      </c>
      <c r="C120" t="s">
        <v>1490</v>
      </c>
      <c r="D120" t="s">
        <v>1716</v>
      </c>
      <c r="E120" s="3">
        <v>42.177777777777777</v>
      </c>
      <c r="F120" s="3">
        <f>Table3[[#This Row],[Total Hours Nurse Staffing]]/Table3[[#This Row],[MDS Census]]</f>
        <v>3.7016359325605896</v>
      </c>
      <c r="G120" s="3">
        <f>Table3[[#This Row],[Total Direct Care Staff Hours]]/Table3[[#This Row],[MDS Census]]</f>
        <v>3.504236037934668</v>
      </c>
      <c r="H120" s="3">
        <f>Table3[[#This Row],[Total RN Hours (w/ Admin, DON)]]/Table3[[#This Row],[MDS Census]]</f>
        <v>0.66045310853530026</v>
      </c>
      <c r="I120" s="3">
        <f>Table3[[#This Row],[Total RN Hours (w/ Admin, DON)]]/Table3[[#This Row],[MDS Census]]</f>
        <v>0.66045310853530026</v>
      </c>
      <c r="J120" s="3">
        <f t="shared" si="2"/>
        <v>156.12677777777776</v>
      </c>
      <c r="K120" s="3">
        <f>SUM(Table3[[#This Row],[RN Hours (excl. Admin, DON)]], Table3[[#This Row],[LPN Hours (excl. Admin)]], Table3[[#This Row],[CNA Hours]], Table3[[#This Row],[NA TR Hours]], Table3[[#This Row],[Med Aide/Tech Hours]])</f>
        <v>147.80088888888889</v>
      </c>
      <c r="L120" s="3">
        <f>SUM(Table3[[#This Row],[RN Hours (excl. Admin, DON)]:[RN DON Hours]])</f>
        <v>27.856444444444442</v>
      </c>
      <c r="M120" s="3">
        <v>19.530555555555555</v>
      </c>
      <c r="N120" s="3">
        <v>0</v>
      </c>
      <c r="O120" s="3">
        <v>8.3258888888888887</v>
      </c>
      <c r="P120" s="3">
        <f>SUM(Table3[[#This Row],[LPN Hours (excl. Admin)]:[LPN Admin Hours]])</f>
        <v>25.033333333333335</v>
      </c>
      <c r="Q120" s="3">
        <v>25.033333333333335</v>
      </c>
      <c r="R120" s="3">
        <v>0</v>
      </c>
      <c r="S120" s="3">
        <f>SUM(Table3[[#This Row],[CNA Hours]], Table3[[#This Row],[NA TR Hours]], Table3[[#This Row],[Med Aide/Tech Hours]])</f>
        <v>103.23699999999999</v>
      </c>
      <c r="T120" s="3">
        <v>103.23699999999999</v>
      </c>
      <c r="U120" s="3">
        <v>0</v>
      </c>
      <c r="V120" s="3">
        <v>0</v>
      </c>
      <c r="W120" s="3">
        <f>SUM(Table3[[#This Row],[RN Hours Contract]:[Med Aide Hours Contract]])</f>
        <v>0</v>
      </c>
      <c r="X120" s="3">
        <v>0</v>
      </c>
      <c r="Y120" s="3">
        <v>0</v>
      </c>
      <c r="Z120" s="3">
        <v>0</v>
      </c>
      <c r="AA120" s="3">
        <v>0</v>
      </c>
      <c r="AB120" s="3">
        <v>0</v>
      </c>
      <c r="AC120" s="3">
        <v>0</v>
      </c>
      <c r="AD120" s="3">
        <v>0</v>
      </c>
      <c r="AE120" s="3">
        <v>0</v>
      </c>
      <c r="AF120" t="s">
        <v>118</v>
      </c>
      <c r="AG120" s="13">
        <v>5</v>
      </c>
      <c r="AQ120"/>
    </row>
    <row r="121" spans="1:43" x14ac:dyDescent="0.2">
      <c r="A121" t="s">
        <v>680</v>
      </c>
      <c r="B121" t="s">
        <v>804</v>
      </c>
      <c r="C121" t="s">
        <v>1439</v>
      </c>
      <c r="D121" t="s">
        <v>1741</v>
      </c>
      <c r="E121" s="3">
        <v>69.211111111111109</v>
      </c>
      <c r="F121" s="3">
        <f>Table3[[#This Row],[Total Hours Nurse Staffing]]/Table3[[#This Row],[MDS Census]]</f>
        <v>3.5163027773318354</v>
      </c>
      <c r="G121" s="3">
        <f>Table3[[#This Row],[Total Direct Care Staff Hours]]/Table3[[#This Row],[MDS Census]]</f>
        <v>3.4356317225878956</v>
      </c>
      <c r="H121" s="3">
        <f>Table3[[#This Row],[Total RN Hours (w/ Admin, DON)]]/Table3[[#This Row],[MDS Census]]</f>
        <v>0.58372611976240174</v>
      </c>
      <c r="I121" s="3">
        <f>Table3[[#This Row],[Total RN Hours (w/ Admin, DON)]]/Table3[[#This Row],[MDS Census]]</f>
        <v>0.58372611976240174</v>
      </c>
      <c r="J121" s="3">
        <f t="shared" si="2"/>
        <v>243.36722222222224</v>
      </c>
      <c r="K121" s="3">
        <f>SUM(Table3[[#This Row],[RN Hours (excl. Admin, DON)]], Table3[[#This Row],[LPN Hours (excl. Admin)]], Table3[[#This Row],[CNA Hours]], Table3[[#This Row],[NA TR Hours]], Table3[[#This Row],[Med Aide/Tech Hours]])</f>
        <v>237.7838888888889</v>
      </c>
      <c r="L121" s="3">
        <f>SUM(Table3[[#This Row],[RN Hours (excl. Admin, DON)]:[RN DON Hours]])</f>
        <v>40.400333333333336</v>
      </c>
      <c r="M121" s="3">
        <v>34.817</v>
      </c>
      <c r="N121" s="3">
        <v>0</v>
      </c>
      <c r="O121" s="3">
        <v>5.583333333333333</v>
      </c>
      <c r="P121" s="3">
        <f>SUM(Table3[[#This Row],[LPN Hours (excl. Admin)]:[LPN Admin Hours]])</f>
        <v>65.74144444444444</v>
      </c>
      <c r="Q121" s="3">
        <v>65.74144444444444</v>
      </c>
      <c r="R121" s="3">
        <v>0</v>
      </c>
      <c r="S121" s="3">
        <f>SUM(Table3[[#This Row],[CNA Hours]], Table3[[#This Row],[NA TR Hours]], Table3[[#This Row],[Med Aide/Tech Hours]])</f>
        <v>137.22544444444446</v>
      </c>
      <c r="T121" s="3">
        <v>137.22544444444446</v>
      </c>
      <c r="U121" s="3">
        <v>0</v>
      </c>
      <c r="V121" s="3">
        <v>0</v>
      </c>
      <c r="W121" s="3">
        <f>SUM(Table3[[#This Row],[RN Hours Contract]:[Med Aide Hours Contract]])</f>
        <v>17.772777777777772</v>
      </c>
      <c r="X121" s="3">
        <v>2.2253333333333334</v>
      </c>
      <c r="Y121" s="3">
        <v>0</v>
      </c>
      <c r="Z121" s="3">
        <v>0</v>
      </c>
      <c r="AA121" s="3">
        <v>2.2414444444444448</v>
      </c>
      <c r="AB121" s="3">
        <v>0</v>
      </c>
      <c r="AC121" s="3">
        <v>13.305999999999994</v>
      </c>
      <c r="AD121" s="3">
        <v>0</v>
      </c>
      <c r="AE121" s="3">
        <v>0</v>
      </c>
      <c r="AF121" t="s">
        <v>119</v>
      </c>
      <c r="AG121" s="13">
        <v>5</v>
      </c>
      <c r="AQ121"/>
    </row>
    <row r="122" spans="1:43" x14ac:dyDescent="0.2">
      <c r="A122" t="s">
        <v>680</v>
      </c>
      <c r="B122" t="s">
        <v>805</v>
      </c>
      <c r="C122" t="s">
        <v>1491</v>
      </c>
      <c r="D122" t="s">
        <v>1729</v>
      </c>
      <c r="E122" s="3">
        <v>34.511111111111113</v>
      </c>
      <c r="F122" s="3">
        <f>Table3[[#This Row],[Total Hours Nurse Staffing]]/Table3[[#This Row],[MDS Census]]</f>
        <v>4.1321184803605924</v>
      </c>
      <c r="G122" s="3">
        <f>Table3[[#This Row],[Total Direct Care Staff Hours]]/Table3[[#This Row],[MDS Census]]</f>
        <v>3.8525305859626533</v>
      </c>
      <c r="H122" s="3">
        <f>Table3[[#This Row],[Total RN Hours (w/ Admin, DON)]]/Table3[[#This Row],[MDS Census]]</f>
        <v>1.4521313586606568</v>
      </c>
      <c r="I122" s="3">
        <f>Table3[[#This Row],[Total RN Hours (w/ Admin, DON)]]/Table3[[#This Row],[MDS Census]]</f>
        <v>1.4521313586606568</v>
      </c>
      <c r="J122" s="3">
        <f t="shared" si="2"/>
        <v>142.60400000000001</v>
      </c>
      <c r="K122" s="3">
        <f>SUM(Table3[[#This Row],[RN Hours (excl. Admin, DON)]], Table3[[#This Row],[LPN Hours (excl. Admin)]], Table3[[#This Row],[CNA Hours]], Table3[[#This Row],[NA TR Hours]], Table3[[#This Row],[Med Aide/Tech Hours]])</f>
        <v>132.95511111111114</v>
      </c>
      <c r="L122" s="3">
        <f>SUM(Table3[[#This Row],[RN Hours (excl. Admin, DON)]:[RN DON Hours]])</f>
        <v>50.114666666666672</v>
      </c>
      <c r="M122" s="3">
        <v>40.465777777777781</v>
      </c>
      <c r="N122" s="3">
        <v>5.2753333333333341</v>
      </c>
      <c r="O122" s="3">
        <v>4.3735555555555541</v>
      </c>
      <c r="P122" s="3">
        <f>SUM(Table3[[#This Row],[LPN Hours (excl. Admin)]:[LPN Admin Hours]])</f>
        <v>28.306333333333335</v>
      </c>
      <c r="Q122" s="3">
        <v>28.306333333333335</v>
      </c>
      <c r="R122" s="3">
        <v>0</v>
      </c>
      <c r="S122" s="3">
        <f>SUM(Table3[[#This Row],[CNA Hours]], Table3[[#This Row],[NA TR Hours]], Table3[[#This Row],[Med Aide/Tech Hours]])</f>
        <v>64.183000000000007</v>
      </c>
      <c r="T122" s="3">
        <v>64.183000000000007</v>
      </c>
      <c r="U122" s="3">
        <v>0</v>
      </c>
      <c r="V122" s="3">
        <v>0</v>
      </c>
      <c r="W122" s="3">
        <f>SUM(Table3[[#This Row],[RN Hours Contract]:[Med Aide Hours Contract]])</f>
        <v>0</v>
      </c>
      <c r="X122" s="3">
        <v>0</v>
      </c>
      <c r="Y122" s="3">
        <v>0</v>
      </c>
      <c r="Z122" s="3">
        <v>0</v>
      </c>
      <c r="AA122" s="3">
        <v>0</v>
      </c>
      <c r="AB122" s="3">
        <v>0</v>
      </c>
      <c r="AC122" s="3">
        <v>0</v>
      </c>
      <c r="AD122" s="3">
        <v>0</v>
      </c>
      <c r="AE122" s="3">
        <v>0</v>
      </c>
      <c r="AF122" t="s">
        <v>120</v>
      </c>
      <c r="AG122" s="13">
        <v>5</v>
      </c>
      <c r="AQ122"/>
    </row>
    <row r="123" spans="1:43" x14ac:dyDescent="0.2">
      <c r="A123" t="s">
        <v>680</v>
      </c>
      <c r="B123" t="s">
        <v>806</v>
      </c>
      <c r="C123" t="s">
        <v>1492</v>
      </c>
      <c r="D123" t="s">
        <v>1721</v>
      </c>
      <c r="E123" s="3">
        <v>113.37777777777778</v>
      </c>
      <c r="F123" s="3">
        <f>Table3[[#This Row],[Total Hours Nurse Staffing]]/Table3[[#This Row],[MDS Census]]</f>
        <v>2.3652293218345748</v>
      </c>
      <c r="G123" s="3">
        <f>Table3[[#This Row],[Total Direct Care Staff Hours]]/Table3[[#This Row],[MDS Census]]</f>
        <v>2.2243796550372403</v>
      </c>
      <c r="H123" s="3">
        <f>Table3[[#This Row],[Total RN Hours (w/ Admin, DON)]]/Table3[[#This Row],[MDS Census]]</f>
        <v>0.24006860054880444</v>
      </c>
      <c r="I123" s="3">
        <f>Table3[[#This Row],[Total RN Hours (w/ Admin, DON)]]/Table3[[#This Row],[MDS Census]]</f>
        <v>0.24006860054880444</v>
      </c>
      <c r="J123" s="3">
        <f t="shared" si="2"/>
        <v>268.16444444444448</v>
      </c>
      <c r="K123" s="3">
        <f>SUM(Table3[[#This Row],[RN Hours (excl. Admin, DON)]], Table3[[#This Row],[LPN Hours (excl. Admin)]], Table3[[#This Row],[CNA Hours]], Table3[[#This Row],[NA TR Hours]], Table3[[#This Row],[Med Aide/Tech Hours]])</f>
        <v>252.19522222222224</v>
      </c>
      <c r="L123" s="3">
        <f>SUM(Table3[[#This Row],[RN Hours (excl. Admin, DON)]:[RN DON Hours]])</f>
        <v>27.218444444444451</v>
      </c>
      <c r="M123" s="3">
        <v>21.504222222222225</v>
      </c>
      <c r="N123" s="3">
        <v>5.7142222222222241</v>
      </c>
      <c r="O123" s="3">
        <v>0</v>
      </c>
      <c r="P123" s="3">
        <f>SUM(Table3[[#This Row],[LPN Hours (excl. Admin)]:[LPN Admin Hours]])</f>
        <v>70.405888888888882</v>
      </c>
      <c r="Q123" s="3">
        <v>60.150888888888886</v>
      </c>
      <c r="R123" s="3">
        <v>10.254999999999999</v>
      </c>
      <c r="S123" s="3">
        <f>SUM(Table3[[#This Row],[CNA Hours]], Table3[[#This Row],[NA TR Hours]], Table3[[#This Row],[Med Aide/Tech Hours]])</f>
        <v>170.54011111111112</v>
      </c>
      <c r="T123" s="3">
        <v>170.54011111111112</v>
      </c>
      <c r="U123" s="3">
        <v>0</v>
      </c>
      <c r="V123" s="3">
        <v>0</v>
      </c>
      <c r="W123" s="3">
        <f>SUM(Table3[[#This Row],[RN Hours Contract]:[Med Aide Hours Contract]])</f>
        <v>0</v>
      </c>
      <c r="X123" s="3">
        <v>0</v>
      </c>
      <c r="Y123" s="3">
        <v>0</v>
      </c>
      <c r="Z123" s="3">
        <v>0</v>
      </c>
      <c r="AA123" s="3">
        <v>0</v>
      </c>
      <c r="AB123" s="3">
        <v>0</v>
      </c>
      <c r="AC123" s="3">
        <v>0</v>
      </c>
      <c r="AD123" s="3">
        <v>0</v>
      </c>
      <c r="AE123" s="3">
        <v>0</v>
      </c>
      <c r="AF123" t="s">
        <v>121</v>
      </c>
      <c r="AG123" s="13">
        <v>5</v>
      </c>
      <c r="AQ123"/>
    </row>
    <row r="124" spans="1:43" x14ac:dyDescent="0.2">
      <c r="A124" t="s">
        <v>680</v>
      </c>
      <c r="B124" t="s">
        <v>807</v>
      </c>
      <c r="C124" t="s">
        <v>1493</v>
      </c>
      <c r="D124" t="s">
        <v>1741</v>
      </c>
      <c r="E124" s="3">
        <v>136.9111111111111</v>
      </c>
      <c r="F124" s="3">
        <f>Table3[[#This Row],[Total Hours Nurse Staffing]]/Table3[[#This Row],[MDS Census]]</f>
        <v>3.1603871124817404</v>
      </c>
      <c r="G124" s="3">
        <f>Table3[[#This Row],[Total Direct Care Staff Hours]]/Table3[[#This Row],[MDS Census]]</f>
        <v>2.9180766109397829</v>
      </c>
      <c r="H124" s="3">
        <f>Table3[[#This Row],[Total RN Hours (w/ Admin, DON)]]/Table3[[#This Row],[MDS Census]]</f>
        <v>0.6929029378347672</v>
      </c>
      <c r="I124" s="3">
        <f>Table3[[#This Row],[Total RN Hours (w/ Admin, DON)]]/Table3[[#This Row],[MDS Census]]</f>
        <v>0.6929029378347672</v>
      </c>
      <c r="J124" s="3">
        <f t="shared" si="2"/>
        <v>432.6921111111111</v>
      </c>
      <c r="K124" s="3">
        <f>SUM(Table3[[#This Row],[RN Hours (excl. Admin, DON)]], Table3[[#This Row],[LPN Hours (excl. Admin)]], Table3[[#This Row],[CNA Hours]], Table3[[#This Row],[NA TR Hours]], Table3[[#This Row],[Med Aide/Tech Hours]])</f>
        <v>399.51711111111115</v>
      </c>
      <c r="L124" s="3">
        <f>SUM(Table3[[#This Row],[RN Hours (excl. Admin, DON)]:[RN DON Hours]])</f>
        <v>94.86611111111111</v>
      </c>
      <c r="M124" s="3">
        <v>67.060555555555553</v>
      </c>
      <c r="N124" s="3">
        <v>22.205555555555556</v>
      </c>
      <c r="O124" s="3">
        <v>5.6</v>
      </c>
      <c r="P124" s="3">
        <f>SUM(Table3[[#This Row],[LPN Hours (excl. Admin)]:[LPN Admin Hours]])</f>
        <v>135.39322222222222</v>
      </c>
      <c r="Q124" s="3">
        <v>130.02377777777778</v>
      </c>
      <c r="R124" s="3">
        <v>5.3694444444444445</v>
      </c>
      <c r="S124" s="3">
        <f>SUM(Table3[[#This Row],[CNA Hours]], Table3[[#This Row],[NA TR Hours]], Table3[[#This Row],[Med Aide/Tech Hours]])</f>
        <v>202.4327777777778</v>
      </c>
      <c r="T124" s="3">
        <v>201.7188888888889</v>
      </c>
      <c r="U124" s="3">
        <v>0.71388888888888891</v>
      </c>
      <c r="V124" s="3">
        <v>0</v>
      </c>
      <c r="W124" s="3">
        <f>SUM(Table3[[#This Row],[RN Hours Contract]:[Med Aide Hours Contract]])</f>
        <v>49.411666666666662</v>
      </c>
      <c r="X124" s="3">
        <v>31.015333333333324</v>
      </c>
      <c r="Y124" s="3">
        <v>0</v>
      </c>
      <c r="Z124" s="3">
        <v>0</v>
      </c>
      <c r="AA124" s="3">
        <v>2.88</v>
      </c>
      <c r="AB124" s="3">
        <v>0</v>
      </c>
      <c r="AC124" s="3">
        <v>15.516333333333334</v>
      </c>
      <c r="AD124" s="3">
        <v>0</v>
      </c>
      <c r="AE124" s="3">
        <v>0</v>
      </c>
      <c r="AF124" t="s">
        <v>122</v>
      </c>
      <c r="AG124" s="13">
        <v>5</v>
      </c>
      <c r="AQ124"/>
    </row>
    <row r="125" spans="1:43" x14ac:dyDescent="0.2">
      <c r="A125" t="s">
        <v>680</v>
      </c>
      <c r="B125" t="s">
        <v>808</v>
      </c>
      <c r="C125" t="s">
        <v>1494</v>
      </c>
      <c r="D125" t="s">
        <v>1754</v>
      </c>
      <c r="E125" s="3">
        <v>170.15555555555557</v>
      </c>
      <c r="F125" s="3">
        <f>Table3[[#This Row],[Total Hours Nurse Staffing]]/Table3[[#This Row],[MDS Census]]</f>
        <v>2.9546656654042054</v>
      </c>
      <c r="G125" s="3">
        <f>Table3[[#This Row],[Total Direct Care Staff Hours]]/Table3[[#This Row],[MDS Census]]</f>
        <v>2.7953180096643595</v>
      </c>
      <c r="H125" s="3">
        <f>Table3[[#This Row],[Total RN Hours (w/ Admin, DON)]]/Table3[[#This Row],[MDS Census]]</f>
        <v>0.74933067781115315</v>
      </c>
      <c r="I125" s="3">
        <f>Table3[[#This Row],[Total RN Hours (w/ Admin, DON)]]/Table3[[#This Row],[MDS Census]]</f>
        <v>0.74933067781115315</v>
      </c>
      <c r="J125" s="3">
        <f t="shared" si="2"/>
        <v>502.75277777777779</v>
      </c>
      <c r="K125" s="3">
        <f>SUM(Table3[[#This Row],[RN Hours (excl. Admin, DON)]], Table3[[#This Row],[LPN Hours (excl. Admin)]], Table3[[#This Row],[CNA Hours]], Table3[[#This Row],[NA TR Hours]], Table3[[#This Row],[Med Aide/Tech Hours]])</f>
        <v>475.63888888888891</v>
      </c>
      <c r="L125" s="3">
        <f>SUM(Table3[[#This Row],[RN Hours (excl. Admin, DON)]:[RN DON Hours]])</f>
        <v>127.50277777777778</v>
      </c>
      <c r="M125" s="3">
        <v>100.38888888888889</v>
      </c>
      <c r="N125" s="3">
        <v>16.002777777777776</v>
      </c>
      <c r="O125" s="3">
        <v>11.111111111111111</v>
      </c>
      <c r="P125" s="3">
        <f>SUM(Table3[[#This Row],[LPN Hours (excl. Admin)]:[LPN Admin Hours]])</f>
        <v>110.48888888888889</v>
      </c>
      <c r="Q125" s="3">
        <v>110.48888888888889</v>
      </c>
      <c r="R125" s="3">
        <v>0</v>
      </c>
      <c r="S125" s="3">
        <f>SUM(Table3[[#This Row],[CNA Hours]], Table3[[#This Row],[NA TR Hours]], Table3[[#This Row],[Med Aide/Tech Hours]])</f>
        <v>264.76111111111112</v>
      </c>
      <c r="T125" s="3">
        <v>264.76111111111112</v>
      </c>
      <c r="U125" s="3">
        <v>0</v>
      </c>
      <c r="V125" s="3">
        <v>0</v>
      </c>
      <c r="W125" s="3">
        <f>SUM(Table3[[#This Row],[RN Hours Contract]:[Med Aide Hours Contract]])</f>
        <v>0</v>
      </c>
      <c r="X125" s="3">
        <v>0</v>
      </c>
      <c r="Y125" s="3">
        <v>0</v>
      </c>
      <c r="Z125" s="3">
        <v>0</v>
      </c>
      <c r="AA125" s="3">
        <v>0</v>
      </c>
      <c r="AB125" s="3">
        <v>0</v>
      </c>
      <c r="AC125" s="3">
        <v>0</v>
      </c>
      <c r="AD125" s="3">
        <v>0</v>
      </c>
      <c r="AE125" s="3">
        <v>0</v>
      </c>
      <c r="AF125" t="s">
        <v>123</v>
      </c>
      <c r="AG125" s="13">
        <v>5</v>
      </c>
      <c r="AQ125"/>
    </row>
    <row r="126" spans="1:43" x14ac:dyDescent="0.2">
      <c r="A126" t="s">
        <v>680</v>
      </c>
      <c r="B126" t="s">
        <v>809</v>
      </c>
      <c r="C126" t="s">
        <v>1366</v>
      </c>
      <c r="D126" t="s">
        <v>1707</v>
      </c>
      <c r="E126" s="3">
        <v>89.855555555555554</v>
      </c>
      <c r="F126" s="3">
        <f>Table3[[#This Row],[Total Hours Nurse Staffing]]/Table3[[#This Row],[MDS Census]]</f>
        <v>4.1271052306170404</v>
      </c>
      <c r="G126" s="3">
        <f>Table3[[#This Row],[Total Direct Care Staff Hours]]/Table3[[#This Row],[MDS Census]]</f>
        <v>4.0075306046741686</v>
      </c>
      <c r="H126" s="3">
        <f>Table3[[#This Row],[Total RN Hours (w/ Admin, DON)]]/Table3[[#This Row],[MDS Census]]</f>
        <v>0.39659329788549524</v>
      </c>
      <c r="I126" s="3">
        <f>Table3[[#This Row],[Total RN Hours (w/ Admin, DON)]]/Table3[[#This Row],[MDS Census]]</f>
        <v>0.39659329788549524</v>
      </c>
      <c r="J126" s="3">
        <f t="shared" si="2"/>
        <v>370.84333333333336</v>
      </c>
      <c r="K126" s="3">
        <f>SUM(Table3[[#This Row],[RN Hours (excl. Admin, DON)]], Table3[[#This Row],[LPN Hours (excl. Admin)]], Table3[[#This Row],[CNA Hours]], Table3[[#This Row],[NA TR Hours]], Table3[[#This Row],[Med Aide/Tech Hours]])</f>
        <v>360.09888888888889</v>
      </c>
      <c r="L126" s="3">
        <f>SUM(Table3[[#This Row],[RN Hours (excl. Admin, DON)]:[RN DON Hours]])</f>
        <v>35.636111111111113</v>
      </c>
      <c r="M126" s="3">
        <v>24.891666666666666</v>
      </c>
      <c r="N126" s="3">
        <v>5.1111111111111107</v>
      </c>
      <c r="O126" s="3">
        <v>5.6333333333333337</v>
      </c>
      <c r="P126" s="3">
        <f>SUM(Table3[[#This Row],[LPN Hours (excl. Admin)]:[LPN Admin Hours]])</f>
        <v>80.855555555555554</v>
      </c>
      <c r="Q126" s="3">
        <v>80.855555555555554</v>
      </c>
      <c r="R126" s="3">
        <v>0</v>
      </c>
      <c r="S126" s="3">
        <f>SUM(Table3[[#This Row],[CNA Hours]], Table3[[#This Row],[NA TR Hours]], Table3[[#This Row],[Med Aide/Tech Hours]])</f>
        <v>254.35166666666669</v>
      </c>
      <c r="T126" s="3">
        <v>254.35166666666669</v>
      </c>
      <c r="U126" s="3">
        <v>0</v>
      </c>
      <c r="V126" s="3">
        <v>0</v>
      </c>
      <c r="W126" s="3">
        <f>SUM(Table3[[#This Row],[RN Hours Contract]:[Med Aide Hours Contract]])</f>
        <v>0</v>
      </c>
      <c r="X126" s="3">
        <v>0</v>
      </c>
      <c r="Y126" s="3">
        <v>0</v>
      </c>
      <c r="Z126" s="3">
        <v>0</v>
      </c>
      <c r="AA126" s="3">
        <v>0</v>
      </c>
      <c r="AB126" s="3">
        <v>0</v>
      </c>
      <c r="AC126" s="3">
        <v>0</v>
      </c>
      <c r="AD126" s="3">
        <v>0</v>
      </c>
      <c r="AE126" s="3">
        <v>0</v>
      </c>
      <c r="AF126" t="s">
        <v>124</v>
      </c>
      <c r="AG126" s="13">
        <v>5</v>
      </c>
      <c r="AQ126"/>
    </row>
    <row r="127" spans="1:43" x14ac:dyDescent="0.2">
      <c r="A127" t="s">
        <v>680</v>
      </c>
      <c r="B127" t="s">
        <v>810</v>
      </c>
      <c r="C127" t="s">
        <v>1495</v>
      </c>
      <c r="D127" t="s">
        <v>1741</v>
      </c>
      <c r="E127" s="3">
        <v>182.46666666666667</v>
      </c>
      <c r="F127" s="3">
        <f>Table3[[#This Row],[Total Hours Nurse Staffing]]/Table3[[#This Row],[MDS Census]]</f>
        <v>2.0350444525636342</v>
      </c>
      <c r="G127" s="3">
        <f>Table3[[#This Row],[Total Direct Care Staff Hours]]/Table3[[#This Row],[MDS Census]]</f>
        <v>1.9502192181220315</v>
      </c>
      <c r="H127" s="3">
        <f>Table3[[#This Row],[Total RN Hours (w/ Admin, DON)]]/Table3[[#This Row],[MDS Census]]</f>
        <v>0.32205273413713309</v>
      </c>
      <c r="I127" s="3">
        <f>Table3[[#This Row],[Total RN Hours (w/ Admin, DON)]]/Table3[[#This Row],[MDS Census]]</f>
        <v>0.32205273413713309</v>
      </c>
      <c r="J127" s="3">
        <f t="shared" si="2"/>
        <v>371.32777777777778</v>
      </c>
      <c r="K127" s="3">
        <f>SUM(Table3[[#This Row],[RN Hours (excl. Admin, DON)]], Table3[[#This Row],[LPN Hours (excl. Admin)]], Table3[[#This Row],[CNA Hours]], Table3[[#This Row],[NA TR Hours]], Table3[[#This Row],[Med Aide/Tech Hours]])</f>
        <v>355.85</v>
      </c>
      <c r="L127" s="3">
        <f>SUM(Table3[[#This Row],[RN Hours (excl. Admin, DON)]:[RN DON Hours]])</f>
        <v>58.763888888888886</v>
      </c>
      <c r="M127" s="3">
        <v>55.50277777777778</v>
      </c>
      <c r="N127" s="3">
        <v>0.62222222222222223</v>
      </c>
      <c r="O127" s="3">
        <v>2.6388888888888888</v>
      </c>
      <c r="P127" s="3">
        <f>SUM(Table3[[#This Row],[LPN Hours (excl. Admin)]:[LPN Admin Hours]])</f>
        <v>151.16111111111113</v>
      </c>
      <c r="Q127" s="3">
        <v>138.94444444444446</v>
      </c>
      <c r="R127" s="3">
        <v>12.216666666666667</v>
      </c>
      <c r="S127" s="3">
        <f>SUM(Table3[[#This Row],[CNA Hours]], Table3[[#This Row],[NA TR Hours]], Table3[[#This Row],[Med Aide/Tech Hours]])</f>
        <v>161.40277777777777</v>
      </c>
      <c r="T127" s="3">
        <v>109.44166666666666</v>
      </c>
      <c r="U127" s="3">
        <v>51.961111111111109</v>
      </c>
      <c r="V127" s="3">
        <v>0</v>
      </c>
      <c r="W127" s="3">
        <f>SUM(Table3[[#This Row],[RN Hours Contract]:[Med Aide Hours Contract]])</f>
        <v>0.76666666666666672</v>
      </c>
      <c r="X127" s="3">
        <v>0</v>
      </c>
      <c r="Y127" s="3">
        <v>0</v>
      </c>
      <c r="Z127" s="3">
        <v>0</v>
      </c>
      <c r="AA127" s="3">
        <v>0</v>
      </c>
      <c r="AB127" s="3">
        <v>0</v>
      </c>
      <c r="AC127" s="3">
        <v>0.76666666666666672</v>
      </c>
      <c r="AD127" s="3">
        <v>0</v>
      </c>
      <c r="AE127" s="3">
        <v>0</v>
      </c>
      <c r="AF127" t="s">
        <v>125</v>
      </c>
      <c r="AG127" s="13">
        <v>5</v>
      </c>
      <c r="AQ127"/>
    </row>
    <row r="128" spans="1:43" x14ac:dyDescent="0.2">
      <c r="A128" t="s">
        <v>680</v>
      </c>
      <c r="B128" t="s">
        <v>811</v>
      </c>
      <c r="C128" t="s">
        <v>1496</v>
      </c>
      <c r="D128" t="s">
        <v>1753</v>
      </c>
      <c r="E128" s="3">
        <v>104.01111111111111</v>
      </c>
      <c r="F128" s="3">
        <f>Table3[[#This Row],[Total Hours Nurse Staffing]]/Table3[[#This Row],[MDS Census]]</f>
        <v>3.6962311718833458</v>
      </c>
      <c r="G128" s="3">
        <f>Table3[[#This Row],[Total Direct Care Staff Hours]]/Table3[[#This Row],[MDS Census]]</f>
        <v>3.5475558166862515</v>
      </c>
      <c r="H128" s="3">
        <f>Table3[[#This Row],[Total RN Hours (w/ Admin, DON)]]/Table3[[#This Row],[MDS Census]]</f>
        <v>0.81721183634227113</v>
      </c>
      <c r="I128" s="3">
        <f>Table3[[#This Row],[Total RN Hours (w/ Admin, DON)]]/Table3[[#This Row],[MDS Census]]</f>
        <v>0.81721183634227113</v>
      </c>
      <c r="J128" s="3">
        <f t="shared" si="2"/>
        <v>384.44911111111111</v>
      </c>
      <c r="K128" s="3">
        <f>SUM(Table3[[#This Row],[RN Hours (excl. Admin, DON)]], Table3[[#This Row],[LPN Hours (excl. Admin)]], Table3[[#This Row],[CNA Hours]], Table3[[#This Row],[NA TR Hours]], Table3[[#This Row],[Med Aide/Tech Hours]])</f>
        <v>368.98522222222221</v>
      </c>
      <c r="L128" s="3">
        <f>SUM(Table3[[#This Row],[RN Hours (excl. Admin, DON)]:[RN DON Hours]])</f>
        <v>84.999111111111105</v>
      </c>
      <c r="M128" s="3">
        <v>69.535222222222217</v>
      </c>
      <c r="N128" s="3">
        <v>9.8638888888888889</v>
      </c>
      <c r="O128" s="3">
        <v>5.6</v>
      </c>
      <c r="P128" s="3">
        <f>SUM(Table3[[#This Row],[LPN Hours (excl. Admin)]:[LPN Admin Hours]])</f>
        <v>56.24722222222222</v>
      </c>
      <c r="Q128" s="3">
        <v>56.24722222222222</v>
      </c>
      <c r="R128" s="3">
        <v>0</v>
      </c>
      <c r="S128" s="3">
        <f>SUM(Table3[[#This Row],[CNA Hours]], Table3[[#This Row],[NA TR Hours]], Table3[[#This Row],[Med Aide/Tech Hours]])</f>
        <v>243.20277777777778</v>
      </c>
      <c r="T128" s="3">
        <v>243.20277777777778</v>
      </c>
      <c r="U128" s="3">
        <v>0</v>
      </c>
      <c r="V128" s="3">
        <v>0</v>
      </c>
      <c r="W128" s="3">
        <f>SUM(Table3[[#This Row],[RN Hours Contract]:[Med Aide Hours Contract]])</f>
        <v>2.5277777777777777</v>
      </c>
      <c r="X128" s="3">
        <v>2.5277777777777777</v>
      </c>
      <c r="Y128" s="3">
        <v>0</v>
      </c>
      <c r="Z128" s="3">
        <v>0</v>
      </c>
      <c r="AA128" s="3">
        <v>0</v>
      </c>
      <c r="AB128" s="3">
        <v>0</v>
      </c>
      <c r="AC128" s="3">
        <v>0</v>
      </c>
      <c r="AD128" s="3">
        <v>0</v>
      </c>
      <c r="AE128" s="3">
        <v>0</v>
      </c>
      <c r="AF128" t="s">
        <v>126</v>
      </c>
      <c r="AG128" s="13">
        <v>5</v>
      </c>
      <c r="AQ128"/>
    </row>
    <row r="129" spans="1:43" x14ac:dyDescent="0.2">
      <c r="A129" t="s">
        <v>680</v>
      </c>
      <c r="B129" t="s">
        <v>812</v>
      </c>
      <c r="C129" t="s">
        <v>1438</v>
      </c>
      <c r="D129" t="s">
        <v>1706</v>
      </c>
      <c r="E129" s="3">
        <v>57.411111111111111</v>
      </c>
      <c r="F129" s="3">
        <f>Table3[[#This Row],[Total Hours Nurse Staffing]]/Table3[[#This Row],[MDS Census]]</f>
        <v>3.8033675246758274</v>
      </c>
      <c r="G129" s="3">
        <f>Table3[[#This Row],[Total Direct Care Staff Hours]]/Table3[[#This Row],[MDS Census]]</f>
        <v>3.6155409328430417</v>
      </c>
      <c r="H129" s="3">
        <f>Table3[[#This Row],[Total RN Hours (w/ Admin, DON)]]/Table3[[#This Row],[MDS Census]]</f>
        <v>0.52849816140894135</v>
      </c>
      <c r="I129" s="3">
        <f>Table3[[#This Row],[Total RN Hours (w/ Admin, DON)]]/Table3[[#This Row],[MDS Census]]</f>
        <v>0.52849816140894135</v>
      </c>
      <c r="J129" s="3">
        <f t="shared" si="2"/>
        <v>218.35555555555555</v>
      </c>
      <c r="K129" s="3">
        <f>SUM(Table3[[#This Row],[RN Hours (excl. Admin, DON)]], Table3[[#This Row],[LPN Hours (excl. Admin)]], Table3[[#This Row],[CNA Hours]], Table3[[#This Row],[NA TR Hours]], Table3[[#This Row],[Med Aide/Tech Hours]])</f>
        <v>207.57222222222219</v>
      </c>
      <c r="L129" s="3">
        <f>SUM(Table3[[#This Row],[RN Hours (excl. Admin, DON)]:[RN DON Hours]])</f>
        <v>30.341666666666669</v>
      </c>
      <c r="M129" s="3">
        <v>25.05</v>
      </c>
      <c r="N129" s="3">
        <v>0.73333333333333328</v>
      </c>
      <c r="O129" s="3">
        <v>4.5583333333333336</v>
      </c>
      <c r="P129" s="3">
        <f>SUM(Table3[[#This Row],[LPN Hours (excl. Admin)]:[LPN Admin Hours]])</f>
        <v>50.491666666666667</v>
      </c>
      <c r="Q129" s="3">
        <v>45</v>
      </c>
      <c r="R129" s="3">
        <v>5.4916666666666663</v>
      </c>
      <c r="S129" s="3">
        <f>SUM(Table3[[#This Row],[CNA Hours]], Table3[[#This Row],[NA TR Hours]], Table3[[#This Row],[Med Aide/Tech Hours]])</f>
        <v>137.52222222222221</v>
      </c>
      <c r="T129" s="3">
        <v>137.52222222222221</v>
      </c>
      <c r="U129" s="3">
        <v>0</v>
      </c>
      <c r="V129" s="3">
        <v>0</v>
      </c>
      <c r="W129" s="3">
        <f>SUM(Table3[[#This Row],[RN Hours Contract]:[Med Aide Hours Contract]])</f>
        <v>0</v>
      </c>
      <c r="X129" s="3">
        <v>0</v>
      </c>
      <c r="Y129" s="3">
        <v>0</v>
      </c>
      <c r="Z129" s="3">
        <v>0</v>
      </c>
      <c r="AA129" s="3">
        <v>0</v>
      </c>
      <c r="AB129" s="3">
        <v>0</v>
      </c>
      <c r="AC129" s="3">
        <v>0</v>
      </c>
      <c r="AD129" s="3">
        <v>0</v>
      </c>
      <c r="AE129" s="3">
        <v>0</v>
      </c>
      <c r="AF129" t="s">
        <v>127</v>
      </c>
      <c r="AG129" s="13">
        <v>5</v>
      </c>
      <c r="AQ129"/>
    </row>
    <row r="130" spans="1:43" x14ac:dyDescent="0.2">
      <c r="A130" t="s">
        <v>680</v>
      </c>
      <c r="B130" t="s">
        <v>813</v>
      </c>
      <c r="C130" t="s">
        <v>1439</v>
      </c>
      <c r="D130" t="s">
        <v>1741</v>
      </c>
      <c r="E130" s="3">
        <v>157.54444444444445</v>
      </c>
      <c r="F130" s="3">
        <f>Table3[[#This Row],[Total Hours Nurse Staffing]]/Table3[[#This Row],[MDS Census]]</f>
        <v>2.5066471542421889</v>
      </c>
      <c r="G130" s="3">
        <f>Table3[[#This Row],[Total Direct Care Staff Hours]]/Table3[[#This Row],[MDS Census]]</f>
        <v>2.3440475350871002</v>
      </c>
      <c r="H130" s="3">
        <f>Table3[[#This Row],[Total RN Hours (w/ Admin, DON)]]/Table3[[#This Row],[MDS Census]]</f>
        <v>0.3182347133084138</v>
      </c>
      <c r="I130" s="3">
        <f>Table3[[#This Row],[Total RN Hours (w/ Admin, DON)]]/Table3[[#This Row],[MDS Census]]</f>
        <v>0.3182347133084138</v>
      </c>
      <c r="J130" s="3">
        <f t="shared" si="2"/>
        <v>394.9083333333333</v>
      </c>
      <c r="K130" s="3">
        <f>SUM(Table3[[#This Row],[RN Hours (excl. Admin, DON)]], Table3[[#This Row],[LPN Hours (excl. Admin)]], Table3[[#This Row],[CNA Hours]], Table3[[#This Row],[NA TR Hours]], Table3[[#This Row],[Med Aide/Tech Hours]])</f>
        <v>369.29166666666663</v>
      </c>
      <c r="L130" s="3">
        <f>SUM(Table3[[#This Row],[RN Hours (excl. Admin, DON)]:[RN DON Hours]])</f>
        <v>50.136111111111106</v>
      </c>
      <c r="M130" s="3">
        <v>32.866666666666667</v>
      </c>
      <c r="N130" s="3">
        <v>13.558333333333334</v>
      </c>
      <c r="O130" s="3">
        <v>3.7111111111111112</v>
      </c>
      <c r="P130" s="3">
        <f>SUM(Table3[[#This Row],[LPN Hours (excl. Admin)]:[LPN Admin Hours]])</f>
        <v>112.4111111111111</v>
      </c>
      <c r="Q130" s="3">
        <v>104.06388888888888</v>
      </c>
      <c r="R130" s="3">
        <v>8.3472222222222214</v>
      </c>
      <c r="S130" s="3">
        <f>SUM(Table3[[#This Row],[CNA Hours]], Table3[[#This Row],[NA TR Hours]], Table3[[#This Row],[Med Aide/Tech Hours]])</f>
        <v>232.36111111111111</v>
      </c>
      <c r="T130" s="3">
        <v>223.91388888888889</v>
      </c>
      <c r="U130" s="3">
        <v>8.4472222222222229</v>
      </c>
      <c r="V130" s="3">
        <v>0</v>
      </c>
      <c r="W130" s="3">
        <f>SUM(Table3[[#This Row],[RN Hours Contract]:[Med Aide Hours Contract]])</f>
        <v>0</v>
      </c>
      <c r="X130" s="3">
        <v>0</v>
      </c>
      <c r="Y130" s="3">
        <v>0</v>
      </c>
      <c r="Z130" s="3">
        <v>0</v>
      </c>
      <c r="AA130" s="3">
        <v>0</v>
      </c>
      <c r="AB130" s="3">
        <v>0</v>
      </c>
      <c r="AC130" s="3">
        <v>0</v>
      </c>
      <c r="AD130" s="3">
        <v>0</v>
      </c>
      <c r="AE130" s="3">
        <v>0</v>
      </c>
      <c r="AF130" t="s">
        <v>128</v>
      </c>
      <c r="AG130" s="13">
        <v>5</v>
      </c>
      <c r="AQ130"/>
    </row>
    <row r="131" spans="1:43" x14ac:dyDescent="0.2">
      <c r="A131" t="s">
        <v>680</v>
      </c>
      <c r="B131" t="s">
        <v>814</v>
      </c>
      <c r="C131" t="s">
        <v>1497</v>
      </c>
      <c r="D131" t="s">
        <v>1732</v>
      </c>
      <c r="E131" s="3">
        <v>79.922222222222217</v>
      </c>
      <c r="F131" s="3">
        <f>Table3[[#This Row],[Total Hours Nurse Staffing]]/Table3[[#This Row],[MDS Census]]</f>
        <v>4.1197692200750735</v>
      </c>
      <c r="G131" s="3">
        <f>Table3[[#This Row],[Total Direct Care Staff Hours]]/Table3[[#This Row],[MDS Census]]</f>
        <v>3.7271305435840407</v>
      </c>
      <c r="H131" s="3">
        <f>Table3[[#This Row],[Total RN Hours (w/ Admin, DON)]]/Table3[[#This Row],[MDS Census]]</f>
        <v>0.58449186709300727</v>
      </c>
      <c r="I131" s="3">
        <f>Table3[[#This Row],[Total RN Hours (w/ Admin, DON)]]/Table3[[#This Row],[MDS Census]]</f>
        <v>0.58449186709300727</v>
      </c>
      <c r="J131" s="3">
        <f t="shared" si="2"/>
        <v>329.26111111111112</v>
      </c>
      <c r="K131" s="3">
        <f>SUM(Table3[[#This Row],[RN Hours (excl. Admin, DON)]], Table3[[#This Row],[LPN Hours (excl. Admin)]], Table3[[#This Row],[CNA Hours]], Table3[[#This Row],[NA TR Hours]], Table3[[#This Row],[Med Aide/Tech Hours]])</f>
        <v>297.88055555555559</v>
      </c>
      <c r="L131" s="3">
        <f>SUM(Table3[[#This Row],[RN Hours (excl. Admin, DON)]:[RN DON Hours]])</f>
        <v>46.713888888888896</v>
      </c>
      <c r="M131" s="3">
        <v>21.719444444444445</v>
      </c>
      <c r="N131" s="3">
        <v>19.394444444444446</v>
      </c>
      <c r="O131" s="3">
        <v>5.6</v>
      </c>
      <c r="P131" s="3">
        <f>SUM(Table3[[#This Row],[LPN Hours (excl. Admin)]:[LPN Admin Hours]])</f>
        <v>82.416666666666657</v>
      </c>
      <c r="Q131" s="3">
        <v>76.030555555555551</v>
      </c>
      <c r="R131" s="3">
        <v>6.3861111111111111</v>
      </c>
      <c r="S131" s="3">
        <f>SUM(Table3[[#This Row],[CNA Hours]], Table3[[#This Row],[NA TR Hours]], Table3[[#This Row],[Med Aide/Tech Hours]])</f>
        <v>200.13055555555556</v>
      </c>
      <c r="T131" s="3">
        <v>200.13055555555556</v>
      </c>
      <c r="U131" s="3">
        <v>0</v>
      </c>
      <c r="V131" s="3">
        <v>0</v>
      </c>
      <c r="W131" s="3">
        <f>SUM(Table3[[#This Row],[RN Hours Contract]:[Med Aide Hours Contract]])</f>
        <v>0</v>
      </c>
      <c r="X131" s="3">
        <v>0</v>
      </c>
      <c r="Y131" s="3">
        <v>0</v>
      </c>
      <c r="Z131" s="3">
        <v>0</v>
      </c>
      <c r="AA131" s="3">
        <v>0</v>
      </c>
      <c r="AB131" s="3">
        <v>0</v>
      </c>
      <c r="AC131" s="3">
        <v>0</v>
      </c>
      <c r="AD131" s="3">
        <v>0</v>
      </c>
      <c r="AE131" s="3">
        <v>0</v>
      </c>
      <c r="AF131" t="s">
        <v>129</v>
      </c>
      <c r="AG131" s="13">
        <v>5</v>
      </c>
      <c r="AQ131"/>
    </row>
    <row r="132" spans="1:43" x14ac:dyDescent="0.2">
      <c r="A132" t="s">
        <v>680</v>
      </c>
      <c r="B132" t="s">
        <v>815</v>
      </c>
      <c r="C132" t="s">
        <v>1389</v>
      </c>
      <c r="D132" t="s">
        <v>1764</v>
      </c>
      <c r="E132" s="3">
        <v>74.066666666666663</v>
      </c>
      <c r="F132" s="3">
        <f>Table3[[#This Row],[Total Hours Nurse Staffing]]/Table3[[#This Row],[MDS Census]]</f>
        <v>2.9428952895289529</v>
      </c>
      <c r="G132" s="3">
        <f>Table3[[#This Row],[Total Direct Care Staff Hours]]/Table3[[#This Row],[MDS Census]]</f>
        <v>2.6751560156015604</v>
      </c>
      <c r="H132" s="3">
        <f>Table3[[#This Row],[Total RN Hours (w/ Admin, DON)]]/Table3[[#This Row],[MDS Census]]</f>
        <v>0.67364236423642365</v>
      </c>
      <c r="I132" s="3">
        <f>Table3[[#This Row],[Total RN Hours (w/ Admin, DON)]]/Table3[[#This Row],[MDS Census]]</f>
        <v>0.67364236423642365</v>
      </c>
      <c r="J132" s="3">
        <f t="shared" si="2"/>
        <v>217.97044444444444</v>
      </c>
      <c r="K132" s="3">
        <f>SUM(Table3[[#This Row],[RN Hours (excl. Admin, DON)]], Table3[[#This Row],[LPN Hours (excl. Admin)]], Table3[[#This Row],[CNA Hours]], Table3[[#This Row],[NA TR Hours]], Table3[[#This Row],[Med Aide/Tech Hours]])</f>
        <v>198.13988888888889</v>
      </c>
      <c r="L132" s="3">
        <f>SUM(Table3[[#This Row],[RN Hours (excl. Admin, DON)]:[RN DON Hours]])</f>
        <v>49.894444444444446</v>
      </c>
      <c r="M132" s="3">
        <v>35.56388888888889</v>
      </c>
      <c r="N132" s="3">
        <v>10.577777777777778</v>
      </c>
      <c r="O132" s="3">
        <v>3.7527777777777778</v>
      </c>
      <c r="P132" s="3">
        <f>SUM(Table3[[#This Row],[LPN Hours (excl. Admin)]:[LPN Admin Hours]])</f>
        <v>39.277777777777779</v>
      </c>
      <c r="Q132" s="3">
        <v>33.777777777777779</v>
      </c>
      <c r="R132" s="3">
        <v>5.5</v>
      </c>
      <c r="S132" s="3">
        <f>SUM(Table3[[#This Row],[CNA Hours]], Table3[[#This Row],[NA TR Hours]], Table3[[#This Row],[Med Aide/Tech Hours]])</f>
        <v>128.79822222222222</v>
      </c>
      <c r="T132" s="3">
        <v>125.70933333333333</v>
      </c>
      <c r="U132" s="3">
        <v>3.088888888888889</v>
      </c>
      <c r="V132" s="3">
        <v>0</v>
      </c>
      <c r="W132" s="3">
        <f>SUM(Table3[[#This Row],[RN Hours Contract]:[Med Aide Hours Contract]])</f>
        <v>4.6222222222222218</v>
      </c>
      <c r="X132" s="3">
        <v>1.0888888888888888</v>
      </c>
      <c r="Y132" s="3">
        <v>0</v>
      </c>
      <c r="Z132" s="3">
        <v>0</v>
      </c>
      <c r="AA132" s="3">
        <v>0.31111111111111112</v>
      </c>
      <c r="AB132" s="3">
        <v>0</v>
      </c>
      <c r="AC132" s="3">
        <v>3.2222222222222223</v>
      </c>
      <c r="AD132" s="3">
        <v>0</v>
      </c>
      <c r="AE132" s="3">
        <v>0</v>
      </c>
      <c r="AF132" t="s">
        <v>130</v>
      </c>
      <c r="AG132" s="13">
        <v>5</v>
      </c>
      <c r="AQ132"/>
    </row>
    <row r="133" spans="1:43" x14ac:dyDescent="0.2">
      <c r="A133" t="s">
        <v>680</v>
      </c>
      <c r="B133" t="s">
        <v>816</v>
      </c>
      <c r="C133" t="s">
        <v>1498</v>
      </c>
      <c r="D133" t="s">
        <v>1744</v>
      </c>
      <c r="E133" s="3">
        <v>88.966666666666669</v>
      </c>
      <c r="F133" s="3">
        <f>Table3[[#This Row],[Total Hours Nurse Staffing]]/Table3[[#This Row],[MDS Census]]</f>
        <v>3.2140002497814408</v>
      </c>
      <c r="G133" s="3">
        <f>Table3[[#This Row],[Total Direct Care Staff Hours]]/Table3[[#This Row],[MDS Census]]</f>
        <v>2.9439552891220182</v>
      </c>
      <c r="H133" s="3">
        <f>Table3[[#This Row],[Total RN Hours (w/ Admin, DON)]]/Table3[[#This Row],[MDS Census]]</f>
        <v>1.0392781316348194</v>
      </c>
      <c r="I133" s="3">
        <f>Table3[[#This Row],[Total RN Hours (w/ Admin, DON)]]/Table3[[#This Row],[MDS Census]]</f>
        <v>1.0392781316348194</v>
      </c>
      <c r="J133" s="3">
        <f t="shared" si="2"/>
        <v>285.93888888888887</v>
      </c>
      <c r="K133" s="3">
        <f>SUM(Table3[[#This Row],[RN Hours (excl. Admin, DON)]], Table3[[#This Row],[LPN Hours (excl. Admin)]], Table3[[#This Row],[CNA Hours]], Table3[[#This Row],[NA TR Hours]], Table3[[#This Row],[Med Aide/Tech Hours]])</f>
        <v>261.91388888888889</v>
      </c>
      <c r="L133" s="3">
        <f>SUM(Table3[[#This Row],[RN Hours (excl. Admin, DON)]:[RN DON Hours]])</f>
        <v>92.461111111111094</v>
      </c>
      <c r="M133" s="3">
        <v>74.602777777777774</v>
      </c>
      <c r="N133" s="3">
        <v>12.347222222222221</v>
      </c>
      <c r="O133" s="3">
        <v>5.5111111111111111</v>
      </c>
      <c r="P133" s="3">
        <f>SUM(Table3[[#This Row],[LPN Hours (excl. Admin)]:[LPN Admin Hours]])</f>
        <v>44.722222222222221</v>
      </c>
      <c r="Q133" s="3">
        <v>38.555555555555557</v>
      </c>
      <c r="R133" s="3">
        <v>6.166666666666667</v>
      </c>
      <c r="S133" s="3">
        <f>SUM(Table3[[#This Row],[CNA Hours]], Table3[[#This Row],[NA TR Hours]], Table3[[#This Row],[Med Aide/Tech Hours]])</f>
        <v>148.75555555555556</v>
      </c>
      <c r="T133" s="3">
        <v>148.75555555555556</v>
      </c>
      <c r="U133" s="3">
        <v>0</v>
      </c>
      <c r="V133" s="3">
        <v>0</v>
      </c>
      <c r="W133" s="3">
        <f>SUM(Table3[[#This Row],[RN Hours Contract]:[Med Aide Hours Contract]])</f>
        <v>0</v>
      </c>
      <c r="X133" s="3">
        <v>0</v>
      </c>
      <c r="Y133" s="3">
        <v>0</v>
      </c>
      <c r="Z133" s="3">
        <v>0</v>
      </c>
      <c r="AA133" s="3">
        <v>0</v>
      </c>
      <c r="AB133" s="3">
        <v>0</v>
      </c>
      <c r="AC133" s="3">
        <v>0</v>
      </c>
      <c r="AD133" s="3">
        <v>0</v>
      </c>
      <c r="AE133" s="3">
        <v>0</v>
      </c>
      <c r="AF133" t="s">
        <v>131</v>
      </c>
      <c r="AG133" s="13">
        <v>5</v>
      </c>
      <c r="AQ133"/>
    </row>
    <row r="134" spans="1:43" x14ac:dyDescent="0.2">
      <c r="A134" t="s">
        <v>680</v>
      </c>
      <c r="B134" t="s">
        <v>817</v>
      </c>
      <c r="C134" t="s">
        <v>1499</v>
      </c>
      <c r="D134" t="s">
        <v>1733</v>
      </c>
      <c r="E134" s="3">
        <v>89.266666666666666</v>
      </c>
      <c r="F134" s="3">
        <f>Table3[[#This Row],[Total Hours Nurse Staffing]]/Table3[[#This Row],[MDS Census]]</f>
        <v>2.1600074682598955</v>
      </c>
      <c r="G134" s="3">
        <f>Table3[[#This Row],[Total Direct Care Staff Hours]]/Table3[[#This Row],[MDS Census]]</f>
        <v>2.0807194423699276</v>
      </c>
      <c r="H134" s="3">
        <f>Table3[[#This Row],[Total RN Hours (w/ Admin, DON)]]/Table3[[#This Row],[MDS Census]]</f>
        <v>0.62291511077918849</v>
      </c>
      <c r="I134" s="3">
        <f>Table3[[#This Row],[Total RN Hours (w/ Admin, DON)]]/Table3[[#This Row],[MDS Census]]</f>
        <v>0.62291511077918849</v>
      </c>
      <c r="J134" s="3">
        <f t="shared" si="2"/>
        <v>192.81666666666666</v>
      </c>
      <c r="K134" s="3">
        <f>SUM(Table3[[#This Row],[RN Hours (excl. Admin, DON)]], Table3[[#This Row],[LPN Hours (excl. Admin)]], Table3[[#This Row],[CNA Hours]], Table3[[#This Row],[NA TR Hours]], Table3[[#This Row],[Med Aide/Tech Hours]])</f>
        <v>185.73888888888888</v>
      </c>
      <c r="L134" s="3">
        <f>SUM(Table3[[#This Row],[RN Hours (excl. Admin, DON)]:[RN DON Hours]])</f>
        <v>55.605555555555554</v>
      </c>
      <c r="M134" s="3">
        <v>48.527777777777779</v>
      </c>
      <c r="N134" s="3">
        <v>1.3888888888888888</v>
      </c>
      <c r="O134" s="3">
        <v>5.6888888888888891</v>
      </c>
      <c r="P134" s="3">
        <f>SUM(Table3[[#This Row],[LPN Hours (excl. Admin)]:[LPN Admin Hours]])</f>
        <v>8.5861111111111104</v>
      </c>
      <c r="Q134" s="3">
        <v>8.5861111111111104</v>
      </c>
      <c r="R134" s="3">
        <v>0</v>
      </c>
      <c r="S134" s="3">
        <f>SUM(Table3[[#This Row],[CNA Hours]], Table3[[#This Row],[NA TR Hours]], Table3[[#This Row],[Med Aide/Tech Hours]])</f>
        <v>128.625</v>
      </c>
      <c r="T134" s="3">
        <v>126.81666666666666</v>
      </c>
      <c r="U134" s="3">
        <v>1.8083333333333333</v>
      </c>
      <c r="V134" s="3">
        <v>0</v>
      </c>
      <c r="W134" s="3">
        <f>SUM(Table3[[#This Row],[RN Hours Contract]:[Med Aide Hours Contract]])</f>
        <v>0</v>
      </c>
      <c r="X134" s="3">
        <v>0</v>
      </c>
      <c r="Y134" s="3">
        <v>0</v>
      </c>
      <c r="Z134" s="3">
        <v>0</v>
      </c>
      <c r="AA134" s="3">
        <v>0</v>
      </c>
      <c r="AB134" s="3">
        <v>0</v>
      </c>
      <c r="AC134" s="3">
        <v>0</v>
      </c>
      <c r="AD134" s="3">
        <v>0</v>
      </c>
      <c r="AE134" s="3">
        <v>0</v>
      </c>
      <c r="AF134" t="s">
        <v>132</v>
      </c>
      <c r="AG134" s="13">
        <v>5</v>
      </c>
      <c r="AQ134"/>
    </row>
    <row r="135" spans="1:43" x14ac:dyDescent="0.2">
      <c r="A135" t="s">
        <v>680</v>
      </c>
      <c r="B135" t="s">
        <v>818</v>
      </c>
      <c r="C135" t="s">
        <v>1455</v>
      </c>
      <c r="D135" t="s">
        <v>1743</v>
      </c>
      <c r="E135" s="3">
        <v>45.555555555555557</v>
      </c>
      <c r="F135" s="3">
        <f>Table3[[#This Row],[Total Hours Nurse Staffing]]/Table3[[#This Row],[MDS Census]]</f>
        <v>5.4162317073170732</v>
      </c>
      <c r="G135" s="3">
        <f>Table3[[#This Row],[Total Direct Care Staff Hours]]/Table3[[#This Row],[MDS Census]]</f>
        <v>4.7265975609756099</v>
      </c>
      <c r="H135" s="3">
        <f>Table3[[#This Row],[Total RN Hours (w/ Admin, DON)]]/Table3[[#This Row],[MDS Census]]</f>
        <v>1.8220926829268291</v>
      </c>
      <c r="I135" s="3">
        <f>Table3[[#This Row],[Total RN Hours (w/ Admin, DON)]]/Table3[[#This Row],[MDS Census]]</f>
        <v>1.8220926829268291</v>
      </c>
      <c r="J135" s="3">
        <f t="shared" si="2"/>
        <v>246.73944444444444</v>
      </c>
      <c r="K135" s="3">
        <f>SUM(Table3[[#This Row],[RN Hours (excl. Admin, DON)]], Table3[[#This Row],[LPN Hours (excl. Admin)]], Table3[[#This Row],[CNA Hours]], Table3[[#This Row],[NA TR Hours]], Table3[[#This Row],[Med Aide/Tech Hours]])</f>
        <v>215.32277777777779</v>
      </c>
      <c r="L135" s="3">
        <f>SUM(Table3[[#This Row],[RN Hours (excl. Admin, DON)]:[RN DON Hours]])</f>
        <v>83.00644444444444</v>
      </c>
      <c r="M135" s="3">
        <v>51.589777777777776</v>
      </c>
      <c r="N135" s="3">
        <v>28.661111111111101</v>
      </c>
      <c r="O135" s="3">
        <v>2.7555555555555555</v>
      </c>
      <c r="P135" s="3">
        <f>SUM(Table3[[#This Row],[LPN Hours (excl. Admin)]:[LPN Admin Hours]])</f>
        <v>27.377111111111113</v>
      </c>
      <c r="Q135" s="3">
        <v>27.377111111111113</v>
      </c>
      <c r="R135" s="3">
        <v>0</v>
      </c>
      <c r="S135" s="3">
        <f>SUM(Table3[[#This Row],[CNA Hours]], Table3[[#This Row],[NA TR Hours]], Table3[[#This Row],[Med Aide/Tech Hours]])</f>
        <v>136.3558888888889</v>
      </c>
      <c r="T135" s="3">
        <v>136.3558888888889</v>
      </c>
      <c r="U135" s="3">
        <v>0</v>
      </c>
      <c r="V135" s="3">
        <v>0</v>
      </c>
      <c r="W135" s="3">
        <f>SUM(Table3[[#This Row],[RN Hours Contract]:[Med Aide Hours Contract]])</f>
        <v>2.8435555555555556</v>
      </c>
      <c r="X135" s="3">
        <v>0</v>
      </c>
      <c r="Y135" s="3">
        <v>0</v>
      </c>
      <c r="Z135" s="3">
        <v>0</v>
      </c>
      <c r="AA135" s="3">
        <v>0</v>
      </c>
      <c r="AB135" s="3">
        <v>0</v>
      </c>
      <c r="AC135" s="3">
        <v>2.8435555555555556</v>
      </c>
      <c r="AD135" s="3">
        <v>0</v>
      </c>
      <c r="AE135" s="3">
        <v>0</v>
      </c>
      <c r="AF135" t="s">
        <v>133</v>
      </c>
      <c r="AG135" s="13">
        <v>5</v>
      </c>
      <c r="AQ135"/>
    </row>
    <row r="136" spans="1:43" x14ac:dyDescent="0.2">
      <c r="A136" t="s">
        <v>680</v>
      </c>
      <c r="B136" t="s">
        <v>819</v>
      </c>
      <c r="C136" t="s">
        <v>1500</v>
      </c>
      <c r="D136" t="s">
        <v>1771</v>
      </c>
      <c r="E136" s="3">
        <v>54.755555555555553</v>
      </c>
      <c r="F136" s="3">
        <f>Table3[[#This Row],[Total Hours Nurse Staffing]]/Table3[[#This Row],[MDS Census]]</f>
        <v>3.1530702110389615</v>
      </c>
      <c r="G136" s="3">
        <f>Table3[[#This Row],[Total Direct Care Staff Hours]]/Table3[[#This Row],[MDS Census]]</f>
        <v>2.8896773538961043</v>
      </c>
      <c r="H136" s="3">
        <f>Table3[[#This Row],[Total RN Hours (w/ Admin, DON)]]/Table3[[#This Row],[MDS Census]]</f>
        <v>0.60728490259740264</v>
      </c>
      <c r="I136" s="3">
        <f>Table3[[#This Row],[Total RN Hours (w/ Admin, DON)]]/Table3[[#This Row],[MDS Census]]</f>
        <v>0.60728490259740264</v>
      </c>
      <c r="J136" s="3">
        <f t="shared" si="2"/>
        <v>172.64811111111112</v>
      </c>
      <c r="K136" s="3">
        <f>SUM(Table3[[#This Row],[RN Hours (excl. Admin, DON)]], Table3[[#This Row],[LPN Hours (excl. Admin)]], Table3[[#This Row],[CNA Hours]], Table3[[#This Row],[NA TR Hours]], Table3[[#This Row],[Med Aide/Tech Hours]])</f>
        <v>158.2258888888889</v>
      </c>
      <c r="L136" s="3">
        <f>SUM(Table3[[#This Row],[RN Hours (excl. Admin, DON)]:[RN DON Hours]])</f>
        <v>33.252222222222223</v>
      </c>
      <c r="M136" s="3">
        <v>18.830000000000002</v>
      </c>
      <c r="N136" s="3">
        <v>8.9111111111111114</v>
      </c>
      <c r="O136" s="3">
        <v>5.5111111111111111</v>
      </c>
      <c r="P136" s="3">
        <f>SUM(Table3[[#This Row],[LPN Hours (excl. Admin)]:[LPN Admin Hours]])</f>
        <v>30.915555555555557</v>
      </c>
      <c r="Q136" s="3">
        <v>30.915555555555557</v>
      </c>
      <c r="R136" s="3">
        <v>0</v>
      </c>
      <c r="S136" s="3">
        <f>SUM(Table3[[#This Row],[CNA Hours]], Table3[[#This Row],[NA TR Hours]], Table3[[#This Row],[Med Aide/Tech Hours]])</f>
        <v>108.48033333333333</v>
      </c>
      <c r="T136" s="3">
        <v>108.48033333333333</v>
      </c>
      <c r="U136" s="3">
        <v>0</v>
      </c>
      <c r="V136" s="3">
        <v>0</v>
      </c>
      <c r="W136" s="3">
        <f>SUM(Table3[[#This Row],[RN Hours Contract]:[Med Aide Hours Contract]])</f>
        <v>1.1333333333333333</v>
      </c>
      <c r="X136" s="3">
        <v>0</v>
      </c>
      <c r="Y136" s="3">
        <v>1.1333333333333333</v>
      </c>
      <c r="Z136" s="3">
        <v>0</v>
      </c>
      <c r="AA136" s="3">
        <v>0</v>
      </c>
      <c r="AB136" s="3">
        <v>0</v>
      </c>
      <c r="AC136" s="3">
        <v>0</v>
      </c>
      <c r="AD136" s="3">
        <v>0</v>
      </c>
      <c r="AE136" s="3">
        <v>0</v>
      </c>
      <c r="AF136" t="s">
        <v>134</v>
      </c>
      <c r="AG136" s="13">
        <v>5</v>
      </c>
      <c r="AQ136"/>
    </row>
    <row r="137" spans="1:43" x14ac:dyDescent="0.2">
      <c r="A137" t="s">
        <v>680</v>
      </c>
      <c r="B137" t="s">
        <v>820</v>
      </c>
      <c r="C137" t="s">
        <v>1371</v>
      </c>
      <c r="D137" t="s">
        <v>1706</v>
      </c>
      <c r="E137" s="3">
        <v>49.666666666666664</v>
      </c>
      <c r="F137" s="3">
        <f>Table3[[#This Row],[Total Hours Nurse Staffing]]/Table3[[#This Row],[MDS Census]]</f>
        <v>3.3897673378076063</v>
      </c>
      <c r="G137" s="3">
        <f>Table3[[#This Row],[Total Direct Care Staff Hours]]/Table3[[#This Row],[MDS Census]]</f>
        <v>3.1768120805369131</v>
      </c>
      <c r="H137" s="3">
        <f>Table3[[#This Row],[Total RN Hours (w/ Admin, DON)]]/Table3[[#This Row],[MDS Census]]</f>
        <v>0.27705369127516782</v>
      </c>
      <c r="I137" s="3">
        <f>Table3[[#This Row],[Total RN Hours (w/ Admin, DON)]]/Table3[[#This Row],[MDS Census]]</f>
        <v>0.27705369127516782</v>
      </c>
      <c r="J137" s="3">
        <f t="shared" si="2"/>
        <v>168.35844444444444</v>
      </c>
      <c r="K137" s="3">
        <f>SUM(Table3[[#This Row],[RN Hours (excl. Admin, DON)]], Table3[[#This Row],[LPN Hours (excl. Admin)]], Table3[[#This Row],[CNA Hours]], Table3[[#This Row],[NA TR Hours]], Table3[[#This Row],[Med Aide/Tech Hours]])</f>
        <v>157.78166666666667</v>
      </c>
      <c r="L137" s="3">
        <f>SUM(Table3[[#This Row],[RN Hours (excl. Admin, DON)]:[RN DON Hours]])</f>
        <v>13.760333333333334</v>
      </c>
      <c r="M137" s="3">
        <v>13.760333333333334</v>
      </c>
      <c r="N137" s="3">
        <v>0</v>
      </c>
      <c r="O137" s="3">
        <v>0</v>
      </c>
      <c r="P137" s="3">
        <f>SUM(Table3[[#This Row],[LPN Hours (excl. Admin)]:[LPN Admin Hours]])</f>
        <v>43.729888888888894</v>
      </c>
      <c r="Q137" s="3">
        <v>33.153111111111116</v>
      </c>
      <c r="R137" s="3">
        <v>10.576777777777778</v>
      </c>
      <c r="S137" s="3">
        <f>SUM(Table3[[#This Row],[CNA Hours]], Table3[[#This Row],[NA TR Hours]], Table3[[#This Row],[Med Aide/Tech Hours]])</f>
        <v>110.86822222222222</v>
      </c>
      <c r="T137" s="3">
        <v>110.86822222222222</v>
      </c>
      <c r="U137" s="3">
        <v>0</v>
      </c>
      <c r="V137" s="3">
        <v>0</v>
      </c>
      <c r="W137" s="3">
        <f>SUM(Table3[[#This Row],[RN Hours Contract]:[Med Aide Hours Contract]])</f>
        <v>64.11588888888889</v>
      </c>
      <c r="X137" s="3">
        <v>0</v>
      </c>
      <c r="Y137" s="3">
        <v>0</v>
      </c>
      <c r="Z137" s="3">
        <v>0</v>
      </c>
      <c r="AA137" s="3">
        <v>15.421222222222223</v>
      </c>
      <c r="AB137" s="3">
        <v>0</v>
      </c>
      <c r="AC137" s="3">
        <v>48.69466666666667</v>
      </c>
      <c r="AD137" s="3">
        <v>0</v>
      </c>
      <c r="AE137" s="3">
        <v>0</v>
      </c>
      <c r="AF137" t="s">
        <v>135</v>
      </c>
      <c r="AG137" s="13">
        <v>5</v>
      </c>
      <c r="AQ137"/>
    </row>
    <row r="138" spans="1:43" x14ac:dyDescent="0.2">
      <c r="A138" t="s">
        <v>680</v>
      </c>
      <c r="B138" t="s">
        <v>821</v>
      </c>
      <c r="C138" t="s">
        <v>1501</v>
      </c>
      <c r="D138" t="s">
        <v>1768</v>
      </c>
      <c r="E138" s="3">
        <v>91.411111111111111</v>
      </c>
      <c r="F138" s="3">
        <f>Table3[[#This Row],[Total Hours Nurse Staffing]]/Table3[[#This Row],[MDS Census]]</f>
        <v>3.068427130181111</v>
      </c>
      <c r="G138" s="3">
        <f>Table3[[#This Row],[Total Direct Care Staff Hours]]/Table3[[#This Row],[MDS Census]]</f>
        <v>2.9127810866658566</v>
      </c>
      <c r="H138" s="3">
        <f>Table3[[#This Row],[Total RN Hours (w/ Admin, DON)]]/Table3[[#This Row],[MDS Census]]</f>
        <v>0.74161298164580047</v>
      </c>
      <c r="I138" s="3">
        <f>Table3[[#This Row],[Total RN Hours (w/ Admin, DON)]]/Table3[[#This Row],[MDS Census]]</f>
        <v>0.74161298164580047</v>
      </c>
      <c r="J138" s="3">
        <f t="shared" si="2"/>
        <v>280.48833333333334</v>
      </c>
      <c r="K138" s="3">
        <f>SUM(Table3[[#This Row],[RN Hours (excl. Admin, DON)]], Table3[[#This Row],[LPN Hours (excl. Admin)]], Table3[[#This Row],[CNA Hours]], Table3[[#This Row],[NA TR Hours]], Table3[[#This Row],[Med Aide/Tech Hours]])</f>
        <v>266.26055555555558</v>
      </c>
      <c r="L138" s="3">
        <f>SUM(Table3[[#This Row],[RN Hours (excl. Admin, DON)]:[RN DON Hours]])</f>
        <v>67.791666666666671</v>
      </c>
      <c r="M138" s="3">
        <v>54.24722222222222</v>
      </c>
      <c r="N138" s="3">
        <v>9.5388888888888896</v>
      </c>
      <c r="O138" s="3">
        <v>4.0055555555555555</v>
      </c>
      <c r="P138" s="3">
        <f>SUM(Table3[[#This Row],[LPN Hours (excl. Admin)]:[LPN Admin Hours]])</f>
        <v>60.131666666666668</v>
      </c>
      <c r="Q138" s="3">
        <v>59.448333333333338</v>
      </c>
      <c r="R138" s="3">
        <v>0.68333333333333335</v>
      </c>
      <c r="S138" s="3">
        <f>SUM(Table3[[#This Row],[CNA Hours]], Table3[[#This Row],[NA TR Hours]], Table3[[#This Row],[Med Aide/Tech Hours]])</f>
        <v>152.565</v>
      </c>
      <c r="T138" s="3">
        <v>152.565</v>
      </c>
      <c r="U138" s="3">
        <v>0</v>
      </c>
      <c r="V138" s="3">
        <v>0</v>
      </c>
      <c r="W138" s="3">
        <f>SUM(Table3[[#This Row],[RN Hours Contract]:[Med Aide Hours Contract]])</f>
        <v>12.685555555555556</v>
      </c>
      <c r="X138" s="3">
        <v>0</v>
      </c>
      <c r="Y138" s="3">
        <v>0</v>
      </c>
      <c r="Z138" s="3">
        <v>0</v>
      </c>
      <c r="AA138" s="3">
        <v>2.2872222222222223</v>
      </c>
      <c r="AB138" s="3">
        <v>0</v>
      </c>
      <c r="AC138" s="3">
        <v>10.398333333333333</v>
      </c>
      <c r="AD138" s="3">
        <v>0</v>
      </c>
      <c r="AE138" s="3">
        <v>0</v>
      </c>
      <c r="AF138" t="s">
        <v>136</v>
      </c>
      <c r="AG138" s="13">
        <v>5</v>
      </c>
      <c r="AQ138"/>
    </row>
    <row r="139" spans="1:43" x14ac:dyDescent="0.2">
      <c r="A139" t="s">
        <v>680</v>
      </c>
      <c r="B139" t="s">
        <v>822</v>
      </c>
      <c r="C139" t="s">
        <v>1502</v>
      </c>
      <c r="D139" t="s">
        <v>1748</v>
      </c>
      <c r="E139" s="3">
        <v>89.088888888888889</v>
      </c>
      <c r="F139" s="3">
        <f>Table3[[#This Row],[Total Hours Nurse Staffing]]/Table3[[#This Row],[MDS Census]]</f>
        <v>3.5135008730356696</v>
      </c>
      <c r="G139" s="3">
        <f>Table3[[#This Row],[Total Direct Care Staff Hours]]/Table3[[#This Row],[MDS Census]]</f>
        <v>3.1477301072586679</v>
      </c>
      <c r="H139" s="3">
        <f>Table3[[#This Row],[Total RN Hours (w/ Admin, DON)]]/Table3[[#This Row],[MDS Census]]</f>
        <v>0.39074582190072338</v>
      </c>
      <c r="I139" s="3">
        <f>Table3[[#This Row],[Total RN Hours (w/ Admin, DON)]]/Table3[[#This Row],[MDS Census]]</f>
        <v>0.39074582190072338</v>
      </c>
      <c r="J139" s="3">
        <f t="shared" si="2"/>
        <v>313.01388888888886</v>
      </c>
      <c r="K139" s="3">
        <f>SUM(Table3[[#This Row],[RN Hours (excl. Admin, DON)]], Table3[[#This Row],[LPN Hours (excl. Admin)]], Table3[[#This Row],[CNA Hours]], Table3[[#This Row],[NA TR Hours]], Table3[[#This Row],[Med Aide/Tech Hours]])</f>
        <v>280.42777777777775</v>
      </c>
      <c r="L139" s="3">
        <f>SUM(Table3[[#This Row],[RN Hours (excl. Admin, DON)]:[RN DON Hours]])</f>
        <v>34.81111111111111</v>
      </c>
      <c r="M139" s="3">
        <v>12.611111111111111</v>
      </c>
      <c r="N139" s="3">
        <v>16.744444444444444</v>
      </c>
      <c r="O139" s="3">
        <v>5.4555555555555557</v>
      </c>
      <c r="P139" s="3">
        <f>SUM(Table3[[#This Row],[LPN Hours (excl. Admin)]:[LPN Admin Hours]])</f>
        <v>77.830555555555549</v>
      </c>
      <c r="Q139" s="3">
        <v>67.444444444444443</v>
      </c>
      <c r="R139" s="3">
        <v>10.386111111111111</v>
      </c>
      <c r="S139" s="3">
        <f>SUM(Table3[[#This Row],[CNA Hours]], Table3[[#This Row],[NA TR Hours]], Table3[[#This Row],[Med Aide/Tech Hours]])</f>
        <v>200.37222222222221</v>
      </c>
      <c r="T139" s="3">
        <v>200.02777777777777</v>
      </c>
      <c r="U139" s="3">
        <v>0.34444444444444444</v>
      </c>
      <c r="V139" s="3">
        <v>0</v>
      </c>
      <c r="W139" s="3">
        <f>SUM(Table3[[#This Row],[RN Hours Contract]:[Med Aide Hours Contract]])</f>
        <v>57.488888888888887</v>
      </c>
      <c r="X139" s="3">
        <v>3.786111111111111</v>
      </c>
      <c r="Y139" s="3">
        <v>0</v>
      </c>
      <c r="Z139" s="3">
        <v>0</v>
      </c>
      <c r="AA139" s="3">
        <v>4.4444444444444446E-2</v>
      </c>
      <c r="AB139" s="3">
        <v>0</v>
      </c>
      <c r="AC139" s="3">
        <v>53.658333333333331</v>
      </c>
      <c r="AD139" s="3">
        <v>0</v>
      </c>
      <c r="AE139" s="3">
        <v>0</v>
      </c>
      <c r="AF139" t="s">
        <v>137</v>
      </c>
      <c r="AG139" s="13">
        <v>5</v>
      </c>
      <c r="AQ139"/>
    </row>
    <row r="140" spans="1:43" x14ac:dyDescent="0.2">
      <c r="A140" t="s">
        <v>680</v>
      </c>
      <c r="B140" t="s">
        <v>823</v>
      </c>
      <c r="C140" t="s">
        <v>1503</v>
      </c>
      <c r="D140" t="s">
        <v>1713</v>
      </c>
      <c r="E140" s="3">
        <v>49.488888888888887</v>
      </c>
      <c r="F140" s="3">
        <f>Table3[[#This Row],[Total Hours Nurse Staffing]]/Table3[[#This Row],[MDS Census]]</f>
        <v>4.1642343960484958</v>
      </c>
      <c r="G140" s="3">
        <f>Table3[[#This Row],[Total Direct Care Staff Hours]]/Table3[[#This Row],[MDS Census]]</f>
        <v>3.9696340368208354</v>
      </c>
      <c r="H140" s="3">
        <f>Table3[[#This Row],[Total RN Hours (w/ Admin, DON)]]/Table3[[#This Row],[MDS Census]]</f>
        <v>0.53620341266277505</v>
      </c>
      <c r="I140" s="3">
        <f>Table3[[#This Row],[Total RN Hours (w/ Admin, DON)]]/Table3[[#This Row],[MDS Census]]</f>
        <v>0.53620341266277505</v>
      </c>
      <c r="J140" s="3">
        <f t="shared" si="2"/>
        <v>206.08333333333331</v>
      </c>
      <c r="K140" s="3">
        <f>SUM(Table3[[#This Row],[RN Hours (excl. Admin, DON)]], Table3[[#This Row],[LPN Hours (excl. Admin)]], Table3[[#This Row],[CNA Hours]], Table3[[#This Row],[NA TR Hours]], Table3[[#This Row],[Med Aide/Tech Hours]])</f>
        <v>196.45277777777778</v>
      </c>
      <c r="L140" s="3">
        <f>SUM(Table3[[#This Row],[RN Hours (excl. Admin, DON)]:[RN DON Hours]])</f>
        <v>26.536111111111111</v>
      </c>
      <c r="M140" s="3">
        <v>21.113888888888887</v>
      </c>
      <c r="N140" s="3">
        <v>0</v>
      </c>
      <c r="O140" s="3">
        <v>5.4222222222222225</v>
      </c>
      <c r="P140" s="3">
        <f>SUM(Table3[[#This Row],[LPN Hours (excl. Admin)]:[LPN Admin Hours]])</f>
        <v>47.072222222222223</v>
      </c>
      <c r="Q140" s="3">
        <v>42.863888888888887</v>
      </c>
      <c r="R140" s="3">
        <v>4.208333333333333</v>
      </c>
      <c r="S140" s="3">
        <f>SUM(Table3[[#This Row],[CNA Hours]], Table3[[#This Row],[NA TR Hours]], Table3[[#This Row],[Med Aide/Tech Hours]])</f>
        <v>132.47499999999999</v>
      </c>
      <c r="T140" s="3">
        <v>130.02222222222221</v>
      </c>
      <c r="U140" s="3">
        <v>2.4527777777777779</v>
      </c>
      <c r="V140" s="3">
        <v>0</v>
      </c>
      <c r="W140" s="3">
        <f>SUM(Table3[[#This Row],[RN Hours Contract]:[Med Aide Hours Contract]])</f>
        <v>0</v>
      </c>
      <c r="X140" s="3">
        <v>0</v>
      </c>
      <c r="Y140" s="3">
        <v>0</v>
      </c>
      <c r="Z140" s="3">
        <v>0</v>
      </c>
      <c r="AA140" s="3">
        <v>0</v>
      </c>
      <c r="AB140" s="3">
        <v>0</v>
      </c>
      <c r="AC140" s="3">
        <v>0</v>
      </c>
      <c r="AD140" s="3">
        <v>0</v>
      </c>
      <c r="AE140" s="3">
        <v>0</v>
      </c>
      <c r="AF140" t="s">
        <v>138</v>
      </c>
      <c r="AG140" s="13">
        <v>5</v>
      </c>
      <c r="AQ140"/>
    </row>
    <row r="141" spans="1:43" x14ac:dyDescent="0.2">
      <c r="A141" t="s">
        <v>680</v>
      </c>
      <c r="B141" t="s">
        <v>824</v>
      </c>
      <c r="C141" t="s">
        <v>1504</v>
      </c>
      <c r="D141" t="s">
        <v>1772</v>
      </c>
      <c r="E141" s="3">
        <v>65.211111111111109</v>
      </c>
      <c r="F141" s="3">
        <f>Table3[[#This Row],[Total Hours Nurse Staffing]]/Table3[[#This Row],[MDS Census]]</f>
        <v>3.1112012267848019</v>
      </c>
      <c r="G141" s="3">
        <f>Table3[[#This Row],[Total Direct Care Staff Hours]]/Table3[[#This Row],[MDS Census]]</f>
        <v>2.86268529562106</v>
      </c>
      <c r="H141" s="3">
        <f>Table3[[#This Row],[Total RN Hours (w/ Admin, DON)]]/Table3[[#This Row],[MDS Census]]</f>
        <v>0.34491395467711722</v>
      </c>
      <c r="I141" s="3">
        <f>Table3[[#This Row],[Total RN Hours (w/ Admin, DON)]]/Table3[[#This Row],[MDS Census]]</f>
        <v>0.34491395467711722</v>
      </c>
      <c r="J141" s="3">
        <f t="shared" si="2"/>
        <v>202.8848888888889</v>
      </c>
      <c r="K141" s="3">
        <f>SUM(Table3[[#This Row],[RN Hours (excl. Admin, DON)]], Table3[[#This Row],[LPN Hours (excl. Admin)]], Table3[[#This Row],[CNA Hours]], Table3[[#This Row],[NA TR Hours]], Table3[[#This Row],[Med Aide/Tech Hours]])</f>
        <v>186.67888888888891</v>
      </c>
      <c r="L141" s="3">
        <f>SUM(Table3[[#This Row],[RN Hours (excl. Admin, DON)]:[RN DON Hours]])</f>
        <v>22.492222222222232</v>
      </c>
      <c r="M141" s="3">
        <v>12.097888888888889</v>
      </c>
      <c r="N141" s="3">
        <v>4.6801111111111124</v>
      </c>
      <c r="O141" s="3">
        <v>5.7142222222222285</v>
      </c>
      <c r="P141" s="3">
        <f>SUM(Table3[[#This Row],[LPN Hours (excl. Admin)]:[LPN Admin Hours]])</f>
        <v>49.100111111111111</v>
      </c>
      <c r="Q141" s="3">
        <v>43.288444444444444</v>
      </c>
      <c r="R141" s="3">
        <v>5.8116666666666665</v>
      </c>
      <c r="S141" s="3">
        <f>SUM(Table3[[#This Row],[CNA Hours]], Table3[[#This Row],[NA TR Hours]], Table3[[#This Row],[Med Aide/Tech Hours]])</f>
        <v>131.29255555555557</v>
      </c>
      <c r="T141" s="3">
        <v>131.29255555555557</v>
      </c>
      <c r="U141" s="3">
        <v>0</v>
      </c>
      <c r="V141" s="3">
        <v>0</v>
      </c>
      <c r="W141" s="3">
        <f>SUM(Table3[[#This Row],[RN Hours Contract]:[Med Aide Hours Contract]])</f>
        <v>2.1222222222222222</v>
      </c>
      <c r="X141" s="3">
        <v>2.1222222222222222</v>
      </c>
      <c r="Y141" s="3">
        <v>0</v>
      </c>
      <c r="Z141" s="3">
        <v>0</v>
      </c>
      <c r="AA141" s="3">
        <v>0</v>
      </c>
      <c r="AB141" s="3">
        <v>0</v>
      </c>
      <c r="AC141" s="3">
        <v>0</v>
      </c>
      <c r="AD141" s="3">
        <v>0</v>
      </c>
      <c r="AE141" s="3">
        <v>0</v>
      </c>
      <c r="AF141" t="s">
        <v>139</v>
      </c>
      <c r="AG141" s="13">
        <v>5</v>
      </c>
      <c r="AQ141"/>
    </row>
    <row r="142" spans="1:43" x14ac:dyDescent="0.2">
      <c r="A142" t="s">
        <v>680</v>
      </c>
      <c r="B142" t="s">
        <v>825</v>
      </c>
      <c r="C142" t="s">
        <v>1505</v>
      </c>
      <c r="D142" t="s">
        <v>1733</v>
      </c>
      <c r="E142" s="3">
        <v>75.655555555555551</v>
      </c>
      <c r="F142" s="3">
        <f>Table3[[#This Row],[Total Hours Nurse Staffing]]/Table3[[#This Row],[MDS Census]]</f>
        <v>4.8944925833455724</v>
      </c>
      <c r="G142" s="3">
        <f>Table3[[#This Row],[Total Direct Care Staff Hours]]/Table3[[#This Row],[MDS Census]]</f>
        <v>4.4760757820531651</v>
      </c>
      <c r="H142" s="3">
        <f>Table3[[#This Row],[Total RN Hours (w/ Admin, DON)]]/Table3[[#This Row],[MDS Census]]</f>
        <v>1.3352915259215743</v>
      </c>
      <c r="I142" s="3">
        <f>Table3[[#This Row],[Total RN Hours (w/ Admin, DON)]]/Table3[[#This Row],[MDS Census]]</f>
        <v>1.3352915259215743</v>
      </c>
      <c r="J142" s="3">
        <f t="shared" si="2"/>
        <v>370.29555555555555</v>
      </c>
      <c r="K142" s="3">
        <f>SUM(Table3[[#This Row],[RN Hours (excl. Admin, DON)]], Table3[[#This Row],[LPN Hours (excl. Admin)]], Table3[[#This Row],[CNA Hours]], Table3[[#This Row],[NA TR Hours]], Table3[[#This Row],[Med Aide/Tech Hours]])</f>
        <v>338.64</v>
      </c>
      <c r="L142" s="3">
        <f>SUM(Table3[[#This Row],[RN Hours (excl. Admin, DON)]:[RN DON Hours]])</f>
        <v>101.02222222222221</v>
      </c>
      <c r="M142" s="3">
        <v>69.36666666666666</v>
      </c>
      <c r="N142" s="3">
        <v>26.711111111111112</v>
      </c>
      <c r="O142" s="3">
        <v>4.9444444444444446</v>
      </c>
      <c r="P142" s="3">
        <f>SUM(Table3[[#This Row],[LPN Hours (excl. Admin)]:[LPN Admin Hours]])</f>
        <v>54.225000000000001</v>
      </c>
      <c r="Q142" s="3">
        <v>54.225000000000001</v>
      </c>
      <c r="R142" s="3">
        <v>0</v>
      </c>
      <c r="S142" s="3">
        <f>SUM(Table3[[#This Row],[CNA Hours]], Table3[[#This Row],[NA TR Hours]], Table3[[#This Row],[Med Aide/Tech Hours]])</f>
        <v>215.04833333333332</v>
      </c>
      <c r="T142" s="3">
        <v>215.04833333333332</v>
      </c>
      <c r="U142" s="3">
        <v>0</v>
      </c>
      <c r="V142" s="3">
        <v>0</v>
      </c>
      <c r="W142" s="3">
        <f>SUM(Table3[[#This Row],[RN Hours Contract]:[Med Aide Hours Contract]])</f>
        <v>24.331666666666663</v>
      </c>
      <c r="X142" s="3">
        <v>9.166666666666666E-2</v>
      </c>
      <c r="Y142" s="3">
        <v>0</v>
      </c>
      <c r="Z142" s="3">
        <v>0</v>
      </c>
      <c r="AA142" s="3">
        <v>0.16666666666666666</v>
      </c>
      <c r="AB142" s="3">
        <v>0</v>
      </c>
      <c r="AC142" s="3">
        <v>24.073333333333331</v>
      </c>
      <c r="AD142" s="3">
        <v>0</v>
      </c>
      <c r="AE142" s="3">
        <v>0</v>
      </c>
      <c r="AF142" t="s">
        <v>140</v>
      </c>
      <c r="AG142" s="13">
        <v>5</v>
      </c>
      <c r="AQ142"/>
    </row>
    <row r="143" spans="1:43" x14ac:dyDescent="0.2">
      <c r="A143" t="s">
        <v>680</v>
      </c>
      <c r="B143" t="s">
        <v>826</v>
      </c>
      <c r="C143" t="s">
        <v>1506</v>
      </c>
      <c r="D143" t="s">
        <v>1720</v>
      </c>
      <c r="E143" s="3">
        <v>110.52222222222223</v>
      </c>
      <c r="F143" s="3">
        <f>Table3[[#This Row],[Total Hours Nurse Staffing]]/Table3[[#This Row],[MDS Census]]</f>
        <v>3.3928068764451589</v>
      </c>
      <c r="G143" s="3">
        <f>Table3[[#This Row],[Total Direct Care Staff Hours]]/Table3[[#This Row],[MDS Census]]</f>
        <v>3.1581632653061225</v>
      </c>
      <c r="H143" s="3">
        <f>Table3[[#This Row],[Total RN Hours (w/ Admin, DON)]]/Table3[[#This Row],[MDS Census]]</f>
        <v>0.61948326128480946</v>
      </c>
      <c r="I143" s="3">
        <f>Table3[[#This Row],[Total RN Hours (w/ Admin, DON)]]/Table3[[#This Row],[MDS Census]]</f>
        <v>0.61948326128480946</v>
      </c>
      <c r="J143" s="3">
        <f t="shared" si="2"/>
        <v>374.9805555555555</v>
      </c>
      <c r="K143" s="3">
        <f>SUM(Table3[[#This Row],[RN Hours (excl. Admin, DON)]], Table3[[#This Row],[LPN Hours (excl. Admin)]], Table3[[#This Row],[CNA Hours]], Table3[[#This Row],[NA TR Hours]], Table3[[#This Row],[Med Aide/Tech Hours]])</f>
        <v>349.04722222222222</v>
      </c>
      <c r="L143" s="3">
        <f>SUM(Table3[[#This Row],[RN Hours (excl. Admin, DON)]:[RN DON Hours]])</f>
        <v>68.466666666666669</v>
      </c>
      <c r="M143" s="3">
        <v>47.491666666666667</v>
      </c>
      <c r="N143" s="3">
        <v>15.45</v>
      </c>
      <c r="O143" s="3">
        <v>5.5250000000000004</v>
      </c>
      <c r="P143" s="3">
        <f>SUM(Table3[[#This Row],[LPN Hours (excl. Admin)]:[LPN Admin Hours]])</f>
        <v>93.136111111111106</v>
      </c>
      <c r="Q143" s="3">
        <v>88.177777777777777</v>
      </c>
      <c r="R143" s="3">
        <v>4.958333333333333</v>
      </c>
      <c r="S143" s="3">
        <f>SUM(Table3[[#This Row],[CNA Hours]], Table3[[#This Row],[NA TR Hours]], Table3[[#This Row],[Med Aide/Tech Hours]])</f>
        <v>213.37777777777777</v>
      </c>
      <c r="T143" s="3">
        <v>206.35555555555555</v>
      </c>
      <c r="U143" s="3">
        <v>7.0222222222222221</v>
      </c>
      <c r="V143" s="3">
        <v>0</v>
      </c>
      <c r="W143" s="3">
        <f>SUM(Table3[[#This Row],[RN Hours Contract]:[Med Aide Hours Contract]])</f>
        <v>0</v>
      </c>
      <c r="X143" s="3">
        <v>0</v>
      </c>
      <c r="Y143" s="3">
        <v>0</v>
      </c>
      <c r="Z143" s="3">
        <v>0</v>
      </c>
      <c r="AA143" s="3">
        <v>0</v>
      </c>
      <c r="AB143" s="3">
        <v>0</v>
      </c>
      <c r="AC143" s="3">
        <v>0</v>
      </c>
      <c r="AD143" s="3">
        <v>0</v>
      </c>
      <c r="AE143" s="3">
        <v>0</v>
      </c>
      <c r="AF143" t="s">
        <v>141</v>
      </c>
      <c r="AG143" s="13">
        <v>5</v>
      </c>
      <c r="AQ143"/>
    </row>
    <row r="144" spans="1:43" x14ac:dyDescent="0.2">
      <c r="A144" t="s">
        <v>680</v>
      </c>
      <c r="B144" t="s">
        <v>827</v>
      </c>
      <c r="C144" t="s">
        <v>1421</v>
      </c>
      <c r="D144" t="s">
        <v>1745</v>
      </c>
      <c r="E144" s="3">
        <v>96.055555555555557</v>
      </c>
      <c r="F144" s="3">
        <f>Table3[[#This Row],[Total Hours Nurse Staffing]]/Table3[[#This Row],[MDS Census]]</f>
        <v>3.1084488143435509</v>
      </c>
      <c r="G144" s="3">
        <f>Table3[[#This Row],[Total Direct Care Staff Hours]]/Table3[[#This Row],[MDS Census]]</f>
        <v>2.9557998843262001</v>
      </c>
      <c r="H144" s="3">
        <f>Table3[[#This Row],[Total RN Hours (w/ Admin, DON)]]/Table3[[#This Row],[MDS Census]]</f>
        <v>0.30748756506651254</v>
      </c>
      <c r="I144" s="3">
        <f>Table3[[#This Row],[Total RN Hours (w/ Admin, DON)]]/Table3[[#This Row],[MDS Census]]</f>
        <v>0.30748756506651254</v>
      </c>
      <c r="J144" s="3">
        <f t="shared" si="2"/>
        <v>298.58377777777775</v>
      </c>
      <c r="K144" s="3">
        <f>SUM(Table3[[#This Row],[RN Hours (excl. Admin, DON)]], Table3[[#This Row],[LPN Hours (excl. Admin)]], Table3[[#This Row],[CNA Hours]], Table3[[#This Row],[NA TR Hours]], Table3[[#This Row],[Med Aide/Tech Hours]])</f>
        <v>283.92099999999999</v>
      </c>
      <c r="L144" s="3">
        <f>SUM(Table3[[#This Row],[RN Hours (excl. Admin, DON)]:[RN DON Hours]])</f>
        <v>29.535888888888898</v>
      </c>
      <c r="M144" s="3">
        <v>21.989777777777778</v>
      </c>
      <c r="N144" s="3">
        <v>7.546111111111121</v>
      </c>
      <c r="O144" s="3">
        <v>0</v>
      </c>
      <c r="P144" s="3">
        <f>SUM(Table3[[#This Row],[LPN Hours (excl. Admin)]:[LPN Admin Hours]])</f>
        <v>93.706777777777774</v>
      </c>
      <c r="Q144" s="3">
        <v>86.590111111111113</v>
      </c>
      <c r="R144" s="3">
        <v>7.1166666666666663</v>
      </c>
      <c r="S144" s="3">
        <f>SUM(Table3[[#This Row],[CNA Hours]], Table3[[#This Row],[NA TR Hours]], Table3[[#This Row],[Med Aide/Tech Hours]])</f>
        <v>175.3411111111111</v>
      </c>
      <c r="T144" s="3">
        <v>149.91788888888888</v>
      </c>
      <c r="U144" s="3">
        <v>25.423222222222233</v>
      </c>
      <c r="V144" s="3">
        <v>0</v>
      </c>
      <c r="W144" s="3">
        <f>SUM(Table3[[#This Row],[RN Hours Contract]:[Med Aide Hours Contract]])</f>
        <v>31.422111111111107</v>
      </c>
      <c r="X144" s="3">
        <v>1.0231111111111111</v>
      </c>
      <c r="Y144" s="3">
        <v>0</v>
      </c>
      <c r="Z144" s="3">
        <v>0</v>
      </c>
      <c r="AA144" s="3">
        <v>8.3811111111111103</v>
      </c>
      <c r="AB144" s="3">
        <v>0</v>
      </c>
      <c r="AC144" s="3">
        <v>22.017888888888884</v>
      </c>
      <c r="AD144" s="3">
        <v>0</v>
      </c>
      <c r="AE144" s="3">
        <v>0</v>
      </c>
      <c r="AF144" t="s">
        <v>142</v>
      </c>
      <c r="AG144" s="13">
        <v>5</v>
      </c>
      <c r="AQ144"/>
    </row>
    <row r="145" spans="1:43" x14ac:dyDescent="0.2">
      <c r="A145" t="s">
        <v>680</v>
      </c>
      <c r="B145" t="s">
        <v>828</v>
      </c>
      <c r="C145" t="s">
        <v>1418</v>
      </c>
      <c r="D145" t="s">
        <v>1744</v>
      </c>
      <c r="E145" s="3">
        <v>56.544444444444444</v>
      </c>
      <c r="F145" s="3">
        <f>Table3[[#This Row],[Total Hours Nurse Staffing]]/Table3[[#This Row],[MDS Census]]</f>
        <v>3.7484771074867358</v>
      </c>
      <c r="G145" s="3">
        <f>Table3[[#This Row],[Total Direct Care Staff Hours]]/Table3[[#This Row],[MDS Census]]</f>
        <v>3.3608272745136571</v>
      </c>
      <c r="H145" s="3">
        <f>Table3[[#This Row],[Total RN Hours (w/ Admin, DON)]]/Table3[[#This Row],[MDS Census]]</f>
        <v>1.1595598349381018</v>
      </c>
      <c r="I145" s="3">
        <f>Table3[[#This Row],[Total RN Hours (w/ Admin, DON)]]/Table3[[#This Row],[MDS Census]]</f>
        <v>1.1595598349381018</v>
      </c>
      <c r="J145" s="3">
        <f t="shared" si="2"/>
        <v>211.95555555555555</v>
      </c>
      <c r="K145" s="3">
        <f>SUM(Table3[[#This Row],[RN Hours (excl. Admin, DON)]], Table3[[#This Row],[LPN Hours (excl. Admin)]], Table3[[#This Row],[CNA Hours]], Table3[[#This Row],[NA TR Hours]], Table3[[#This Row],[Med Aide/Tech Hours]])</f>
        <v>190.03611111111113</v>
      </c>
      <c r="L145" s="3">
        <f>SUM(Table3[[#This Row],[RN Hours (excl. Admin, DON)]:[RN DON Hours]])</f>
        <v>65.566666666666663</v>
      </c>
      <c r="M145" s="3">
        <v>43.647222222222226</v>
      </c>
      <c r="N145" s="3">
        <v>16.408333333333335</v>
      </c>
      <c r="O145" s="3">
        <v>5.5111111111111111</v>
      </c>
      <c r="P145" s="3">
        <f>SUM(Table3[[#This Row],[LPN Hours (excl. Admin)]:[LPN Admin Hours]])</f>
        <v>15.975</v>
      </c>
      <c r="Q145" s="3">
        <v>15.975</v>
      </c>
      <c r="R145" s="3">
        <v>0</v>
      </c>
      <c r="S145" s="3">
        <f>SUM(Table3[[#This Row],[CNA Hours]], Table3[[#This Row],[NA TR Hours]], Table3[[#This Row],[Med Aide/Tech Hours]])</f>
        <v>130.41388888888889</v>
      </c>
      <c r="T145" s="3">
        <v>130.41388888888889</v>
      </c>
      <c r="U145" s="3">
        <v>0</v>
      </c>
      <c r="V145" s="3">
        <v>0</v>
      </c>
      <c r="W145" s="3">
        <f>SUM(Table3[[#This Row],[RN Hours Contract]:[Med Aide Hours Contract]])</f>
        <v>0</v>
      </c>
      <c r="X145" s="3">
        <v>0</v>
      </c>
      <c r="Y145" s="3">
        <v>0</v>
      </c>
      <c r="Z145" s="3">
        <v>0</v>
      </c>
      <c r="AA145" s="3">
        <v>0</v>
      </c>
      <c r="AB145" s="3">
        <v>0</v>
      </c>
      <c r="AC145" s="3">
        <v>0</v>
      </c>
      <c r="AD145" s="3">
        <v>0</v>
      </c>
      <c r="AE145" s="3">
        <v>0</v>
      </c>
      <c r="AF145" t="s">
        <v>143</v>
      </c>
      <c r="AG145" s="13">
        <v>5</v>
      </c>
      <c r="AQ145"/>
    </row>
    <row r="146" spans="1:43" x14ac:dyDescent="0.2">
      <c r="A146" t="s">
        <v>680</v>
      </c>
      <c r="B146" t="s">
        <v>829</v>
      </c>
      <c r="C146" t="s">
        <v>1507</v>
      </c>
      <c r="D146" t="s">
        <v>1773</v>
      </c>
      <c r="E146" s="3">
        <v>64.944444444444443</v>
      </c>
      <c r="F146" s="3">
        <f>Table3[[#This Row],[Total Hours Nurse Staffing]]/Table3[[#This Row],[MDS Census]]</f>
        <v>3.0236783575705735</v>
      </c>
      <c r="G146" s="3">
        <f>Table3[[#This Row],[Total Direct Care Staff Hours]]/Table3[[#This Row],[MDS Census]]</f>
        <v>2.8539606501283146</v>
      </c>
      <c r="H146" s="3">
        <f>Table3[[#This Row],[Total RN Hours (w/ Admin, DON)]]/Table3[[#This Row],[MDS Census]]</f>
        <v>0.71826347305389227</v>
      </c>
      <c r="I146" s="3">
        <f>Table3[[#This Row],[Total RN Hours (w/ Admin, DON)]]/Table3[[#This Row],[MDS Census]]</f>
        <v>0.71826347305389227</v>
      </c>
      <c r="J146" s="3">
        <f t="shared" si="2"/>
        <v>196.37111111111113</v>
      </c>
      <c r="K146" s="3">
        <f>SUM(Table3[[#This Row],[RN Hours (excl. Admin, DON)]], Table3[[#This Row],[LPN Hours (excl. Admin)]], Table3[[#This Row],[CNA Hours]], Table3[[#This Row],[NA TR Hours]], Table3[[#This Row],[Med Aide/Tech Hours]])</f>
        <v>185.34888888888887</v>
      </c>
      <c r="L146" s="3">
        <f>SUM(Table3[[#This Row],[RN Hours (excl. Admin, DON)]:[RN DON Hours]])</f>
        <v>46.647222222222226</v>
      </c>
      <c r="M146" s="3">
        <v>35.625</v>
      </c>
      <c r="N146" s="3">
        <v>5.6</v>
      </c>
      <c r="O146" s="3">
        <v>5.4222222222222225</v>
      </c>
      <c r="P146" s="3">
        <f>SUM(Table3[[#This Row],[LPN Hours (excl. Admin)]:[LPN Admin Hours]])</f>
        <v>36.839666666666666</v>
      </c>
      <c r="Q146" s="3">
        <v>36.839666666666666</v>
      </c>
      <c r="R146" s="3">
        <v>0</v>
      </c>
      <c r="S146" s="3">
        <f>SUM(Table3[[#This Row],[CNA Hours]], Table3[[#This Row],[NA TR Hours]], Table3[[#This Row],[Med Aide/Tech Hours]])</f>
        <v>112.88422222222223</v>
      </c>
      <c r="T146" s="3">
        <v>95.659222222222226</v>
      </c>
      <c r="U146" s="3">
        <v>17.225000000000001</v>
      </c>
      <c r="V146" s="3">
        <v>0</v>
      </c>
      <c r="W146" s="3">
        <f>SUM(Table3[[#This Row],[RN Hours Contract]:[Med Aide Hours Contract]])</f>
        <v>0</v>
      </c>
      <c r="X146" s="3">
        <v>0</v>
      </c>
      <c r="Y146" s="3">
        <v>0</v>
      </c>
      <c r="Z146" s="3">
        <v>0</v>
      </c>
      <c r="AA146" s="3">
        <v>0</v>
      </c>
      <c r="AB146" s="3">
        <v>0</v>
      </c>
      <c r="AC146" s="3">
        <v>0</v>
      </c>
      <c r="AD146" s="3">
        <v>0</v>
      </c>
      <c r="AE146" s="3">
        <v>0</v>
      </c>
      <c r="AF146" t="s">
        <v>144</v>
      </c>
      <c r="AG146" s="13">
        <v>5</v>
      </c>
      <c r="AQ146"/>
    </row>
    <row r="147" spans="1:43" x14ac:dyDescent="0.2">
      <c r="A147" t="s">
        <v>680</v>
      </c>
      <c r="B147" t="s">
        <v>830</v>
      </c>
      <c r="C147" t="s">
        <v>1439</v>
      </c>
      <c r="D147" t="s">
        <v>1741</v>
      </c>
      <c r="E147" s="3">
        <v>128.62222222222223</v>
      </c>
      <c r="F147" s="3">
        <f>Table3[[#This Row],[Total Hours Nurse Staffing]]/Table3[[#This Row],[MDS Census]]</f>
        <v>2.6951451278507257</v>
      </c>
      <c r="G147" s="3">
        <f>Table3[[#This Row],[Total Direct Care Staff Hours]]/Table3[[#This Row],[MDS Census]]</f>
        <v>2.5750043192812715</v>
      </c>
      <c r="H147" s="3">
        <f>Table3[[#This Row],[Total RN Hours (w/ Admin, DON)]]/Table3[[#This Row],[MDS Census]]</f>
        <v>1.4496155839668279</v>
      </c>
      <c r="I147" s="3">
        <f>Table3[[#This Row],[Total RN Hours (w/ Admin, DON)]]/Table3[[#This Row],[MDS Census]]</f>
        <v>1.4496155839668279</v>
      </c>
      <c r="J147" s="3">
        <f t="shared" si="2"/>
        <v>346.65555555555557</v>
      </c>
      <c r="K147" s="3">
        <f>SUM(Table3[[#This Row],[RN Hours (excl. Admin, DON)]], Table3[[#This Row],[LPN Hours (excl. Admin)]], Table3[[#This Row],[CNA Hours]], Table3[[#This Row],[NA TR Hours]], Table3[[#This Row],[Med Aide/Tech Hours]])</f>
        <v>331.20277777777778</v>
      </c>
      <c r="L147" s="3">
        <f>SUM(Table3[[#This Row],[RN Hours (excl. Admin, DON)]:[RN DON Hours]])</f>
        <v>186.45277777777778</v>
      </c>
      <c r="M147" s="3">
        <v>171</v>
      </c>
      <c r="N147" s="3">
        <v>10.702777777777778</v>
      </c>
      <c r="O147" s="3">
        <v>4.75</v>
      </c>
      <c r="P147" s="3">
        <f>SUM(Table3[[#This Row],[LPN Hours (excl. Admin)]:[LPN Admin Hours]])</f>
        <v>20.738888888888887</v>
      </c>
      <c r="Q147" s="3">
        <v>20.738888888888887</v>
      </c>
      <c r="R147" s="3">
        <v>0</v>
      </c>
      <c r="S147" s="3">
        <f>SUM(Table3[[#This Row],[CNA Hours]], Table3[[#This Row],[NA TR Hours]], Table3[[#This Row],[Med Aide/Tech Hours]])</f>
        <v>139.46388888888887</v>
      </c>
      <c r="T147" s="3">
        <v>135.13333333333333</v>
      </c>
      <c r="U147" s="3">
        <v>4.3305555555555557</v>
      </c>
      <c r="V147" s="3">
        <v>0</v>
      </c>
      <c r="W147" s="3">
        <f>SUM(Table3[[#This Row],[RN Hours Contract]:[Med Aide Hours Contract]])</f>
        <v>0</v>
      </c>
      <c r="X147" s="3">
        <v>0</v>
      </c>
      <c r="Y147" s="3">
        <v>0</v>
      </c>
      <c r="Z147" s="3">
        <v>0</v>
      </c>
      <c r="AA147" s="3">
        <v>0</v>
      </c>
      <c r="AB147" s="3">
        <v>0</v>
      </c>
      <c r="AC147" s="3">
        <v>0</v>
      </c>
      <c r="AD147" s="3">
        <v>0</v>
      </c>
      <c r="AE147" s="3">
        <v>0</v>
      </c>
      <c r="AF147" t="s">
        <v>145</v>
      </c>
      <c r="AG147" s="13">
        <v>5</v>
      </c>
      <c r="AQ147"/>
    </row>
    <row r="148" spans="1:43" x14ac:dyDescent="0.2">
      <c r="A148" t="s">
        <v>680</v>
      </c>
      <c r="B148" t="s">
        <v>831</v>
      </c>
      <c r="C148" t="s">
        <v>1508</v>
      </c>
      <c r="D148" t="s">
        <v>1774</v>
      </c>
      <c r="E148" s="3">
        <v>53.633333333333333</v>
      </c>
      <c r="F148" s="3">
        <f>Table3[[#This Row],[Total Hours Nurse Staffing]]/Table3[[#This Row],[MDS Census]]</f>
        <v>3.9406422208411023</v>
      </c>
      <c r="G148" s="3">
        <f>Table3[[#This Row],[Total Direct Care Staff Hours]]/Table3[[#This Row],[MDS Census]]</f>
        <v>3.6708058835715764</v>
      </c>
      <c r="H148" s="3">
        <f>Table3[[#This Row],[Total RN Hours (w/ Admin, DON)]]/Table3[[#This Row],[MDS Census]]</f>
        <v>0.96063807748083685</v>
      </c>
      <c r="I148" s="3">
        <f>Table3[[#This Row],[Total RN Hours (w/ Admin, DON)]]/Table3[[#This Row],[MDS Census]]</f>
        <v>0.96063807748083685</v>
      </c>
      <c r="J148" s="3">
        <f t="shared" si="2"/>
        <v>211.34977777777777</v>
      </c>
      <c r="K148" s="3">
        <f>SUM(Table3[[#This Row],[RN Hours (excl. Admin, DON)]], Table3[[#This Row],[LPN Hours (excl. Admin)]], Table3[[#This Row],[CNA Hours]], Table3[[#This Row],[NA TR Hours]], Table3[[#This Row],[Med Aide/Tech Hours]])</f>
        <v>196.87755555555555</v>
      </c>
      <c r="L148" s="3">
        <f>SUM(Table3[[#This Row],[RN Hours (excl. Admin, DON)]:[RN DON Hours]])</f>
        <v>51.522222222222219</v>
      </c>
      <c r="M148" s="3">
        <v>37.049999999999997</v>
      </c>
      <c r="N148" s="3">
        <v>8.9527777777777775</v>
      </c>
      <c r="O148" s="3">
        <v>5.5194444444444448</v>
      </c>
      <c r="P148" s="3">
        <f>SUM(Table3[[#This Row],[LPN Hours (excl. Admin)]:[LPN Admin Hours]])</f>
        <v>34.927555555555557</v>
      </c>
      <c r="Q148" s="3">
        <v>34.927555555555557</v>
      </c>
      <c r="R148" s="3">
        <v>0</v>
      </c>
      <c r="S148" s="3">
        <f>SUM(Table3[[#This Row],[CNA Hours]], Table3[[#This Row],[NA TR Hours]], Table3[[#This Row],[Med Aide/Tech Hours]])</f>
        <v>124.9</v>
      </c>
      <c r="T148" s="3">
        <v>124.9</v>
      </c>
      <c r="U148" s="3">
        <v>0</v>
      </c>
      <c r="V148" s="3">
        <v>0</v>
      </c>
      <c r="W148" s="3">
        <f>SUM(Table3[[#This Row],[RN Hours Contract]:[Med Aide Hours Contract]])</f>
        <v>3.7775555555555558</v>
      </c>
      <c r="X148" s="3">
        <v>0</v>
      </c>
      <c r="Y148" s="3">
        <v>0</v>
      </c>
      <c r="Z148" s="3">
        <v>0</v>
      </c>
      <c r="AA148" s="3">
        <v>2.8497777777777782</v>
      </c>
      <c r="AB148" s="3">
        <v>0</v>
      </c>
      <c r="AC148" s="3">
        <v>0.92777777777777781</v>
      </c>
      <c r="AD148" s="3">
        <v>0</v>
      </c>
      <c r="AE148" s="3">
        <v>0</v>
      </c>
      <c r="AF148" t="s">
        <v>146</v>
      </c>
      <c r="AG148" s="13">
        <v>5</v>
      </c>
      <c r="AQ148"/>
    </row>
    <row r="149" spans="1:43" x14ac:dyDescent="0.2">
      <c r="A149" t="s">
        <v>680</v>
      </c>
      <c r="B149" t="s">
        <v>832</v>
      </c>
      <c r="C149" t="s">
        <v>1509</v>
      </c>
      <c r="D149" t="s">
        <v>1759</v>
      </c>
      <c r="E149" s="3">
        <v>132.56666666666666</v>
      </c>
      <c r="F149" s="3">
        <f>Table3[[#This Row],[Total Hours Nurse Staffing]]/Table3[[#This Row],[MDS Census]]</f>
        <v>2.5755594669348754</v>
      </c>
      <c r="G149" s="3">
        <f>Table3[[#This Row],[Total Direct Care Staff Hours]]/Table3[[#This Row],[MDS Census]]</f>
        <v>2.4137750398122537</v>
      </c>
      <c r="H149" s="3">
        <f>Table3[[#This Row],[Total RN Hours (w/ Admin, DON)]]/Table3[[#This Row],[MDS Census]]</f>
        <v>0.67737406755510854</v>
      </c>
      <c r="I149" s="3">
        <f>Table3[[#This Row],[Total RN Hours (w/ Admin, DON)]]/Table3[[#This Row],[MDS Census]]</f>
        <v>0.67737406755510854</v>
      </c>
      <c r="J149" s="3">
        <f t="shared" si="2"/>
        <v>341.43333333333328</v>
      </c>
      <c r="K149" s="3">
        <f>SUM(Table3[[#This Row],[RN Hours (excl. Admin, DON)]], Table3[[#This Row],[LPN Hours (excl. Admin)]], Table3[[#This Row],[CNA Hours]], Table3[[#This Row],[NA TR Hours]], Table3[[#This Row],[Med Aide/Tech Hours]])</f>
        <v>319.98611111111109</v>
      </c>
      <c r="L149" s="3">
        <f>SUM(Table3[[#This Row],[RN Hours (excl. Admin, DON)]:[RN DON Hours]])</f>
        <v>89.797222222222217</v>
      </c>
      <c r="M149" s="3">
        <v>69.972222222222229</v>
      </c>
      <c r="N149" s="3">
        <v>15.619444444444444</v>
      </c>
      <c r="O149" s="3">
        <v>4.2055555555555557</v>
      </c>
      <c r="P149" s="3">
        <f>SUM(Table3[[#This Row],[LPN Hours (excl. Admin)]:[LPN Admin Hours]])</f>
        <v>96.563888888888883</v>
      </c>
      <c r="Q149" s="3">
        <v>94.941666666666663</v>
      </c>
      <c r="R149" s="3">
        <v>1.6222222222222222</v>
      </c>
      <c r="S149" s="3">
        <f>SUM(Table3[[#This Row],[CNA Hours]], Table3[[#This Row],[NA TR Hours]], Table3[[#This Row],[Med Aide/Tech Hours]])</f>
        <v>155.07222222222222</v>
      </c>
      <c r="T149" s="3">
        <v>153.69722222222222</v>
      </c>
      <c r="U149" s="3">
        <v>1.375</v>
      </c>
      <c r="V149" s="3">
        <v>0</v>
      </c>
      <c r="W149" s="3">
        <f>SUM(Table3[[#This Row],[RN Hours Contract]:[Med Aide Hours Contract]])</f>
        <v>0</v>
      </c>
      <c r="X149" s="3">
        <v>0</v>
      </c>
      <c r="Y149" s="3">
        <v>0</v>
      </c>
      <c r="Z149" s="3">
        <v>0</v>
      </c>
      <c r="AA149" s="3">
        <v>0</v>
      </c>
      <c r="AB149" s="3">
        <v>0</v>
      </c>
      <c r="AC149" s="3">
        <v>0</v>
      </c>
      <c r="AD149" s="3">
        <v>0</v>
      </c>
      <c r="AE149" s="3">
        <v>0</v>
      </c>
      <c r="AF149" t="s">
        <v>147</v>
      </c>
      <c r="AG149" s="13">
        <v>5</v>
      </c>
      <c r="AQ149"/>
    </row>
    <row r="150" spans="1:43" x14ac:dyDescent="0.2">
      <c r="A150" t="s">
        <v>680</v>
      </c>
      <c r="B150" t="s">
        <v>833</v>
      </c>
      <c r="C150" t="s">
        <v>1510</v>
      </c>
      <c r="D150" t="s">
        <v>1763</v>
      </c>
      <c r="E150" s="3">
        <v>49.577777777777776</v>
      </c>
      <c r="F150" s="3">
        <f>Table3[[#This Row],[Total Hours Nurse Staffing]]/Table3[[#This Row],[MDS Census]]</f>
        <v>3.5983863738233977</v>
      </c>
      <c r="G150" s="3">
        <f>Table3[[#This Row],[Total Direct Care Staff Hours]]/Table3[[#This Row],[MDS Census]]</f>
        <v>3.3822277005826979</v>
      </c>
      <c r="H150" s="3">
        <f>Table3[[#This Row],[Total RN Hours (w/ Admin, DON)]]/Table3[[#This Row],[MDS Census]]</f>
        <v>0.54734424025100858</v>
      </c>
      <c r="I150" s="3">
        <f>Table3[[#This Row],[Total RN Hours (w/ Admin, DON)]]/Table3[[#This Row],[MDS Census]]</f>
        <v>0.54734424025100858</v>
      </c>
      <c r="J150" s="3">
        <f t="shared" si="2"/>
        <v>178.4</v>
      </c>
      <c r="K150" s="3">
        <f>SUM(Table3[[#This Row],[RN Hours (excl. Admin, DON)]], Table3[[#This Row],[LPN Hours (excl. Admin)]], Table3[[#This Row],[CNA Hours]], Table3[[#This Row],[NA TR Hours]], Table3[[#This Row],[Med Aide/Tech Hours]])</f>
        <v>167.68333333333331</v>
      </c>
      <c r="L150" s="3">
        <f>SUM(Table3[[#This Row],[RN Hours (excl. Admin, DON)]:[RN DON Hours]])</f>
        <v>27.136111111111113</v>
      </c>
      <c r="M150" s="3">
        <v>20.791666666666668</v>
      </c>
      <c r="N150" s="3">
        <v>0.74444444444444446</v>
      </c>
      <c r="O150" s="3">
        <v>5.6</v>
      </c>
      <c r="P150" s="3">
        <f>SUM(Table3[[#This Row],[LPN Hours (excl. Admin)]:[LPN Admin Hours]])</f>
        <v>56.711111111111109</v>
      </c>
      <c r="Q150" s="3">
        <v>52.338888888888889</v>
      </c>
      <c r="R150" s="3">
        <v>4.3722222222222218</v>
      </c>
      <c r="S150" s="3">
        <f>SUM(Table3[[#This Row],[CNA Hours]], Table3[[#This Row],[NA TR Hours]], Table3[[#This Row],[Med Aide/Tech Hours]])</f>
        <v>94.552777777777777</v>
      </c>
      <c r="T150" s="3">
        <v>91.24166666666666</v>
      </c>
      <c r="U150" s="3">
        <v>3.3111111111111109</v>
      </c>
      <c r="V150" s="3">
        <v>0</v>
      </c>
      <c r="W150" s="3">
        <f>SUM(Table3[[#This Row],[RN Hours Contract]:[Med Aide Hours Contract]])</f>
        <v>0</v>
      </c>
      <c r="X150" s="3">
        <v>0</v>
      </c>
      <c r="Y150" s="3">
        <v>0</v>
      </c>
      <c r="Z150" s="3">
        <v>0</v>
      </c>
      <c r="AA150" s="3">
        <v>0</v>
      </c>
      <c r="AB150" s="3">
        <v>0</v>
      </c>
      <c r="AC150" s="3">
        <v>0</v>
      </c>
      <c r="AD150" s="3">
        <v>0</v>
      </c>
      <c r="AE150" s="3">
        <v>0</v>
      </c>
      <c r="AF150" t="s">
        <v>148</v>
      </c>
      <c r="AG150" s="13">
        <v>5</v>
      </c>
      <c r="AQ150"/>
    </row>
    <row r="151" spans="1:43" x14ac:dyDescent="0.2">
      <c r="A151" t="s">
        <v>680</v>
      </c>
      <c r="B151" t="s">
        <v>834</v>
      </c>
      <c r="C151" t="s">
        <v>1510</v>
      </c>
      <c r="D151" t="s">
        <v>1763</v>
      </c>
      <c r="E151" s="3">
        <v>69.933333333333337</v>
      </c>
      <c r="F151" s="3">
        <f>Table3[[#This Row],[Total Hours Nurse Staffing]]/Table3[[#This Row],[MDS Census]]</f>
        <v>2.916984429615507</v>
      </c>
      <c r="G151" s="3">
        <f>Table3[[#This Row],[Total Direct Care Staff Hours]]/Table3[[#This Row],[MDS Census]]</f>
        <v>2.6322688274547188</v>
      </c>
      <c r="H151" s="3">
        <f>Table3[[#This Row],[Total RN Hours (w/ Admin, DON)]]/Table3[[#This Row],[MDS Census]]</f>
        <v>0.23856053384175405</v>
      </c>
      <c r="I151" s="3">
        <f>Table3[[#This Row],[Total RN Hours (w/ Admin, DON)]]/Table3[[#This Row],[MDS Census]]</f>
        <v>0.23856053384175405</v>
      </c>
      <c r="J151" s="3">
        <f t="shared" si="2"/>
        <v>203.99444444444447</v>
      </c>
      <c r="K151" s="3">
        <f>SUM(Table3[[#This Row],[RN Hours (excl. Admin, DON)]], Table3[[#This Row],[LPN Hours (excl. Admin)]], Table3[[#This Row],[CNA Hours]], Table3[[#This Row],[NA TR Hours]], Table3[[#This Row],[Med Aide/Tech Hours]])</f>
        <v>184.08333333333334</v>
      </c>
      <c r="L151" s="3">
        <f>SUM(Table3[[#This Row],[RN Hours (excl. Admin, DON)]:[RN DON Hours]])</f>
        <v>16.683333333333334</v>
      </c>
      <c r="M151" s="3">
        <v>1.9444444444444444</v>
      </c>
      <c r="N151" s="3">
        <v>9.9388888888888882</v>
      </c>
      <c r="O151" s="3">
        <v>4.8</v>
      </c>
      <c r="P151" s="3">
        <f>SUM(Table3[[#This Row],[LPN Hours (excl. Admin)]:[LPN Admin Hours]])</f>
        <v>60.43888888888889</v>
      </c>
      <c r="Q151" s="3">
        <v>55.266666666666666</v>
      </c>
      <c r="R151" s="3">
        <v>5.1722222222222225</v>
      </c>
      <c r="S151" s="3">
        <f>SUM(Table3[[#This Row],[CNA Hours]], Table3[[#This Row],[NA TR Hours]], Table3[[#This Row],[Med Aide/Tech Hours]])</f>
        <v>126.87222222222223</v>
      </c>
      <c r="T151" s="3">
        <v>121.95277777777778</v>
      </c>
      <c r="U151" s="3">
        <v>4.9194444444444443</v>
      </c>
      <c r="V151" s="3">
        <v>0</v>
      </c>
      <c r="W151" s="3">
        <f>SUM(Table3[[#This Row],[RN Hours Contract]:[Med Aide Hours Contract]])</f>
        <v>0</v>
      </c>
      <c r="X151" s="3">
        <v>0</v>
      </c>
      <c r="Y151" s="3">
        <v>0</v>
      </c>
      <c r="Z151" s="3">
        <v>0</v>
      </c>
      <c r="AA151" s="3">
        <v>0</v>
      </c>
      <c r="AB151" s="3">
        <v>0</v>
      </c>
      <c r="AC151" s="3">
        <v>0</v>
      </c>
      <c r="AD151" s="3">
        <v>0</v>
      </c>
      <c r="AE151" s="3">
        <v>0</v>
      </c>
      <c r="AF151" t="s">
        <v>149</v>
      </c>
      <c r="AG151" s="13">
        <v>5</v>
      </c>
      <c r="AQ151"/>
    </row>
    <row r="152" spans="1:43" x14ac:dyDescent="0.2">
      <c r="A152" t="s">
        <v>680</v>
      </c>
      <c r="B152" t="s">
        <v>835</v>
      </c>
      <c r="C152" t="s">
        <v>1412</v>
      </c>
      <c r="D152" t="s">
        <v>1734</v>
      </c>
      <c r="E152" s="3">
        <v>58.555555555555557</v>
      </c>
      <c r="F152" s="3">
        <f>Table3[[#This Row],[Total Hours Nurse Staffing]]/Table3[[#This Row],[MDS Census]]</f>
        <v>4.0737191650853886</v>
      </c>
      <c r="G152" s="3">
        <f>Table3[[#This Row],[Total Direct Care Staff Hours]]/Table3[[#This Row],[MDS Census]]</f>
        <v>3.9624762808349145</v>
      </c>
      <c r="H152" s="3">
        <f>Table3[[#This Row],[Total RN Hours (w/ Admin, DON)]]/Table3[[#This Row],[MDS Census]]</f>
        <v>0.72196394686907017</v>
      </c>
      <c r="I152" s="3">
        <f>Table3[[#This Row],[Total RN Hours (w/ Admin, DON)]]/Table3[[#This Row],[MDS Census]]</f>
        <v>0.72196394686907017</v>
      </c>
      <c r="J152" s="3">
        <f t="shared" si="2"/>
        <v>238.53888888888889</v>
      </c>
      <c r="K152" s="3">
        <f>SUM(Table3[[#This Row],[RN Hours (excl. Admin, DON)]], Table3[[#This Row],[LPN Hours (excl. Admin)]], Table3[[#This Row],[CNA Hours]], Table3[[#This Row],[NA TR Hours]], Table3[[#This Row],[Med Aide/Tech Hours]])</f>
        <v>232.02500000000001</v>
      </c>
      <c r="L152" s="3">
        <f>SUM(Table3[[#This Row],[RN Hours (excl. Admin, DON)]:[RN DON Hours]])</f>
        <v>42.274999999999999</v>
      </c>
      <c r="M152" s="3">
        <v>36.116666666666667</v>
      </c>
      <c r="N152" s="3">
        <v>0</v>
      </c>
      <c r="O152" s="3">
        <v>6.1583333333333332</v>
      </c>
      <c r="P152" s="3">
        <f>SUM(Table3[[#This Row],[LPN Hours (excl. Admin)]:[LPN Admin Hours]])</f>
        <v>44.15</v>
      </c>
      <c r="Q152" s="3">
        <v>43.794444444444444</v>
      </c>
      <c r="R152" s="3">
        <v>0.35555555555555557</v>
      </c>
      <c r="S152" s="3">
        <f>SUM(Table3[[#This Row],[CNA Hours]], Table3[[#This Row],[NA TR Hours]], Table3[[#This Row],[Med Aide/Tech Hours]])</f>
        <v>152.11388888888888</v>
      </c>
      <c r="T152" s="3">
        <v>145.10833333333332</v>
      </c>
      <c r="U152" s="3">
        <v>7.0055555555555555</v>
      </c>
      <c r="V152" s="3">
        <v>0</v>
      </c>
      <c r="W152" s="3">
        <f>SUM(Table3[[#This Row],[RN Hours Contract]:[Med Aide Hours Contract]])</f>
        <v>0</v>
      </c>
      <c r="X152" s="3">
        <v>0</v>
      </c>
      <c r="Y152" s="3">
        <v>0</v>
      </c>
      <c r="Z152" s="3">
        <v>0</v>
      </c>
      <c r="AA152" s="3">
        <v>0</v>
      </c>
      <c r="AB152" s="3">
        <v>0</v>
      </c>
      <c r="AC152" s="3">
        <v>0</v>
      </c>
      <c r="AD152" s="3">
        <v>0</v>
      </c>
      <c r="AE152" s="3">
        <v>0</v>
      </c>
      <c r="AF152" t="s">
        <v>150</v>
      </c>
      <c r="AG152" s="13">
        <v>5</v>
      </c>
      <c r="AQ152"/>
    </row>
    <row r="153" spans="1:43" x14ac:dyDescent="0.2">
      <c r="A153" t="s">
        <v>680</v>
      </c>
      <c r="B153" t="s">
        <v>836</v>
      </c>
      <c r="C153" t="s">
        <v>1511</v>
      </c>
      <c r="D153" t="s">
        <v>1754</v>
      </c>
      <c r="E153" s="3">
        <v>94.766666666666666</v>
      </c>
      <c r="F153" s="3">
        <f>Table3[[#This Row],[Total Hours Nurse Staffing]]/Table3[[#This Row],[MDS Census]]</f>
        <v>4.2248798217845005</v>
      </c>
      <c r="G153" s="3">
        <f>Table3[[#This Row],[Total Direct Care Staff Hours]]/Table3[[#This Row],[MDS Census]]</f>
        <v>4.1085707585883462</v>
      </c>
      <c r="H153" s="3">
        <f>Table3[[#This Row],[Total RN Hours (w/ Admin, DON)]]/Table3[[#This Row],[MDS Census]]</f>
        <v>1.4956325477781687</v>
      </c>
      <c r="I153" s="3">
        <f>Table3[[#This Row],[Total RN Hours (w/ Admin, DON)]]/Table3[[#This Row],[MDS Census]]</f>
        <v>1.4956325477781687</v>
      </c>
      <c r="J153" s="3">
        <f t="shared" si="2"/>
        <v>400.37777777777779</v>
      </c>
      <c r="K153" s="3">
        <f>SUM(Table3[[#This Row],[RN Hours (excl. Admin, DON)]], Table3[[#This Row],[LPN Hours (excl. Admin)]], Table3[[#This Row],[CNA Hours]], Table3[[#This Row],[NA TR Hours]], Table3[[#This Row],[Med Aide/Tech Hours]])</f>
        <v>389.35555555555561</v>
      </c>
      <c r="L153" s="3">
        <f>SUM(Table3[[#This Row],[RN Hours (excl. Admin, DON)]:[RN DON Hours]])</f>
        <v>141.73611111111111</v>
      </c>
      <c r="M153" s="3">
        <v>130.7138888888889</v>
      </c>
      <c r="N153" s="3">
        <v>5.4222222222222225</v>
      </c>
      <c r="O153" s="3">
        <v>5.6</v>
      </c>
      <c r="P153" s="3">
        <f>SUM(Table3[[#This Row],[LPN Hours (excl. Admin)]:[LPN Admin Hours]])</f>
        <v>61.530555555555559</v>
      </c>
      <c r="Q153" s="3">
        <v>61.530555555555559</v>
      </c>
      <c r="R153" s="3">
        <v>0</v>
      </c>
      <c r="S153" s="3">
        <f>SUM(Table3[[#This Row],[CNA Hours]], Table3[[#This Row],[NA TR Hours]], Table3[[#This Row],[Med Aide/Tech Hours]])</f>
        <v>197.11111111111111</v>
      </c>
      <c r="T153" s="3">
        <v>197.11111111111111</v>
      </c>
      <c r="U153" s="3">
        <v>0</v>
      </c>
      <c r="V153" s="3">
        <v>0</v>
      </c>
      <c r="W153" s="3">
        <f>SUM(Table3[[#This Row],[RN Hours Contract]:[Med Aide Hours Contract]])</f>
        <v>0</v>
      </c>
      <c r="X153" s="3">
        <v>0</v>
      </c>
      <c r="Y153" s="3">
        <v>0</v>
      </c>
      <c r="Z153" s="3">
        <v>0</v>
      </c>
      <c r="AA153" s="3">
        <v>0</v>
      </c>
      <c r="AB153" s="3">
        <v>0</v>
      </c>
      <c r="AC153" s="3">
        <v>0</v>
      </c>
      <c r="AD153" s="3">
        <v>0</v>
      </c>
      <c r="AE153" s="3">
        <v>0</v>
      </c>
      <c r="AF153" t="s">
        <v>151</v>
      </c>
      <c r="AG153" s="13">
        <v>5</v>
      </c>
      <c r="AQ153"/>
    </row>
    <row r="154" spans="1:43" x14ac:dyDescent="0.2">
      <c r="A154" t="s">
        <v>680</v>
      </c>
      <c r="B154" t="s">
        <v>837</v>
      </c>
      <c r="C154" t="s">
        <v>1512</v>
      </c>
      <c r="D154" t="s">
        <v>1733</v>
      </c>
      <c r="E154" s="3">
        <v>107.52222222222223</v>
      </c>
      <c r="F154" s="3">
        <f>Table3[[#This Row],[Total Hours Nurse Staffing]]/Table3[[#This Row],[MDS Census]]</f>
        <v>3.0876490647928074</v>
      </c>
      <c r="G154" s="3">
        <f>Table3[[#This Row],[Total Direct Care Staff Hours]]/Table3[[#This Row],[MDS Census]]</f>
        <v>2.8737966311873513</v>
      </c>
      <c r="H154" s="3">
        <f>Table3[[#This Row],[Total RN Hours (w/ Admin, DON)]]/Table3[[#This Row],[MDS Census]]</f>
        <v>1.4769008990389585</v>
      </c>
      <c r="I154" s="3">
        <f>Table3[[#This Row],[Total RN Hours (w/ Admin, DON)]]/Table3[[#This Row],[MDS Census]]</f>
        <v>1.4769008990389585</v>
      </c>
      <c r="J154" s="3">
        <f t="shared" si="2"/>
        <v>331.99088888888889</v>
      </c>
      <c r="K154" s="3">
        <f>SUM(Table3[[#This Row],[RN Hours (excl. Admin, DON)]], Table3[[#This Row],[LPN Hours (excl. Admin)]], Table3[[#This Row],[CNA Hours]], Table3[[#This Row],[NA TR Hours]], Table3[[#This Row],[Med Aide/Tech Hours]])</f>
        <v>308.99700000000001</v>
      </c>
      <c r="L154" s="3">
        <f>SUM(Table3[[#This Row],[RN Hours (excl. Admin, DON)]:[RN DON Hours]])</f>
        <v>158.7996666666667</v>
      </c>
      <c r="M154" s="3">
        <v>135.80577777777779</v>
      </c>
      <c r="N154" s="3">
        <v>17.310555555555556</v>
      </c>
      <c r="O154" s="3">
        <v>5.6833333333333336</v>
      </c>
      <c r="P154" s="3">
        <f>SUM(Table3[[#This Row],[LPN Hours (excl. Admin)]:[LPN Admin Hours]])</f>
        <v>19.573222222222221</v>
      </c>
      <c r="Q154" s="3">
        <v>19.573222222222221</v>
      </c>
      <c r="R154" s="3">
        <v>0</v>
      </c>
      <c r="S154" s="3">
        <f>SUM(Table3[[#This Row],[CNA Hours]], Table3[[#This Row],[NA TR Hours]], Table3[[#This Row],[Med Aide/Tech Hours]])</f>
        <v>153.61799999999999</v>
      </c>
      <c r="T154" s="3">
        <v>153.61799999999999</v>
      </c>
      <c r="U154" s="3">
        <v>0</v>
      </c>
      <c r="V154" s="3">
        <v>0</v>
      </c>
      <c r="W154" s="3">
        <f>SUM(Table3[[#This Row],[RN Hours Contract]:[Med Aide Hours Contract]])</f>
        <v>0</v>
      </c>
      <c r="X154" s="3">
        <v>0</v>
      </c>
      <c r="Y154" s="3">
        <v>0</v>
      </c>
      <c r="Z154" s="3">
        <v>0</v>
      </c>
      <c r="AA154" s="3">
        <v>0</v>
      </c>
      <c r="AB154" s="3">
        <v>0</v>
      </c>
      <c r="AC154" s="3">
        <v>0</v>
      </c>
      <c r="AD154" s="3">
        <v>0</v>
      </c>
      <c r="AE154" s="3">
        <v>0</v>
      </c>
      <c r="AF154" t="s">
        <v>152</v>
      </c>
      <c r="AG154" s="13">
        <v>5</v>
      </c>
      <c r="AQ154"/>
    </row>
    <row r="155" spans="1:43" x14ac:dyDescent="0.2">
      <c r="A155" t="s">
        <v>680</v>
      </c>
      <c r="B155" t="s">
        <v>838</v>
      </c>
      <c r="C155" t="s">
        <v>1513</v>
      </c>
      <c r="D155" t="s">
        <v>1721</v>
      </c>
      <c r="E155" s="3">
        <v>35.088888888888889</v>
      </c>
      <c r="F155" s="3">
        <f>Table3[[#This Row],[Total Hours Nurse Staffing]]/Table3[[#This Row],[MDS Census]]</f>
        <v>3.7497625079164023</v>
      </c>
      <c r="G155" s="3">
        <f>Table3[[#This Row],[Total Direct Care Staff Hours]]/Table3[[#This Row],[MDS Census]]</f>
        <v>3.5971342621912599</v>
      </c>
      <c r="H155" s="3">
        <f>Table3[[#This Row],[Total RN Hours (w/ Admin, DON)]]/Table3[[#This Row],[MDS Census]]</f>
        <v>0.88529132362254581</v>
      </c>
      <c r="I155" s="3">
        <f>Table3[[#This Row],[Total RN Hours (w/ Admin, DON)]]/Table3[[#This Row],[MDS Census]]</f>
        <v>0.88529132362254581</v>
      </c>
      <c r="J155" s="3">
        <f t="shared" si="2"/>
        <v>131.57499999999999</v>
      </c>
      <c r="K155" s="3">
        <f>SUM(Table3[[#This Row],[RN Hours (excl. Admin, DON)]], Table3[[#This Row],[LPN Hours (excl. Admin)]], Table3[[#This Row],[CNA Hours]], Table3[[#This Row],[NA TR Hours]], Table3[[#This Row],[Med Aide/Tech Hours]])</f>
        <v>126.21944444444443</v>
      </c>
      <c r="L155" s="3">
        <f>SUM(Table3[[#This Row],[RN Hours (excl. Admin, DON)]:[RN DON Hours]])</f>
        <v>31.063888888888886</v>
      </c>
      <c r="M155" s="3">
        <v>25.708333333333332</v>
      </c>
      <c r="N155" s="3">
        <v>5.3555555555555552</v>
      </c>
      <c r="O155" s="3">
        <v>0</v>
      </c>
      <c r="P155" s="3">
        <f>SUM(Table3[[#This Row],[LPN Hours (excl. Admin)]:[LPN Admin Hours]])</f>
        <v>13.425000000000001</v>
      </c>
      <c r="Q155" s="3">
        <v>13.425000000000001</v>
      </c>
      <c r="R155" s="3">
        <v>0</v>
      </c>
      <c r="S155" s="3">
        <f>SUM(Table3[[#This Row],[CNA Hours]], Table3[[#This Row],[NA TR Hours]], Table3[[#This Row],[Med Aide/Tech Hours]])</f>
        <v>87.086111111111109</v>
      </c>
      <c r="T155" s="3">
        <v>87.086111111111109</v>
      </c>
      <c r="U155" s="3">
        <v>0</v>
      </c>
      <c r="V155" s="3">
        <v>0</v>
      </c>
      <c r="W155" s="3">
        <f>SUM(Table3[[#This Row],[RN Hours Contract]:[Med Aide Hours Contract]])</f>
        <v>0</v>
      </c>
      <c r="X155" s="3">
        <v>0</v>
      </c>
      <c r="Y155" s="3">
        <v>0</v>
      </c>
      <c r="Z155" s="3">
        <v>0</v>
      </c>
      <c r="AA155" s="3">
        <v>0</v>
      </c>
      <c r="AB155" s="3">
        <v>0</v>
      </c>
      <c r="AC155" s="3">
        <v>0</v>
      </c>
      <c r="AD155" s="3">
        <v>0</v>
      </c>
      <c r="AE155" s="3">
        <v>0</v>
      </c>
      <c r="AF155" t="s">
        <v>153</v>
      </c>
      <c r="AG155" s="13">
        <v>5</v>
      </c>
      <c r="AQ155"/>
    </row>
    <row r="156" spans="1:43" x14ac:dyDescent="0.2">
      <c r="A156" t="s">
        <v>680</v>
      </c>
      <c r="B156" t="s">
        <v>839</v>
      </c>
      <c r="C156" t="s">
        <v>1514</v>
      </c>
      <c r="D156" t="s">
        <v>1775</v>
      </c>
      <c r="E156" s="3">
        <v>50.81111111111111</v>
      </c>
      <c r="F156" s="3">
        <f>Table3[[#This Row],[Total Hours Nurse Staffing]]/Table3[[#This Row],[MDS Census]]</f>
        <v>2.907802317953204</v>
      </c>
      <c r="G156" s="3">
        <f>Table3[[#This Row],[Total Direct Care Staff Hours]]/Table3[[#This Row],[MDS Census]]</f>
        <v>2.6664465340039363</v>
      </c>
      <c r="H156" s="3">
        <f>Table3[[#This Row],[Total RN Hours (w/ Admin, DON)]]/Table3[[#This Row],[MDS Census]]</f>
        <v>0.41958233107369342</v>
      </c>
      <c r="I156" s="3">
        <f>Table3[[#This Row],[Total RN Hours (w/ Admin, DON)]]/Table3[[#This Row],[MDS Census]]</f>
        <v>0.41958233107369342</v>
      </c>
      <c r="J156" s="3">
        <f t="shared" si="2"/>
        <v>147.74866666666668</v>
      </c>
      <c r="K156" s="3">
        <f>SUM(Table3[[#This Row],[RN Hours (excl. Admin, DON)]], Table3[[#This Row],[LPN Hours (excl. Admin)]], Table3[[#This Row],[CNA Hours]], Table3[[#This Row],[NA TR Hours]], Table3[[#This Row],[Med Aide/Tech Hours]])</f>
        <v>135.48511111111111</v>
      </c>
      <c r="L156" s="3">
        <f>SUM(Table3[[#This Row],[RN Hours (excl. Admin, DON)]:[RN DON Hours]])</f>
        <v>21.319444444444443</v>
      </c>
      <c r="M156" s="3">
        <v>9.0558888888888891</v>
      </c>
      <c r="N156" s="3">
        <v>6.4437777777777772</v>
      </c>
      <c r="O156" s="3">
        <v>5.8197777777777775</v>
      </c>
      <c r="P156" s="3">
        <f>SUM(Table3[[#This Row],[LPN Hours (excl. Admin)]:[LPN Admin Hours]])</f>
        <v>26.129111111111111</v>
      </c>
      <c r="Q156" s="3">
        <v>26.129111111111111</v>
      </c>
      <c r="R156" s="3">
        <v>0</v>
      </c>
      <c r="S156" s="3">
        <f>SUM(Table3[[#This Row],[CNA Hours]], Table3[[#This Row],[NA TR Hours]], Table3[[#This Row],[Med Aide/Tech Hours]])</f>
        <v>100.30011111111111</v>
      </c>
      <c r="T156" s="3">
        <v>99.24711111111111</v>
      </c>
      <c r="U156" s="3">
        <v>1.0530000000000002</v>
      </c>
      <c r="V156" s="3">
        <v>0</v>
      </c>
      <c r="W156" s="3">
        <f>SUM(Table3[[#This Row],[RN Hours Contract]:[Med Aide Hours Contract]])</f>
        <v>7.8142222222222228</v>
      </c>
      <c r="X156" s="3">
        <v>0</v>
      </c>
      <c r="Y156" s="3">
        <v>0</v>
      </c>
      <c r="Z156" s="3">
        <v>0</v>
      </c>
      <c r="AA156" s="3">
        <v>0</v>
      </c>
      <c r="AB156" s="3">
        <v>0</v>
      </c>
      <c r="AC156" s="3">
        <v>7.8142222222222228</v>
      </c>
      <c r="AD156" s="3">
        <v>0</v>
      </c>
      <c r="AE156" s="3">
        <v>0</v>
      </c>
      <c r="AF156" t="s">
        <v>154</v>
      </c>
      <c r="AG156" s="13">
        <v>5</v>
      </c>
      <c r="AQ156"/>
    </row>
    <row r="157" spans="1:43" x14ac:dyDescent="0.2">
      <c r="A157" t="s">
        <v>680</v>
      </c>
      <c r="B157" t="s">
        <v>840</v>
      </c>
      <c r="C157" t="s">
        <v>1382</v>
      </c>
      <c r="D157" t="s">
        <v>1776</v>
      </c>
      <c r="E157" s="3">
        <v>30.966666666666665</v>
      </c>
      <c r="F157" s="3">
        <f>Table3[[#This Row],[Total Hours Nurse Staffing]]/Table3[[#This Row],[MDS Census]]</f>
        <v>3.4594797273053466</v>
      </c>
      <c r="G157" s="3">
        <f>Table3[[#This Row],[Total Direct Care Staff Hours]]/Table3[[#This Row],[MDS Census]]</f>
        <v>3.1353821313240045</v>
      </c>
      <c r="H157" s="3">
        <f>Table3[[#This Row],[Total RN Hours (w/ Admin, DON)]]/Table3[[#This Row],[MDS Census]]</f>
        <v>0.51065662002152878</v>
      </c>
      <c r="I157" s="3">
        <f>Table3[[#This Row],[Total RN Hours (w/ Admin, DON)]]/Table3[[#This Row],[MDS Census]]</f>
        <v>0.51065662002152878</v>
      </c>
      <c r="J157" s="3">
        <f t="shared" si="2"/>
        <v>107.12855555555556</v>
      </c>
      <c r="K157" s="3">
        <f>SUM(Table3[[#This Row],[RN Hours (excl. Admin, DON)]], Table3[[#This Row],[LPN Hours (excl. Admin)]], Table3[[#This Row],[CNA Hours]], Table3[[#This Row],[NA TR Hours]], Table3[[#This Row],[Med Aide/Tech Hours]])</f>
        <v>97.092333333333329</v>
      </c>
      <c r="L157" s="3">
        <f>SUM(Table3[[#This Row],[RN Hours (excl. Admin, DON)]:[RN DON Hours]])</f>
        <v>15.81333333333334</v>
      </c>
      <c r="M157" s="3">
        <v>10.09911111111111</v>
      </c>
      <c r="N157" s="3">
        <v>0</v>
      </c>
      <c r="O157" s="3">
        <v>5.7142222222222285</v>
      </c>
      <c r="P157" s="3">
        <f>SUM(Table3[[#This Row],[LPN Hours (excl. Admin)]:[LPN Admin Hours]])</f>
        <v>19.04388888888889</v>
      </c>
      <c r="Q157" s="3">
        <v>14.721888888888889</v>
      </c>
      <c r="R157" s="3">
        <v>4.3220000000000001</v>
      </c>
      <c r="S157" s="3">
        <f>SUM(Table3[[#This Row],[CNA Hours]], Table3[[#This Row],[NA TR Hours]], Table3[[#This Row],[Med Aide/Tech Hours]])</f>
        <v>72.271333333333331</v>
      </c>
      <c r="T157" s="3">
        <v>72.271333333333331</v>
      </c>
      <c r="U157" s="3">
        <v>0</v>
      </c>
      <c r="V157" s="3">
        <v>0</v>
      </c>
      <c r="W157" s="3">
        <f>SUM(Table3[[#This Row],[RN Hours Contract]:[Med Aide Hours Contract]])</f>
        <v>0</v>
      </c>
      <c r="X157" s="3">
        <v>0</v>
      </c>
      <c r="Y157" s="3">
        <v>0</v>
      </c>
      <c r="Z157" s="3">
        <v>0</v>
      </c>
      <c r="AA157" s="3">
        <v>0</v>
      </c>
      <c r="AB157" s="3">
        <v>0</v>
      </c>
      <c r="AC157" s="3">
        <v>0</v>
      </c>
      <c r="AD157" s="3">
        <v>0</v>
      </c>
      <c r="AE157" s="3">
        <v>0</v>
      </c>
      <c r="AF157" t="s">
        <v>155</v>
      </c>
      <c r="AG157" s="13">
        <v>5</v>
      </c>
      <c r="AQ157"/>
    </row>
    <row r="158" spans="1:43" x14ac:dyDescent="0.2">
      <c r="A158" t="s">
        <v>680</v>
      </c>
      <c r="B158" t="s">
        <v>841</v>
      </c>
      <c r="C158" t="s">
        <v>1515</v>
      </c>
      <c r="D158" t="s">
        <v>1741</v>
      </c>
      <c r="E158" s="3">
        <v>64.733333333333334</v>
      </c>
      <c r="F158" s="3">
        <f>Table3[[#This Row],[Total Hours Nurse Staffing]]/Table3[[#This Row],[MDS Census]]</f>
        <v>2.9562736010985238</v>
      </c>
      <c r="G158" s="3">
        <f>Table3[[#This Row],[Total Direct Care Staff Hours]]/Table3[[#This Row],[MDS Census]]</f>
        <v>2.6934431857191896</v>
      </c>
      <c r="H158" s="3">
        <f>Table3[[#This Row],[Total RN Hours (w/ Admin, DON)]]/Table3[[#This Row],[MDS Census]]</f>
        <v>0.7353244078269825</v>
      </c>
      <c r="I158" s="3">
        <f>Table3[[#This Row],[Total RN Hours (w/ Admin, DON)]]/Table3[[#This Row],[MDS Census]]</f>
        <v>0.7353244078269825</v>
      </c>
      <c r="J158" s="3">
        <f t="shared" si="2"/>
        <v>191.36944444444444</v>
      </c>
      <c r="K158" s="3">
        <f>SUM(Table3[[#This Row],[RN Hours (excl. Admin, DON)]], Table3[[#This Row],[LPN Hours (excl. Admin)]], Table3[[#This Row],[CNA Hours]], Table3[[#This Row],[NA TR Hours]], Table3[[#This Row],[Med Aide/Tech Hours]])</f>
        <v>174.35555555555555</v>
      </c>
      <c r="L158" s="3">
        <f>SUM(Table3[[#This Row],[RN Hours (excl. Admin, DON)]:[RN DON Hours]])</f>
        <v>47.6</v>
      </c>
      <c r="M158" s="3">
        <v>30.586111111111112</v>
      </c>
      <c r="N158" s="3">
        <v>11.08611111111111</v>
      </c>
      <c r="O158" s="3">
        <v>5.927777777777778</v>
      </c>
      <c r="P158" s="3">
        <f>SUM(Table3[[#This Row],[LPN Hours (excl. Admin)]:[LPN Admin Hours]])</f>
        <v>34.511111111111113</v>
      </c>
      <c r="Q158" s="3">
        <v>34.511111111111113</v>
      </c>
      <c r="R158" s="3">
        <v>0</v>
      </c>
      <c r="S158" s="3">
        <f>SUM(Table3[[#This Row],[CNA Hours]], Table3[[#This Row],[NA TR Hours]], Table3[[#This Row],[Med Aide/Tech Hours]])</f>
        <v>109.25833333333333</v>
      </c>
      <c r="T158" s="3">
        <v>107.72499999999999</v>
      </c>
      <c r="U158" s="3">
        <v>1.5333333333333334</v>
      </c>
      <c r="V158" s="3">
        <v>0</v>
      </c>
      <c r="W158" s="3">
        <f>SUM(Table3[[#This Row],[RN Hours Contract]:[Med Aide Hours Contract]])</f>
        <v>0.16666666666666666</v>
      </c>
      <c r="X158" s="3">
        <v>0.16666666666666666</v>
      </c>
      <c r="Y158" s="3">
        <v>0</v>
      </c>
      <c r="Z158" s="3">
        <v>0</v>
      </c>
      <c r="AA158" s="3">
        <v>0</v>
      </c>
      <c r="AB158" s="3">
        <v>0</v>
      </c>
      <c r="AC158" s="3">
        <v>0</v>
      </c>
      <c r="AD158" s="3">
        <v>0</v>
      </c>
      <c r="AE158" s="3">
        <v>0</v>
      </c>
      <c r="AF158" t="s">
        <v>156</v>
      </c>
      <c r="AG158" s="13">
        <v>5</v>
      </c>
      <c r="AQ158"/>
    </row>
    <row r="159" spans="1:43" x14ac:dyDescent="0.2">
      <c r="A159" t="s">
        <v>680</v>
      </c>
      <c r="B159" t="s">
        <v>842</v>
      </c>
      <c r="C159" t="s">
        <v>1382</v>
      </c>
      <c r="D159" t="s">
        <v>1776</v>
      </c>
      <c r="E159" s="3">
        <v>39.222222222222221</v>
      </c>
      <c r="F159" s="3">
        <f>Table3[[#This Row],[Total Hours Nurse Staffing]]/Table3[[#This Row],[MDS Census]]</f>
        <v>2.7061246458923516</v>
      </c>
      <c r="G159" s="3">
        <f>Table3[[#This Row],[Total Direct Care Staff Hours]]/Table3[[#This Row],[MDS Census]]</f>
        <v>2.5930934844192639</v>
      </c>
      <c r="H159" s="3">
        <f>Table3[[#This Row],[Total RN Hours (w/ Admin, DON)]]/Table3[[#This Row],[MDS Census]]</f>
        <v>0.24524079320113318</v>
      </c>
      <c r="I159" s="3">
        <f>Table3[[#This Row],[Total RN Hours (w/ Admin, DON)]]/Table3[[#This Row],[MDS Census]]</f>
        <v>0.24524079320113318</v>
      </c>
      <c r="J159" s="3">
        <f t="shared" si="2"/>
        <v>106.14022222222223</v>
      </c>
      <c r="K159" s="3">
        <f>SUM(Table3[[#This Row],[RN Hours (excl. Admin, DON)]], Table3[[#This Row],[LPN Hours (excl. Admin)]], Table3[[#This Row],[CNA Hours]], Table3[[#This Row],[NA TR Hours]], Table3[[#This Row],[Med Aide/Tech Hours]])</f>
        <v>101.7068888888889</v>
      </c>
      <c r="L159" s="3">
        <f>SUM(Table3[[#This Row],[RN Hours (excl. Admin, DON)]:[RN DON Hours]])</f>
        <v>9.6188888888888897</v>
      </c>
      <c r="M159" s="3">
        <v>5.1855555555555553</v>
      </c>
      <c r="N159" s="3">
        <v>0</v>
      </c>
      <c r="O159" s="3">
        <v>4.4333333333333336</v>
      </c>
      <c r="P159" s="3">
        <f>SUM(Table3[[#This Row],[LPN Hours (excl. Admin)]:[LPN Admin Hours]])</f>
        <v>29.246666666666666</v>
      </c>
      <c r="Q159" s="3">
        <v>29.246666666666666</v>
      </c>
      <c r="R159" s="3">
        <v>0</v>
      </c>
      <c r="S159" s="3">
        <f>SUM(Table3[[#This Row],[CNA Hours]], Table3[[#This Row],[NA TR Hours]], Table3[[#This Row],[Med Aide/Tech Hours]])</f>
        <v>67.274666666666675</v>
      </c>
      <c r="T159" s="3">
        <v>67.274666666666675</v>
      </c>
      <c r="U159" s="3">
        <v>0</v>
      </c>
      <c r="V159" s="3">
        <v>0</v>
      </c>
      <c r="W159" s="3">
        <f>SUM(Table3[[#This Row],[RN Hours Contract]:[Med Aide Hours Contract]])</f>
        <v>0</v>
      </c>
      <c r="X159" s="3">
        <v>0</v>
      </c>
      <c r="Y159" s="3">
        <v>0</v>
      </c>
      <c r="Z159" s="3">
        <v>0</v>
      </c>
      <c r="AA159" s="3">
        <v>0</v>
      </c>
      <c r="AB159" s="3">
        <v>0</v>
      </c>
      <c r="AC159" s="3">
        <v>0</v>
      </c>
      <c r="AD159" s="3">
        <v>0</v>
      </c>
      <c r="AE159" s="3">
        <v>0</v>
      </c>
      <c r="AF159" t="s">
        <v>157</v>
      </c>
      <c r="AG159" s="13">
        <v>5</v>
      </c>
      <c r="AQ159"/>
    </row>
    <row r="160" spans="1:43" x14ac:dyDescent="0.2">
      <c r="A160" t="s">
        <v>680</v>
      </c>
      <c r="B160" t="s">
        <v>843</v>
      </c>
      <c r="C160" t="s">
        <v>1516</v>
      </c>
      <c r="D160" t="s">
        <v>1758</v>
      </c>
      <c r="E160" s="3">
        <v>58.31111111111111</v>
      </c>
      <c r="F160" s="3">
        <f>Table3[[#This Row],[Total Hours Nurse Staffing]]/Table3[[#This Row],[MDS Census]]</f>
        <v>3.747094131097561</v>
      </c>
      <c r="G160" s="3">
        <f>Table3[[#This Row],[Total Direct Care Staff Hours]]/Table3[[#This Row],[MDS Census]]</f>
        <v>3.5939881859756095</v>
      </c>
      <c r="H160" s="3">
        <f>Table3[[#This Row],[Total RN Hours (w/ Admin, DON)]]/Table3[[#This Row],[MDS Census]]</f>
        <v>0.56502477134146345</v>
      </c>
      <c r="I160" s="3">
        <f>Table3[[#This Row],[Total RN Hours (w/ Admin, DON)]]/Table3[[#This Row],[MDS Census]]</f>
        <v>0.56502477134146345</v>
      </c>
      <c r="J160" s="3">
        <f t="shared" si="2"/>
        <v>218.49722222222221</v>
      </c>
      <c r="K160" s="3">
        <f>SUM(Table3[[#This Row],[RN Hours (excl. Admin, DON)]], Table3[[#This Row],[LPN Hours (excl. Admin)]], Table3[[#This Row],[CNA Hours]], Table3[[#This Row],[NA TR Hours]], Table3[[#This Row],[Med Aide/Tech Hours]])</f>
        <v>209.56944444444443</v>
      </c>
      <c r="L160" s="3">
        <f>SUM(Table3[[#This Row],[RN Hours (excl. Admin, DON)]:[RN DON Hours]])</f>
        <v>32.947222222222223</v>
      </c>
      <c r="M160" s="3">
        <v>24.019444444444446</v>
      </c>
      <c r="N160" s="3">
        <v>3.8611111111111112</v>
      </c>
      <c r="O160" s="3">
        <v>5.0666666666666664</v>
      </c>
      <c r="P160" s="3">
        <f>SUM(Table3[[#This Row],[LPN Hours (excl. Admin)]:[LPN Admin Hours]])</f>
        <v>36.705555555555556</v>
      </c>
      <c r="Q160" s="3">
        <v>36.705555555555556</v>
      </c>
      <c r="R160" s="3">
        <v>0</v>
      </c>
      <c r="S160" s="3">
        <f>SUM(Table3[[#This Row],[CNA Hours]], Table3[[#This Row],[NA TR Hours]], Table3[[#This Row],[Med Aide/Tech Hours]])</f>
        <v>148.84444444444443</v>
      </c>
      <c r="T160" s="3">
        <v>147.88888888888889</v>
      </c>
      <c r="U160" s="3">
        <v>0.9555555555555556</v>
      </c>
      <c r="V160" s="3">
        <v>0</v>
      </c>
      <c r="W160" s="3">
        <f>SUM(Table3[[#This Row],[RN Hours Contract]:[Med Aide Hours Contract]])</f>
        <v>0</v>
      </c>
      <c r="X160" s="3">
        <v>0</v>
      </c>
      <c r="Y160" s="3">
        <v>0</v>
      </c>
      <c r="Z160" s="3">
        <v>0</v>
      </c>
      <c r="AA160" s="3">
        <v>0</v>
      </c>
      <c r="AB160" s="3">
        <v>0</v>
      </c>
      <c r="AC160" s="3">
        <v>0</v>
      </c>
      <c r="AD160" s="3">
        <v>0</v>
      </c>
      <c r="AE160" s="3">
        <v>0</v>
      </c>
      <c r="AF160" t="s">
        <v>158</v>
      </c>
      <c r="AG160" s="13">
        <v>5</v>
      </c>
      <c r="AQ160"/>
    </row>
    <row r="161" spans="1:43" x14ac:dyDescent="0.2">
      <c r="A161" t="s">
        <v>680</v>
      </c>
      <c r="B161" t="s">
        <v>844</v>
      </c>
      <c r="C161" t="s">
        <v>1369</v>
      </c>
      <c r="D161" t="s">
        <v>1739</v>
      </c>
      <c r="E161" s="3">
        <v>24.122222222222224</v>
      </c>
      <c r="F161" s="3">
        <f>Table3[[#This Row],[Total Hours Nurse Staffing]]/Table3[[#This Row],[MDS Census]]</f>
        <v>5.104596959926301</v>
      </c>
      <c r="G161" s="3">
        <f>Table3[[#This Row],[Total Direct Care Staff Hours]]/Table3[[#This Row],[MDS Census]]</f>
        <v>4.2958682634730536</v>
      </c>
      <c r="H161" s="3">
        <f>Table3[[#This Row],[Total RN Hours (w/ Admin, DON)]]/Table3[[#This Row],[MDS Census]]</f>
        <v>0.62459695992630115</v>
      </c>
      <c r="I161" s="3">
        <f>Table3[[#This Row],[Total RN Hours (w/ Admin, DON)]]/Table3[[#This Row],[MDS Census]]</f>
        <v>0.62459695992630115</v>
      </c>
      <c r="J161" s="3">
        <f t="shared" ref="J161:J224" si="3">SUM(L161,P161,S161)</f>
        <v>123.13422222222222</v>
      </c>
      <c r="K161" s="3">
        <f>SUM(Table3[[#This Row],[RN Hours (excl. Admin, DON)]], Table3[[#This Row],[LPN Hours (excl. Admin)]], Table3[[#This Row],[CNA Hours]], Table3[[#This Row],[NA TR Hours]], Table3[[#This Row],[Med Aide/Tech Hours]])</f>
        <v>103.62588888888888</v>
      </c>
      <c r="L161" s="3">
        <f>SUM(Table3[[#This Row],[RN Hours (excl. Admin, DON)]:[RN DON Hours]])</f>
        <v>15.066666666666666</v>
      </c>
      <c r="M161" s="3">
        <v>3.9555555555555557</v>
      </c>
      <c r="N161" s="3">
        <v>5.5111111111111111</v>
      </c>
      <c r="O161" s="3">
        <v>5.6</v>
      </c>
      <c r="P161" s="3">
        <f>SUM(Table3[[#This Row],[LPN Hours (excl. Admin)]:[LPN Admin Hours]])</f>
        <v>36.37777777777778</v>
      </c>
      <c r="Q161" s="3">
        <v>27.980555555555554</v>
      </c>
      <c r="R161" s="3">
        <v>8.3972222222222221</v>
      </c>
      <c r="S161" s="3">
        <f>SUM(Table3[[#This Row],[CNA Hours]], Table3[[#This Row],[NA TR Hours]], Table3[[#This Row],[Med Aide/Tech Hours]])</f>
        <v>71.689777777777778</v>
      </c>
      <c r="T161" s="3">
        <v>71.689777777777778</v>
      </c>
      <c r="U161" s="3">
        <v>0</v>
      </c>
      <c r="V161" s="3">
        <v>0</v>
      </c>
      <c r="W161" s="3">
        <f>SUM(Table3[[#This Row],[RN Hours Contract]:[Med Aide Hours Contract]])</f>
        <v>0</v>
      </c>
      <c r="X161" s="3">
        <v>0</v>
      </c>
      <c r="Y161" s="3">
        <v>0</v>
      </c>
      <c r="Z161" s="3">
        <v>0</v>
      </c>
      <c r="AA161" s="3">
        <v>0</v>
      </c>
      <c r="AB161" s="3">
        <v>0</v>
      </c>
      <c r="AC161" s="3">
        <v>0</v>
      </c>
      <c r="AD161" s="3">
        <v>0</v>
      </c>
      <c r="AE161" s="3">
        <v>0</v>
      </c>
      <c r="AF161" t="s">
        <v>159</v>
      </c>
      <c r="AG161" s="13">
        <v>5</v>
      </c>
      <c r="AQ161"/>
    </row>
    <row r="162" spans="1:43" x14ac:dyDescent="0.2">
      <c r="A162" t="s">
        <v>680</v>
      </c>
      <c r="B162" t="s">
        <v>845</v>
      </c>
      <c r="C162" t="s">
        <v>1398</v>
      </c>
      <c r="D162" t="s">
        <v>1744</v>
      </c>
      <c r="E162" s="3">
        <v>111.58888888888889</v>
      </c>
      <c r="F162" s="3">
        <f>Table3[[#This Row],[Total Hours Nurse Staffing]]/Table3[[#This Row],[MDS Census]]</f>
        <v>3.0685552125858808</v>
      </c>
      <c r="G162" s="3">
        <f>Table3[[#This Row],[Total Direct Care Staff Hours]]/Table3[[#This Row],[MDS Census]]</f>
        <v>2.8129294035646719</v>
      </c>
      <c r="H162" s="3">
        <f>Table3[[#This Row],[Total RN Hours (w/ Admin, DON)]]/Table3[[#This Row],[MDS Census]]</f>
        <v>0.92651598128049384</v>
      </c>
      <c r="I162" s="3">
        <f>Table3[[#This Row],[Total RN Hours (w/ Admin, DON)]]/Table3[[#This Row],[MDS Census]]</f>
        <v>0.92651598128049384</v>
      </c>
      <c r="J162" s="3">
        <f t="shared" si="3"/>
        <v>342.41666666666669</v>
      </c>
      <c r="K162" s="3">
        <f>SUM(Table3[[#This Row],[RN Hours (excl. Admin, DON)]], Table3[[#This Row],[LPN Hours (excl. Admin)]], Table3[[#This Row],[CNA Hours]], Table3[[#This Row],[NA TR Hours]], Table3[[#This Row],[Med Aide/Tech Hours]])</f>
        <v>313.89166666666665</v>
      </c>
      <c r="L162" s="3">
        <f>SUM(Table3[[#This Row],[RN Hours (excl. Admin, DON)]:[RN DON Hours]])</f>
        <v>103.38888888888889</v>
      </c>
      <c r="M162" s="3">
        <v>82.588888888888889</v>
      </c>
      <c r="N162" s="3">
        <v>15.466666666666667</v>
      </c>
      <c r="O162" s="3">
        <v>5.333333333333333</v>
      </c>
      <c r="P162" s="3">
        <f>SUM(Table3[[#This Row],[LPN Hours (excl. Admin)]:[LPN Admin Hours]])</f>
        <v>45.430555555555557</v>
      </c>
      <c r="Q162" s="3">
        <v>37.705555555555556</v>
      </c>
      <c r="R162" s="3">
        <v>7.7249999999999996</v>
      </c>
      <c r="S162" s="3">
        <f>SUM(Table3[[#This Row],[CNA Hours]], Table3[[#This Row],[NA TR Hours]], Table3[[#This Row],[Med Aide/Tech Hours]])</f>
        <v>193.59722222222223</v>
      </c>
      <c r="T162" s="3">
        <v>193.59722222222223</v>
      </c>
      <c r="U162" s="3">
        <v>0</v>
      </c>
      <c r="V162" s="3">
        <v>0</v>
      </c>
      <c r="W162" s="3">
        <f>SUM(Table3[[#This Row],[RN Hours Contract]:[Med Aide Hours Contract]])</f>
        <v>0</v>
      </c>
      <c r="X162" s="3">
        <v>0</v>
      </c>
      <c r="Y162" s="3">
        <v>0</v>
      </c>
      <c r="Z162" s="3">
        <v>0</v>
      </c>
      <c r="AA162" s="3">
        <v>0</v>
      </c>
      <c r="AB162" s="3">
        <v>0</v>
      </c>
      <c r="AC162" s="3">
        <v>0</v>
      </c>
      <c r="AD162" s="3">
        <v>0</v>
      </c>
      <c r="AE162" s="3">
        <v>0</v>
      </c>
      <c r="AF162" t="s">
        <v>160</v>
      </c>
      <c r="AG162" s="13">
        <v>5</v>
      </c>
      <c r="AQ162"/>
    </row>
    <row r="163" spans="1:43" x14ac:dyDescent="0.2">
      <c r="A163" t="s">
        <v>680</v>
      </c>
      <c r="B163" t="s">
        <v>846</v>
      </c>
      <c r="C163" t="s">
        <v>1517</v>
      </c>
      <c r="D163" t="s">
        <v>1748</v>
      </c>
      <c r="E163" s="3">
        <v>48.255555555555553</v>
      </c>
      <c r="F163" s="3">
        <f>Table3[[#This Row],[Total Hours Nurse Staffing]]/Table3[[#This Row],[MDS Census]]</f>
        <v>3.929599355284366</v>
      </c>
      <c r="G163" s="3">
        <f>Table3[[#This Row],[Total Direct Care Staff Hours]]/Table3[[#This Row],[MDS Census]]</f>
        <v>3.6975017269168782</v>
      </c>
      <c r="H163" s="3">
        <f>Table3[[#This Row],[Total RN Hours (w/ Admin, DON)]]/Table3[[#This Row],[MDS Census]]</f>
        <v>0.90375316601427591</v>
      </c>
      <c r="I163" s="3">
        <f>Table3[[#This Row],[Total RN Hours (w/ Admin, DON)]]/Table3[[#This Row],[MDS Census]]</f>
        <v>0.90375316601427591</v>
      </c>
      <c r="J163" s="3">
        <f t="shared" si="3"/>
        <v>189.625</v>
      </c>
      <c r="K163" s="3">
        <f>SUM(Table3[[#This Row],[RN Hours (excl. Admin, DON)]], Table3[[#This Row],[LPN Hours (excl. Admin)]], Table3[[#This Row],[CNA Hours]], Table3[[#This Row],[NA TR Hours]], Table3[[#This Row],[Med Aide/Tech Hours]])</f>
        <v>178.42500000000001</v>
      </c>
      <c r="L163" s="3">
        <f>SUM(Table3[[#This Row],[RN Hours (excl. Admin, DON)]:[RN DON Hours]])</f>
        <v>43.611111111111114</v>
      </c>
      <c r="M163" s="3">
        <v>32.411111111111111</v>
      </c>
      <c r="N163" s="3">
        <v>0</v>
      </c>
      <c r="O163" s="3">
        <v>11.2</v>
      </c>
      <c r="P163" s="3">
        <f>SUM(Table3[[#This Row],[LPN Hours (excl. Admin)]:[LPN Admin Hours]])</f>
        <v>20.9</v>
      </c>
      <c r="Q163" s="3">
        <v>20.9</v>
      </c>
      <c r="R163" s="3">
        <v>0</v>
      </c>
      <c r="S163" s="3">
        <f>SUM(Table3[[#This Row],[CNA Hours]], Table3[[#This Row],[NA TR Hours]], Table3[[#This Row],[Med Aide/Tech Hours]])</f>
        <v>125.11388888888889</v>
      </c>
      <c r="T163" s="3">
        <v>125.11388888888889</v>
      </c>
      <c r="U163" s="3">
        <v>0</v>
      </c>
      <c r="V163" s="3">
        <v>0</v>
      </c>
      <c r="W163" s="3">
        <f>SUM(Table3[[#This Row],[RN Hours Contract]:[Med Aide Hours Contract]])</f>
        <v>0</v>
      </c>
      <c r="X163" s="3">
        <v>0</v>
      </c>
      <c r="Y163" s="3">
        <v>0</v>
      </c>
      <c r="Z163" s="3">
        <v>0</v>
      </c>
      <c r="AA163" s="3">
        <v>0</v>
      </c>
      <c r="AB163" s="3">
        <v>0</v>
      </c>
      <c r="AC163" s="3">
        <v>0</v>
      </c>
      <c r="AD163" s="3">
        <v>0</v>
      </c>
      <c r="AE163" s="3">
        <v>0</v>
      </c>
      <c r="AF163" t="s">
        <v>161</v>
      </c>
      <c r="AG163" s="13">
        <v>5</v>
      </c>
      <c r="AQ163"/>
    </row>
    <row r="164" spans="1:43" x14ac:dyDescent="0.2">
      <c r="A164" t="s">
        <v>680</v>
      </c>
      <c r="B164" t="s">
        <v>847</v>
      </c>
      <c r="C164" t="s">
        <v>1518</v>
      </c>
      <c r="D164" t="s">
        <v>1701</v>
      </c>
      <c r="E164" s="3">
        <v>29.855555555555554</v>
      </c>
      <c r="F164" s="3">
        <f>Table3[[#This Row],[Total Hours Nurse Staffing]]/Table3[[#This Row],[MDS Census]]</f>
        <v>2.687774469668776</v>
      </c>
      <c r="G164" s="3">
        <f>Table3[[#This Row],[Total Direct Care Staff Hours]]/Table3[[#This Row],[MDS Census]]</f>
        <v>2.3998027540007443</v>
      </c>
      <c r="H164" s="3">
        <f>Table3[[#This Row],[Total RN Hours (w/ Admin, DON)]]/Table3[[#This Row],[MDS Census]]</f>
        <v>0.1574358020096765</v>
      </c>
      <c r="I164" s="3">
        <f>Table3[[#This Row],[Total RN Hours (w/ Admin, DON)]]/Table3[[#This Row],[MDS Census]]</f>
        <v>0.1574358020096765</v>
      </c>
      <c r="J164" s="3">
        <f t="shared" si="3"/>
        <v>80.245000000000005</v>
      </c>
      <c r="K164" s="3">
        <f>SUM(Table3[[#This Row],[RN Hours (excl. Admin, DON)]], Table3[[#This Row],[LPN Hours (excl. Admin)]], Table3[[#This Row],[CNA Hours]], Table3[[#This Row],[NA TR Hours]], Table3[[#This Row],[Med Aide/Tech Hours]])</f>
        <v>71.647444444444446</v>
      </c>
      <c r="L164" s="3">
        <f>SUM(Table3[[#This Row],[RN Hours (excl. Admin, DON)]:[RN DON Hours]])</f>
        <v>4.700333333333341</v>
      </c>
      <c r="M164" s="3">
        <v>0.31944444444444442</v>
      </c>
      <c r="N164" s="3">
        <v>0</v>
      </c>
      <c r="O164" s="3">
        <v>4.3808888888888964</v>
      </c>
      <c r="P164" s="3">
        <f>SUM(Table3[[#This Row],[LPN Hours (excl. Admin)]:[LPN Admin Hours]])</f>
        <v>29.463888888888889</v>
      </c>
      <c r="Q164" s="3">
        <v>25.247222222222224</v>
      </c>
      <c r="R164" s="3">
        <v>4.2166666666666668</v>
      </c>
      <c r="S164" s="3">
        <f>SUM(Table3[[#This Row],[CNA Hours]], Table3[[#This Row],[NA TR Hours]], Table3[[#This Row],[Med Aide/Tech Hours]])</f>
        <v>46.080777777777783</v>
      </c>
      <c r="T164" s="3">
        <v>46.080777777777783</v>
      </c>
      <c r="U164" s="3">
        <v>0</v>
      </c>
      <c r="V164" s="3">
        <v>0</v>
      </c>
      <c r="W164" s="3">
        <f>SUM(Table3[[#This Row],[RN Hours Contract]:[Med Aide Hours Contract]])</f>
        <v>0</v>
      </c>
      <c r="X164" s="3">
        <v>0</v>
      </c>
      <c r="Y164" s="3">
        <v>0</v>
      </c>
      <c r="Z164" s="3">
        <v>0</v>
      </c>
      <c r="AA164" s="3">
        <v>0</v>
      </c>
      <c r="AB164" s="3">
        <v>0</v>
      </c>
      <c r="AC164" s="3">
        <v>0</v>
      </c>
      <c r="AD164" s="3">
        <v>0</v>
      </c>
      <c r="AE164" s="3">
        <v>0</v>
      </c>
      <c r="AF164" t="s">
        <v>162</v>
      </c>
      <c r="AG164" s="13">
        <v>5</v>
      </c>
      <c r="AQ164"/>
    </row>
    <row r="165" spans="1:43" x14ac:dyDescent="0.2">
      <c r="A165" t="s">
        <v>680</v>
      </c>
      <c r="B165" t="s">
        <v>848</v>
      </c>
      <c r="C165" t="s">
        <v>1439</v>
      </c>
      <c r="D165" t="s">
        <v>1741</v>
      </c>
      <c r="E165" s="3">
        <v>146.74444444444444</v>
      </c>
      <c r="F165" s="3">
        <f>Table3[[#This Row],[Total Hours Nurse Staffing]]/Table3[[#This Row],[MDS Census]]</f>
        <v>1.7850760960096923</v>
      </c>
      <c r="G165" s="3">
        <f>Table3[[#This Row],[Total Direct Care Staff Hours]]/Table3[[#This Row],[MDS Census]]</f>
        <v>1.6757401378057093</v>
      </c>
      <c r="H165" s="3">
        <f>Table3[[#This Row],[Total RN Hours (w/ Admin, DON)]]/Table3[[#This Row],[MDS Census]]</f>
        <v>0.1825168471265238</v>
      </c>
      <c r="I165" s="3">
        <f>Table3[[#This Row],[Total RN Hours (w/ Admin, DON)]]/Table3[[#This Row],[MDS Census]]</f>
        <v>0.1825168471265238</v>
      </c>
      <c r="J165" s="3">
        <f t="shared" si="3"/>
        <v>261.95000000000005</v>
      </c>
      <c r="K165" s="3">
        <f>SUM(Table3[[#This Row],[RN Hours (excl. Admin, DON)]], Table3[[#This Row],[LPN Hours (excl. Admin)]], Table3[[#This Row],[CNA Hours]], Table3[[#This Row],[NA TR Hours]], Table3[[#This Row],[Med Aide/Tech Hours]])</f>
        <v>245.90555555555557</v>
      </c>
      <c r="L165" s="3">
        <f>SUM(Table3[[#This Row],[RN Hours (excl. Admin, DON)]:[RN DON Hours]])</f>
        <v>26.783333333333331</v>
      </c>
      <c r="M165" s="3">
        <v>16.330555555555556</v>
      </c>
      <c r="N165" s="3">
        <v>10.452777777777778</v>
      </c>
      <c r="O165" s="3">
        <v>0</v>
      </c>
      <c r="P165" s="3">
        <f>SUM(Table3[[#This Row],[LPN Hours (excl. Admin)]:[LPN Admin Hours]])</f>
        <v>78.827777777777783</v>
      </c>
      <c r="Q165" s="3">
        <v>73.236111111111114</v>
      </c>
      <c r="R165" s="3">
        <v>5.5916666666666668</v>
      </c>
      <c r="S165" s="3">
        <f>SUM(Table3[[#This Row],[CNA Hours]], Table3[[#This Row],[NA TR Hours]], Table3[[#This Row],[Med Aide/Tech Hours]])</f>
        <v>156.3388888888889</v>
      </c>
      <c r="T165" s="3">
        <v>156.3388888888889</v>
      </c>
      <c r="U165" s="3">
        <v>0</v>
      </c>
      <c r="V165" s="3">
        <v>0</v>
      </c>
      <c r="W165" s="3">
        <f>SUM(Table3[[#This Row],[RN Hours Contract]:[Med Aide Hours Contract]])</f>
        <v>0</v>
      </c>
      <c r="X165" s="3">
        <v>0</v>
      </c>
      <c r="Y165" s="3">
        <v>0</v>
      </c>
      <c r="Z165" s="3">
        <v>0</v>
      </c>
      <c r="AA165" s="3">
        <v>0</v>
      </c>
      <c r="AB165" s="3">
        <v>0</v>
      </c>
      <c r="AC165" s="3">
        <v>0</v>
      </c>
      <c r="AD165" s="3">
        <v>0</v>
      </c>
      <c r="AE165" s="3">
        <v>0</v>
      </c>
      <c r="AF165" t="s">
        <v>163</v>
      </c>
      <c r="AG165" s="13">
        <v>5</v>
      </c>
      <c r="AQ165"/>
    </row>
    <row r="166" spans="1:43" x14ac:dyDescent="0.2">
      <c r="A166" t="s">
        <v>680</v>
      </c>
      <c r="B166" t="s">
        <v>849</v>
      </c>
      <c r="C166" t="s">
        <v>1519</v>
      </c>
      <c r="D166" t="s">
        <v>1777</v>
      </c>
      <c r="E166" s="3">
        <v>62.677777777777777</v>
      </c>
      <c r="F166" s="3">
        <f>Table3[[#This Row],[Total Hours Nurse Staffing]]/Table3[[#This Row],[MDS Census]]</f>
        <v>3.2684364474383978</v>
      </c>
      <c r="G166" s="3">
        <f>Table3[[#This Row],[Total Direct Care Staff Hours]]/Table3[[#This Row],[MDS Census]]</f>
        <v>3.0914288246764756</v>
      </c>
      <c r="H166" s="3">
        <f>Table3[[#This Row],[Total RN Hours (w/ Admin, DON)]]/Table3[[#This Row],[MDS Census]]</f>
        <v>0.68848608402765454</v>
      </c>
      <c r="I166" s="3">
        <f>Table3[[#This Row],[Total RN Hours (w/ Admin, DON)]]/Table3[[#This Row],[MDS Census]]</f>
        <v>0.68848608402765454</v>
      </c>
      <c r="J166" s="3">
        <f t="shared" si="3"/>
        <v>204.85833333333335</v>
      </c>
      <c r="K166" s="3">
        <f>SUM(Table3[[#This Row],[RN Hours (excl. Admin, DON)]], Table3[[#This Row],[LPN Hours (excl. Admin)]], Table3[[#This Row],[CNA Hours]], Table3[[#This Row],[NA TR Hours]], Table3[[#This Row],[Med Aide/Tech Hours]])</f>
        <v>193.76388888888889</v>
      </c>
      <c r="L166" s="3">
        <f>SUM(Table3[[#This Row],[RN Hours (excl. Admin, DON)]:[RN DON Hours]])</f>
        <v>43.152777777777771</v>
      </c>
      <c r="M166" s="3">
        <v>32.05833333333333</v>
      </c>
      <c r="N166" s="3">
        <v>5.5861111111111112</v>
      </c>
      <c r="O166" s="3">
        <v>5.5083333333333337</v>
      </c>
      <c r="P166" s="3">
        <f>SUM(Table3[[#This Row],[LPN Hours (excl. Admin)]:[LPN Admin Hours]])</f>
        <v>58.325000000000003</v>
      </c>
      <c r="Q166" s="3">
        <v>58.325000000000003</v>
      </c>
      <c r="R166" s="3">
        <v>0</v>
      </c>
      <c r="S166" s="3">
        <f>SUM(Table3[[#This Row],[CNA Hours]], Table3[[#This Row],[NA TR Hours]], Table3[[#This Row],[Med Aide/Tech Hours]])</f>
        <v>103.38055555555556</v>
      </c>
      <c r="T166" s="3">
        <v>103.38055555555556</v>
      </c>
      <c r="U166" s="3">
        <v>0</v>
      </c>
      <c r="V166" s="3">
        <v>0</v>
      </c>
      <c r="W166" s="3">
        <f>SUM(Table3[[#This Row],[RN Hours Contract]:[Med Aide Hours Contract]])</f>
        <v>0</v>
      </c>
      <c r="X166" s="3">
        <v>0</v>
      </c>
      <c r="Y166" s="3">
        <v>0</v>
      </c>
      <c r="Z166" s="3">
        <v>0</v>
      </c>
      <c r="AA166" s="3">
        <v>0</v>
      </c>
      <c r="AB166" s="3">
        <v>0</v>
      </c>
      <c r="AC166" s="3">
        <v>0</v>
      </c>
      <c r="AD166" s="3">
        <v>0</v>
      </c>
      <c r="AE166" s="3">
        <v>0</v>
      </c>
      <c r="AF166" t="s">
        <v>164</v>
      </c>
      <c r="AG166" s="13">
        <v>5</v>
      </c>
      <c r="AQ166"/>
    </row>
    <row r="167" spans="1:43" x14ac:dyDescent="0.2">
      <c r="A167" t="s">
        <v>680</v>
      </c>
      <c r="B167" t="s">
        <v>850</v>
      </c>
      <c r="C167" t="s">
        <v>1439</v>
      </c>
      <c r="D167" t="s">
        <v>1741</v>
      </c>
      <c r="E167" s="3">
        <v>152.97777777777779</v>
      </c>
      <c r="F167" s="3">
        <f>Table3[[#This Row],[Total Hours Nurse Staffing]]/Table3[[#This Row],[MDS Census]]</f>
        <v>2.26792199302731</v>
      </c>
      <c r="G167" s="3">
        <f>Table3[[#This Row],[Total Direct Care Staff Hours]]/Table3[[#This Row],[MDS Census]]</f>
        <v>1.9146753341080769</v>
      </c>
      <c r="H167" s="3">
        <f>Table3[[#This Row],[Total RN Hours (w/ Admin, DON)]]/Table3[[#This Row],[MDS Census]]</f>
        <v>0.31943637420104587</v>
      </c>
      <c r="I167" s="3">
        <f>Table3[[#This Row],[Total RN Hours (w/ Admin, DON)]]/Table3[[#This Row],[MDS Census]]</f>
        <v>0.31943637420104587</v>
      </c>
      <c r="J167" s="3">
        <f t="shared" si="3"/>
        <v>346.94166666666672</v>
      </c>
      <c r="K167" s="3">
        <f>SUM(Table3[[#This Row],[RN Hours (excl. Admin, DON)]], Table3[[#This Row],[LPN Hours (excl. Admin)]], Table3[[#This Row],[CNA Hours]], Table3[[#This Row],[NA TR Hours]], Table3[[#This Row],[Med Aide/Tech Hours]])</f>
        <v>292.90277777777783</v>
      </c>
      <c r="L167" s="3">
        <f>SUM(Table3[[#This Row],[RN Hours (excl. Admin, DON)]:[RN DON Hours]])</f>
        <v>48.866666666666667</v>
      </c>
      <c r="M167" s="3">
        <v>32.969444444444441</v>
      </c>
      <c r="N167" s="3">
        <v>10.430555555555555</v>
      </c>
      <c r="O167" s="3">
        <v>5.4666666666666668</v>
      </c>
      <c r="P167" s="3">
        <f>SUM(Table3[[#This Row],[LPN Hours (excl. Admin)]:[LPN Admin Hours]])</f>
        <v>112.07777777777778</v>
      </c>
      <c r="Q167" s="3">
        <v>73.936111111111117</v>
      </c>
      <c r="R167" s="3">
        <v>38.141666666666666</v>
      </c>
      <c r="S167" s="3">
        <f>SUM(Table3[[#This Row],[CNA Hours]], Table3[[#This Row],[NA TR Hours]], Table3[[#This Row],[Med Aide/Tech Hours]])</f>
        <v>185.99722222222223</v>
      </c>
      <c r="T167" s="3">
        <v>185.99722222222223</v>
      </c>
      <c r="U167" s="3">
        <v>0</v>
      </c>
      <c r="V167" s="3">
        <v>0</v>
      </c>
      <c r="W167" s="3">
        <f>SUM(Table3[[#This Row],[RN Hours Contract]:[Med Aide Hours Contract]])</f>
        <v>0</v>
      </c>
      <c r="X167" s="3">
        <v>0</v>
      </c>
      <c r="Y167" s="3">
        <v>0</v>
      </c>
      <c r="Z167" s="3">
        <v>0</v>
      </c>
      <c r="AA167" s="3">
        <v>0</v>
      </c>
      <c r="AB167" s="3">
        <v>0</v>
      </c>
      <c r="AC167" s="3">
        <v>0</v>
      </c>
      <c r="AD167" s="3">
        <v>0</v>
      </c>
      <c r="AE167" s="3">
        <v>0</v>
      </c>
      <c r="AF167" t="s">
        <v>165</v>
      </c>
      <c r="AG167" s="13">
        <v>5</v>
      </c>
      <c r="AQ167"/>
    </row>
    <row r="168" spans="1:43" x14ac:dyDescent="0.2">
      <c r="A168" t="s">
        <v>680</v>
      </c>
      <c r="B168" t="s">
        <v>851</v>
      </c>
      <c r="C168" t="s">
        <v>1520</v>
      </c>
      <c r="D168" t="s">
        <v>1701</v>
      </c>
      <c r="E168" s="3">
        <v>66.855555555555554</v>
      </c>
      <c r="F168" s="3">
        <f>Table3[[#This Row],[Total Hours Nurse Staffing]]/Table3[[#This Row],[MDS Census]]</f>
        <v>3.6606082765497754</v>
      </c>
      <c r="G168" s="3">
        <f>Table3[[#This Row],[Total Direct Care Staff Hours]]/Table3[[#This Row],[MDS Census]]</f>
        <v>3.3203340535150403</v>
      </c>
      <c r="H168" s="3">
        <f>Table3[[#This Row],[Total RN Hours (w/ Admin, DON)]]/Table3[[#This Row],[MDS Census]]</f>
        <v>0.50993019777297666</v>
      </c>
      <c r="I168" s="3">
        <f>Table3[[#This Row],[Total RN Hours (w/ Admin, DON)]]/Table3[[#This Row],[MDS Census]]</f>
        <v>0.50993019777297666</v>
      </c>
      <c r="J168" s="3">
        <f t="shared" si="3"/>
        <v>244.73199999999997</v>
      </c>
      <c r="K168" s="3">
        <f>SUM(Table3[[#This Row],[RN Hours (excl. Admin, DON)]], Table3[[#This Row],[LPN Hours (excl. Admin)]], Table3[[#This Row],[CNA Hours]], Table3[[#This Row],[NA TR Hours]], Table3[[#This Row],[Med Aide/Tech Hours]])</f>
        <v>221.98277777777776</v>
      </c>
      <c r="L168" s="3">
        <f>SUM(Table3[[#This Row],[RN Hours (excl. Admin, DON)]:[RN DON Hours]])</f>
        <v>34.091666666666669</v>
      </c>
      <c r="M168" s="3">
        <v>17.82022222222222</v>
      </c>
      <c r="N168" s="3">
        <v>10.565111111111111</v>
      </c>
      <c r="O168" s="3">
        <v>5.7063333333333341</v>
      </c>
      <c r="P168" s="3">
        <f>SUM(Table3[[#This Row],[LPN Hours (excl. Admin)]:[LPN Admin Hours]])</f>
        <v>41.957666666666661</v>
      </c>
      <c r="Q168" s="3">
        <v>35.479888888888887</v>
      </c>
      <c r="R168" s="3">
        <v>6.4777777777777761</v>
      </c>
      <c r="S168" s="3">
        <f>SUM(Table3[[#This Row],[CNA Hours]], Table3[[#This Row],[NA TR Hours]], Table3[[#This Row],[Med Aide/Tech Hours]])</f>
        <v>168.68266666666665</v>
      </c>
      <c r="T168" s="3">
        <v>160.0601111111111</v>
      </c>
      <c r="U168" s="3">
        <v>8.6225555555555555</v>
      </c>
      <c r="V168" s="3">
        <v>0</v>
      </c>
      <c r="W168" s="3">
        <f>SUM(Table3[[#This Row],[RN Hours Contract]:[Med Aide Hours Contract]])</f>
        <v>0</v>
      </c>
      <c r="X168" s="3">
        <v>0</v>
      </c>
      <c r="Y168" s="3">
        <v>0</v>
      </c>
      <c r="Z168" s="3">
        <v>0</v>
      </c>
      <c r="AA168" s="3">
        <v>0</v>
      </c>
      <c r="AB168" s="3">
        <v>0</v>
      </c>
      <c r="AC168" s="3">
        <v>0</v>
      </c>
      <c r="AD168" s="3">
        <v>0</v>
      </c>
      <c r="AE168" s="3">
        <v>0</v>
      </c>
      <c r="AF168" t="s">
        <v>166</v>
      </c>
      <c r="AG168" s="13">
        <v>5</v>
      </c>
      <c r="AQ168"/>
    </row>
    <row r="169" spans="1:43" x14ac:dyDescent="0.2">
      <c r="A169" t="s">
        <v>680</v>
      </c>
      <c r="B169" t="s">
        <v>852</v>
      </c>
      <c r="C169" t="s">
        <v>1439</v>
      </c>
      <c r="D169" t="s">
        <v>1741</v>
      </c>
      <c r="E169" s="3">
        <v>210.48888888888888</v>
      </c>
      <c r="F169" s="3">
        <f>Table3[[#This Row],[Total Hours Nurse Staffing]]/Table3[[#This Row],[MDS Census]]</f>
        <v>2.9267520059121623</v>
      </c>
      <c r="G169" s="3">
        <f>Table3[[#This Row],[Total Direct Care Staff Hours]]/Table3[[#This Row],[MDS Census]]</f>
        <v>2.8760763302364869</v>
      </c>
      <c r="H169" s="3">
        <f>Table3[[#This Row],[Total RN Hours (w/ Admin, DON)]]/Table3[[#This Row],[MDS Census]]</f>
        <v>0.77706450591216214</v>
      </c>
      <c r="I169" s="3">
        <f>Table3[[#This Row],[Total RN Hours (w/ Admin, DON)]]/Table3[[#This Row],[MDS Census]]</f>
        <v>0.77706450591216214</v>
      </c>
      <c r="J169" s="3">
        <f t="shared" si="3"/>
        <v>616.04877777777779</v>
      </c>
      <c r="K169" s="3">
        <f>SUM(Table3[[#This Row],[RN Hours (excl. Admin, DON)]], Table3[[#This Row],[LPN Hours (excl. Admin)]], Table3[[#This Row],[CNA Hours]], Table3[[#This Row],[NA TR Hours]], Table3[[#This Row],[Med Aide/Tech Hours]])</f>
        <v>605.38211111111116</v>
      </c>
      <c r="L169" s="3">
        <f>SUM(Table3[[#This Row],[RN Hours (excl. Admin, DON)]:[RN DON Hours]])</f>
        <v>163.56344444444443</v>
      </c>
      <c r="M169" s="3">
        <v>157.96344444444443</v>
      </c>
      <c r="N169" s="3">
        <v>0</v>
      </c>
      <c r="O169" s="3">
        <v>5.6</v>
      </c>
      <c r="P169" s="3">
        <f>SUM(Table3[[#This Row],[LPN Hours (excl. Admin)]:[LPN Admin Hours]])</f>
        <v>115.23055555555555</v>
      </c>
      <c r="Q169" s="3">
        <v>110.16388888888889</v>
      </c>
      <c r="R169" s="3">
        <v>5.0666666666666664</v>
      </c>
      <c r="S169" s="3">
        <f>SUM(Table3[[#This Row],[CNA Hours]], Table3[[#This Row],[NA TR Hours]], Table3[[#This Row],[Med Aide/Tech Hours]])</f>
        <v>337.2547777777778</v>
      </c>
      <c r="T169" s="3">
        <v>337.2547777777778</v>
      </c>
      <c r="U169" s="3">
        <v>0</v>
      </c>
      <c r="V169" s="3">
        <v>0</v>
      </c>
      <c r="W169" s="3">
        <f>SUM(Table3[[#This Row],[RN Hours Contract]:[Med Aide Hours Contract]])</f>
        <v>27.271000000000001</v>
      </c>
      <c r="X169" s="3">
        <v>21.216222222222221</v>
      </c>
      <c r="Y169" s="3">
        <v>0</v>
      </c>
      <c r="Z169" s="3">
        <v>0</v>
      </c>
      <c r="AA169" s="3">
        <v>0.18888888888888888</v>
      </c>
      <c r="AB169" s="3">
        <v>0</v>
      </c>
      <c r="AC169" s="3">
        <v>5.8658888888888887</v>
      </c>
      <c r="AD169" s="3">
        <v>0</v>
      </c>
      <c r="AE169" s="3">
        <v>0</v>
      </c>
      <c r="AF169" t="s">
        <v>167</v>
      </c>
      <c r="AG169" s="13">
        <v>5</v>
      </c>
      <c r="AQ169"/>
    </row>
    <row r="170" spans="1:43" x14ac:dyDescent="0.2">
      <c r="A170" t="s">
        <v>680</v>
      </c>
      <c r="B170" t="s">
        <v>853</v>
      </c>
      <c r="C170" t="s">
        <v>1394</v>
      </c>
      <c r="D170" t="s">
        <v>1771</v>
      </c>
      <c r="E170" s="3">
        <v>84.411111111111111</v>
      </c>
      <c r="F170" s="3">
        <f>Table3[[#This Row],[Total Hours Nurse Staffing]]/Table3[[#This Row],[MDS Census]]</f>
        <v>3.1270856917204166</v>
      </c>
      <c r="G170" s="3">
        <f>Table3[[#This Row],[Total Direct Care Staff Hours]]/Table3[[#This Row],[MDS Census]]</f>
        <v>2.9364841384757145</v>
      </c>
      <c r="H170" s="3">
        <f>Table3[[#This Row],[Total RN Hours (w/ Admin, DON)]]/Table3[[#This Row],[MDS Census]]</f>
        <v>0.48946952744504407</v>
      </c>
      <c r="I170" s="3">
        <f>Table3[[#This Row],[Total RN Hours (w/ Admin, DON)]]/Table3[[#This Row],[MDS Census]]</f>
        <v>0.48946952744504407</v>
      </c>
      <c r="J170" s="3">
        <f t="shared" si="3"/>
        <v>263.96077777777782</v>
      </c>
      <c r="K170" s="3">
        <f>SUM(Table3[[#This Row],[RN Hours (excl. Admin, DON)]], Table3[[#This Row],[LPN Hours (excl. Admin)]], Table3[[#This Row],[CNA Hours]], Table3[[#This Row],[NA TR Hours]], Table3[[#This Row],[Med Aide/Tech Hours]])</f>
        <v>247.87188888888892</v>
      </c>
      <c r="L170" s="3">
        <f>SUM(Table3[[#This Row],[RN Hours (excl. Admin, DON)]:[RN DON Hours]])</f>
        <v>41.316666666666663</v>
      </c>
      <c r="M170" s="3">
        <v>25.227777777777778</v>
      </c>
      <c r="N170" s="3">
        <v>7.671111111111113</v>
      </c>
      <c r="O170" s="3">
        <v>8.4177777777777756</v>
      </c>
      <c r="P170" s="3">
        <f>SUM(Table3[[#This Row],[LPN Hours (excl. Admin)]:[LPN Admin Hours]])</f>
        <v>43.979444444444447</v>
      </c>
      <c r="Q170" s="3">
        <v>43.979444444444447</v>
      </c>
      <c r="R170" s="3">
        <v>0</v>
      </c>
      <c r="S170" s="3">
        <f>SUM(Table3[[#This Row],[CNA Hours]], Table3[[#This Row],[NA TR Hours]], Table3[[#This Row],[Med Aide/Tech Hours]])</f>
        <v>178.66466666666668</v>
      </c>
      <c r="T170" s="3">
        <v>178.66466666666668</v>
      </c>
      <c r="U170" s="3">
        <v>0</v>
      </c>
      <c r="V170" s="3">
        <v>0</v>
      </c>
      <c r="W170" s="3">
        <f>SUM(Table3[[#This Row],[RN Hours Contract]:[Med Aide Hours Contract]])</f>
        <v>0.88888888888888884</v>
      </c>
      <c r="X170" s="3">
        <v>0</v>
      </c>
      <c r="Y170" s="3">
        <v>0.88888888888888884</v>
      </c>
      <c r="Z170" s="3">
        <v>0</v>
      </c>
      <c r="AA170" s="3">
        <v>0</v>
      </c>
      <c r="AB170" s="3">
        <v>0</v>
      </c>
      <c r="AC170" s="3">
        <v>0</v>
      </c>
      <c r="AD170" s="3">
        <v>0</v>
      </c>
      <c r="AE170" s="3">
        <v>0</v>
      </c>
      <c r="AF170" t="s">
        <v>168</v>
      </c>
      <c r="AG170" s="13">
        <v>5</v>
      </c>
      <c r="AQ170"/>
    </row>
    <row r="171" spans="1:43" x14ac:dyDescent="0.2">
      <c r="A171" t="s">
        <v>680</v>
      </c>
      <c r="B171" t="s">
        <v>854</v>
      </c>
      <c r="C171" t="s">
        <v>1521</v>
      </c>
      <c r="D171" t="s">
        <v>1778</v>
      </c>
      <c r="E171" s="3">
        <v>61.4</v>
      </c>
      <c r="F171" s="3">
        <f>Table3[[#This Row],[Total Hours Nurse Staffing]]/Table3[[#This Row],[MDS Census]]</f>
        <v>2.8724809989142241</v>
      </c>
      <c r="G171" s="3">
        <f>Table3[[#This Row],[Total Direct Care Staff Hours]]/Table3[[#This Row],[MDS Census]]</f>
        <v>2.7555066956207024</v>
      </c>
      <c r="H171" s="3">
        <f>Table3[[#This Row],[Total RN Hours (w/ Admin, DON)]]/Table3[[#This Row],[MDS Census]]</f>
        <v>0.63546869344914958</v>
      </c>
      <c r="I171" s="3">
        <f>Table3[[#This Row],[Total RN Hours (w/ Admin, DON)]]/Table3[[#This Row],[MDS Census]]</f>
        <v>0.63546869344914958</v>
      </c>
      <c r="J171" s="3">
        <f t="shared" si="3"/>
        <v>176.37033333333335</v>
      </c>
      <c r="K171" s="3">
        <f>SUM(Table3[[#This Row],[RN Hours (excl. Admin, DON)]], Table3[[#This Row],[LPN Hours (excl. Admin)]], Table3[[#This Row],[CNA Hours]], Table3[[#This Row],[NA TR Hours]], Table3[[#This Row],[Med Aide/Tech Hours]])</f>
        <v>169.18811111111111</v>
      </c>
      <c r="L171" s="3">
        <f>SUM(Table3[[#This Row],[RN Hours (excl. Admin, DON)]:[RN DON Hours]])</f>
        <v>39.017777777777781</v>
      </c>
      <c r="M171" s="3">
        <v>31.835555555555555</v>
      </c>
      <c r="N171" s="3">
        <v>2.5988888888888888</v>
      </c>
      <c r="O171" s="3">
        <v>4.583333333333333</v>
      </c>
      <c r="P171" s="3">
        <f>SUM(Table3[[#This Row],[LPN Hours (excl. Admin)]:[LPN Admin Hours]])</f>
        <v>29.518888888888888</v>
      </c>
      <c r="Q171" s="3">
        <v>29.518888888888888</v>
      </c>
      <c r="R171" s="3">
        <v>0</v>
      </c>
      <c r="S171" s="3">
        <f>SUM(Table3[[#This Row],[CNA Hours]], Table3[[#This Row],[NA TR Hours]], Table3[[#This Row],[Med Aide/Tech Hours]])</f>
        <v>107.83366666666667</v>
      </c>
      <c r="T171" s="3">
        <v>107.83366666666667</v>
      </c>
      <c r="U171" s="3">
        <v>0</v>
      </c>
      <c r="V171" s="3">
        <v>0</v>
      </c>
      <c r="W171" s="3">
        <f>SUM(Table3[[#This Row],[RN Hours Contract]:[Med Aide Hours Contract]])</f>
        <v>0</v>
      </c>
      <c r="X171" s="3">
        <v>0</v>
      </c>
      <c r="Y171" s="3">
        <v>0</v>
      </c>
      <c r="Z171" s="3">
        <v>0</v>
      </c>
      <c r="AA171" s="3">
        <v>0</v>
      </c>
      <c r="AB171" s="3">
        <v>0</v>
      </c>
      <c r="AC171" s="3">
        <v>0</v>
      </c>
      <c r="AD171" s="3">
        <v>0</v>
      </c>
      <c r="AE171" s="3">
        <v>0</v>
      </c>
      <c r="AF171" t="s">
        <v>169</v>
      </c>
      <c r="AG171" s="13">
        <v>5</v>
      </c>
      <c r="AQ171"/>
    </row>
    <row r="172" spans="1:43" x14ac:dyDescent="0.2">
      <c r="A172" t="s">
        <v>680</v>
      </c>
      <c r="B172" t="s">
        <v>855</v>
      </c>
      <c r="C172" t="s">
        <v>1522</v>
      </c>
      <c r="D172" t="s">
        <v>1773</v>
      </c>
      <c r="E172" s="3">
        <v>34.844444444444441</v>
      </c>
      <c r="F172" s="3">
        <f>Table3[[#This Row],[Total Hours Nurse Staffing]]/Table3[[#This Row],[MDS Census]]</f>
        <v>2.753734056122449</v>
      </c>
      <c r="G172" s="3">
        <f>Table3[[#This Row],[Total Direct Care Staff Hours]]/Table3[[#This Row],[MDS Census]]</f>
        <v>2.753734056122449</v>
      </c>
      <c r="H172" s="3">
        <f>Table3[[#This Row],[Total RN Hours (w/ Admin, DON)]]/Table3[[#This Row],[MDS Census]]</f>
        <v>0.30567920918367347</v>
      </c>
      <c r="I172" s="3">
        <f>Table3[[#This Row],[Total RN Hours (w/ Admin, DON)]]/Table3[[#This Row],[MDS Census]]</f>
        <v>0.30567920918367347</v>
      </c>
      <c r="J172" s="3">
        <f t="shared" si="3"/>
        <v>95.952333333333328</v>
      </c>
      <c r="K172" s="3">
        <f>SUM(Table3[[#This Row],[RN Hours (excl. Admin, DON)]], Table3[[#This Row],[LPN Hours (excl. Admin)]], Table3[[#This Row],[CNA Hours]], Table3[[#This Row],[NA TR Hours]], Table3[[#This Row],[Med Aide/Tech Hours]])</f>
        <v>95.952333333333328</v>
      </c>
      <c r="L172" s="3">
        <f>SUM(Table3[[#This Row],[RN Hours (excl. Admin, DON)]:[RN DON Hours]])</f>
        <v>10.651222222222222</v>
      </c>
      <c r="M172" s="3">
        <v>10.651222222222222</v>
      </c>
      <c r="N172" s="3">
        <v>0</v>
      </c>
      <c r="O172" s="3">
        <v>0</v>
      </c>
      <c r="P172" s="3">
        <f>SUM(Table3[[#This Row],[LPN Hours (excl. Admin)]:[LPN Admin Hours]])</f>
        <v>28.408222222222221</v>
      </c>
      <c r="Q172" s="3">
        <v>28.408222222222221</v>
      </c>
      <c r="R172" s="3">
        <v>0</v>
      </c>
      <c r="S172" s="3">
        <f>SUM(Table3[[#This Row],[CNA Hours]], Table3[[#This Row],[NA TR Hours]], Table3[[#This Row],[Med Aide/Tech Hours]])</f>
        <v>56.892888888888884</v>
      </c>
      <c r="T172" s="3">
        <v>56.892888888888884</v>
      </c>
      <c r="U172" s="3">
        <v>0</v>
      </c>
      <c r="V172" s="3">
        <v>0</v>
      </c>
      <c r="W172" s="3">
        <f>SUM(Table3[[#This Row],[RN Hours Contract]:[Med Aide Hours Contract]])</f>
        <v>2.0166666666666666</v>
      </c>
      <c r="X172" s="3">
        <v>0.77222222222222225</v>
      </c>
      <c r="Y172" s="3">
        <v>0</v>
      </c>
      <c r="Z172" s="3">
        <v>0</v>
      </c>
      <c r="AA172" s="3">
        <v>0.35555555555555557</v>
      </c>
      <c r="AB172" s="3">
        <v>0</v>
      </c>
      <c r="AC172" s="3">
        <v>0.88888888888888884</v>
      </c>
      <c r="AD172" s="3">
        <v>0</v>
      </c>
      <c r="AE172" s="3">
        <v>0</v>
      </c>
      <c r="AF172" t="s">
        <v>170</v>
      </c>
      <c r="AG172" s="13">
        <v>5</v>
      </c>
      <c r="AQ172"/>
    </row>
    <row r="173" spans="1:43" x14ac:dyDescent="0.2">
      <c r="A173" t="s">
        <v>680</v>
      </c>
      <c r="B173" t="s">
        <v>856</v>
      </c>
      <c r="C173" t="s">
        <v>1427</v>
      </c>
      <c r="D173" t="s">
        <v>1746</v>
      </c>
      <c r="E173" s="3">
        <v>60.81111111111111</v>
      </c>
      <c r="F173" s="3">
        <f>Table3[[#This Row],[Total Hours Nurse Staffing]]/Table3[[#This Row],[MDS Census]]</f>
        <v>4.1976776904805408</v>
      </c>
      <c r="G173" s="3">
        <f>Table3[[#This Row],[Total Direct Care Staff Hours]]/Table3[[#This Row],[MDS Census]]</f>
        <v>4.0408624154942441</v>
      </c>
      <c r="H173" s="3">
        <f>Table3[[#This Row],[Total RN Hours (w/ Admin, DON)]]/Table3[[#This Row],[MDS Census]]</f>
        <v>0.70626712954503923</v>
      </c>
      <c r="I173" s="3">
        <f>Table3[[#This Row],[Total RN Hours (w/ Admin, DON)]]/Table3[[#This Row],[MDS Census]]</f>
        <v>0.70626712954503923</v>
      </c>
      <c r="J173" s="3">
        <f t="shared" si="3"/>
        <v>255.26544444444446</v>
      </c>
      <c r="K173" s="3">
        <f>SUM(Table3[[#This Row],[RN Hours (excl. Admin, DON)]], Table3[[#This Row],[LPN Hours (excl. Admin)]], Table3[[#This Row],[CNA Hours]], Table3[[#This Row],[NA TR Hours]], Table3[[#This Row],[Med Aide/Tech Hours]])</f>
        <v>245.72933333333333</v>
      </c>
      <c r="L173" s="3">
        <f>SUM(Table3[[#This Row],[RN Hours (excl. Admin, DON)]:[RN DON Hours]])</f>
        <v>42.948888888888888</v>
      </c>
      <c r="M173" s="3">
        <v>33.412777777777777</v>
      </c>
      <c r="N173" s="3">
        <v>4.3694444444444445</v>
      </c>
      <c r="O173" s="3">
        <v>5.166666666666667</v>
      </c>
      <c r="P173" s="3">
        <f>SUM(Table3[[#This Row],[LPN Hours (excl. Admin)]:[LPN Admin Hours]])</f>
        <v>54.818888888888885</v>
      </c>
      <c r="Q173" s="3">
        <v>54.818888888888885</v>
      </c>
      <c r="R173" s="3">
        <v>0</v>
      </c>
      <c r="S173" s="3">
        <f>SUM(Table3[[#This Row],[CNA Hours]], Table3[[#This Row],[NA TR Hours]], Table3[[#This Row],[Med Aide/Tech Hours]])</f>
        <v>157.49766666666667</v>
      </c>
      <c r="T173" s="3">
        <v>157.49766666666667</v>
      </c>
      <c r="U173" s="3">
        <v>0</v>
      </c>
      <c r="V173" s="3">
        <v>0</v>
      </c>
      <c r="W173" s="3">
        <f>SUM(Table3[[#This Row],[RN Hours Contract]:[Med Aide Hours Contract]])</f>
        <v>78.296000000000006</v>
      </c>
      <c r="X173" s="3">
        <v>12.021111111111109</v>
      </c>
      <c r="Y173" s="3">
        <v>0</v>
      </c>
      <c r="Z173" s="3">
        <v>0</v>
      </c>
      <c r="AA173" s="3">
        <v>12.474444444444442</v>
      </c>
      <c r="AB173" s="3">
        <v>0</v>
      </c>
      <c r="AC173" s="3">
        <v>53.800444444444452</v>
      </c>
      <c r="AD173" s="3">
        <v>0</v>
      </c>
      <c r="AE173" s="3">
        <v>0</v>
      </c>
      <c r="AF173" t="s">
        <v>171</v>
      </c>
      <c r="AG173" s="13">
        <v>5</v>
      </c>
      <c r="AQ173"/>
    </row>
    <row r="174" spans="1:43" x14ac:dyDescent="0.2">
      <c r="A174" t="s">
        <v>680</v>
      </c>
      <c r="B174" t="s">
        <v>857</v>
      </c>
      <c r="C174" t="s">
        <v>1523</v>
      </c>
      <c r="D174" t="s">
        <v>1757</v>
      </c>
      <c r="E174" s="3">
        <v>60.833333333333336</v>
      </c>
      <c r="F174" s="3">
        <f>Table3[[#This Row],[Total Hours Nurse Staffing]]/Table3[[#This Row],[MDS Census]]</f>
        <v>3.130186301369863</v>
      </c>
      <c r="G174" s="3">
        <f>Table3[[#This Row],[Total Direct Care Staff Hours]]/Table3[[#This Row],[MDS Census]]</f>
        <v>2.9372036529680363</v>
      </c>
      <c r="H174" s="3">
        <f>Table3[[#This Row],[Total RN Hours (w/ Admin, DON)]]/Table3[[#This Row],[MDS Census]]</f>
        <v>0.69734246575342451</v>
      </c>
      <c r="I174" s="3">
        <f>Table3[[#This Row],[Total RN Hours (w/ Admin, DON)]]/Table3[[#This Row],[MDS Census]]</f>
        <v>0.69734246575342451</v>
      </c>
      <c r="J174" s="3">
        <f t="shared" si="3"/>
        <v>190.41966666666667</v>
      </c>
      <c r="K174" s="3">
        <f>SUM(Table3[[#This Row],[RN Hours (excl. Admin, DON)]], Table3[[#This Row],[LPN Hours (excl. Admin)]], Table3[[#This Row],[CNA Hours]], Table3[[#This Row],[NA TR Hours]], Table3[[#This Row],[Med Aide/Tech Hours]])</f>
        <v>178.67988888888888</v>
      </c>
      <c r="L174" s="3">
        <f>SUM(Table3[[#This Row],[RN Hours (excl. Admin, DON)]:[RN DON Hours]])</f>
        <v>42.42166666666666</v>
      </c>
      <c r="M174" s="3">
        <v>36.67444444444444</v>
      </c>
      <c r="N174" s="3">
        <v>0</v>
      </c>
      <c r="O174" s="3">
        <v>5.7472222222222218</v>
      </c>
      <c r="P174" s="3">
        <f>SUM(Table3[[#This Row],[LPN Hours (excl. Admin)]:[LPN Admin Hours]])</f>
        <v>18.575222222222223</v>
      </c>
      <c r="Q174" s="3">
        <v>12.582666666666666</v>
      </c>
      <c r="R174" s="3">
        <v>5.9925555555555556</v>
      </c>
      <c r="S174" s="3">
        <f>SUM(Table3[[#This Row],[CNA Hours]], Table3[[#This Row],[NA TR Hours]], Table3[[#This Row],[Med Aide/Tech Hours]])</f>
        <v>129.42277777777778</v>
      </c>
      <c r="T174" s="3">
        <v>129.42277777777778</v>
      </c>
      <c r="U174" s="3">
        <v>0</v>
      </c>
      <c r="V174" s="3">
        <v>0</v>
      </c>
      <c r="W174" s="3">
        <f>SUM(Table3[[#This Row],[RN Hours Contract]:[Med Aide Hours Contract]])</f>
        <v>5.9083333333333332</v>
      </c>
      <c r="X174" s="3">
        <v>0</v>
      </c>
      <c r="Y174" s="3">
        <v>0</v>
      </c>
      <c r="Z174" s="3">
        <v>0</v>
      </c>
      <c r="AA174" s="3">
        <v>0</v>
      </c>
      <c r="AB174" s="3">
        <v>0</v>
      </c>
      <c r="AC174" s="3">
        <v>5.9083333333333332</v>
      </c>
      <c r="AD174" s="3">
        <v>0</v>
      </c>
      <c r="AE174" s="3">
        <v>0</v>
      </c>
      <c r="AF174" t="s">
        <v>172</v>
      </c>
      <c r="AG174" s="13">
        <v>5</v>
      </c>
      <c r="AQ174"/>
    </row>
    <row r="175" spans="1:43" x14ac:dyDescent="0.2">
      <c r="A175" t="s">
        <v>680</v>
      </c>
      <c r="B175" t="s">
        <v>858</v>
      </c>
      <c r="C175" t="s">
        <v>1405</v>
      </c>
      <c r="D175" t="s">
        <v>1711</v>
      </c>
      <c r="E175" s="3">
        <v>47.6</v>
      </c>
      <c r="F175" s="3">
        <f>Table3[[#This Row],[Total Hours Nurse Staffing]]/Table3[[#This Row],[MDS Census]]</f>
        <v>3.6224696545284782</v>
      </c>
      <c r="G175" s="3">
        <f>Table3[[#This Row],[Total Direct Care Staff Hours]]/Table3[[#This Row],[MDS Census]]</f>
        <v>3.1562184873949577</v>
      </c>
      <c r="H175" s="3">
        <f>Table3[[#This Row],[Total RN Hours (w/ Admin, DON)]]/Table3[[#This Row],[MDS Census]]</f>
        <v>0.22525676937441641</v>
      </c>
      <c r="I175" s="3">
        <f>Table3[[#This Row],[Total RN Hours (w/ Admin, DON)]]/Table3[[#This Row],[MDS Census]]</f>
        <v>0.22525676937441641</v>
      </c>
      <c r="J175" s="3">
        <f t="shared" si="3"/>
        <v>172.42955555555557</v>
      </c>
      <c r="K175" s="3">
        <f>SUM(Table3[[#This Row],[RN Hours (excl. Admin, DON)]], Table3[[#This Row],[LPN Hours (excl. Admin)]], Table3[[#This Row],[CNA Hours]], Table3[[#This Row],[NA TR Hours]], Table3[[#This Row],[Med Aide/Tech Hours]])</f>
        <v>150.23599999999999</v>
      </c>
      <c r="L175" s="3">
        <f>SUM(Table3[[#This Row],[RN Hours (excl. Admin, DON)]:[RN DON Hours]])</f>
        <v>10.722222222222221</v>
      </c>
      <c r="M175" s="3">
        <v>5.0638888888888891</v>
      </c>
      <c r="N175" s="3">
        <v>0</v>
      </c>
      <c r="O175" s="3">
        <v>5.6583333333333332</v>
      </c>
      <c r="P175" s="3">
        <f>SUM(Table3[[#This Row],[LPN Hours (excl. Admin)]:[LPN Admin Hours]])</f>
        <v>61.323444444444448</v>
      </c>
      <c r="Q175" s="3">
        <v>44.788222222222224</v>
      </c>
      <c r="R175" s="3">
        <v>16.535222222222224</v>
      </c>
      <c r="S175" s="3">
        <f>SUM(Table3[[#This Row],[CNA Hours]], Table3[[#This Row],[NA TR Hours]], Table3[[#This Row],[Med Aide/Tech Hours]])</f>
        <v>100.38388888888888</v>
      </c>
      <c r="T175" s="3">
        <v>100.38388888888888</v>
      </c>
      <c r="U175" s="3">
        <v>0</v>
      </c>
      <c r="V175" s="3">
        <v>0</v>
      </c>
      <c r="W175" s="3">
        <f>SUM(Table3[[#This Row],[RN Hours Contract]:[Med Aide Hours Contract]])</f>
        <v>0</v>
      </c>
      <c r="X175" s="3">
        <v>0</v>
      </c>
      <c r="Y175" s="3">
        <v>0</v>
      </c>
      <c r="Z175" s="3">
        <v>0</v>
      </c>
      <c r="AA175" s="3">
        <v>0</v>
      </c>
      <c r="AB175" s="3">
        <v>0</v>
      </c>
      <c r="AC175" s="3">
        <v>0</v>
      </c>
      <c r="AD175" s="3">
        <v>0</v>
      </c>
      <c r="AE175" s="3">
        <v>0</v>
      </c>
      <c r="AF175" t="s">
        <v>173</v>
      </c>
      <c r="AG175" s="13">
        <v>5</v>
      </c>
      <c r="AQ175"/>
    </row>
    <row r="176" spans="1:43" x14ac:dyDescent="0.2">
      <c r="A176" t="s">
        <v>680</v>
      </c>
      <c r="B176" t="s">
        <v>859</v>
      </c>
      <c r="C176" t="s">
        <v>1520</v>
      </c>
      <c r="D176" t="s">
        <v>1701</v>
      </c>
      <c r="E176" s="3">
        <v>61.466666666666669</v>
      </c>
      <c r="F176" s="3">
        <f>Table3[[#This Row],[Total Hours Nurse Staffing]]/Table3[[#This Row],[MDS Census]]</f>
        <v>3.9110629067245117</v>
      </c>
      <c r="G176" s="3">
        <f>Table3[[#This Row],[Total Direct Care Staff Hours]]/Table3[[#This Row],[MDS Census]]</f>
        <v>3.7644613159797546</v>
      </c>
      <c r="H176" s="3">
        <f>Table3[[#This Row],[Total RN Hours (w/ Admin, DON)]]/Table3[[#This Row],[MDS Census]]</f>
        <v>0.44586044830079535</v>
      </c>
      <c r="I176" s="3">
        <f>Table3[[#This Row],[Total RN Hours (w/ Admin, DON)]]/Table3[[#This Row],[MDS Census]]</f>
        <v>0.44586044830079535</v>
      </c>
      <c r="J176" s="3">
        <f t="shared" si="3"/>
        <v>240.4</v>
      </c>
      <c r="K176" s="3">
        <f>SUM(Table3[[#This Row],[RN Hours (excl. Admin, DON)]], Table3[[#This Row],[LPN Hours (excl. Admin)]], Table3[[#This Row],[CNA Hours]], Table3[[#This Row],[NA TR Hours]], Table3[[#This Row],[Med Aide/Tech Hours]])</f>
        <v>231.38888888888891</v>
      </c>
      <c r="L176" s="3">
        <f>SUM(Table3[[#This Row],[RN Hours (excl. Admin, DON)]:[RN DON Hours]])</f>
        <v>27.405555555555555</v>
      </c>
      <c r="M176" s="3">
        <v>22.574999999999999</v>
      </c>
      <c r="N176" s="3">
        <v>0.36944444444444446</v>
      </c>
      <c r="O176" s="3">
        <v>4.4611111111111112</v>
      </c>
      <c r="P176" s="3">
        <f>SUM(Table3[[#This Row],[LPN Hours (excl. Admin)]:[LPN Admin Hours]])</f>
        <v>70.205555555555563</v>
      </c>
      <c r="Q176" s="3">
        <v>66.025000000000006</v>
      </c>
      <c r="R176" s="3">
        <v>4.1805555555555554</v>
      </c>
      <c r="S176" s="3">
        <f>SUM(Table3[[#This Row],[CNA Hours]], Table3[[#This Row],[NA TR Hours]], Table3[[#This Row],[Med Aide/Tech Hours]])</f>
        <v>142.78888888888889</v>
      </c>
      <c r="T176" s="3">
        <v>128.625</v>
      </c>
      <c r="U176" s="3">
        <v>14.16388888888889</v>
      </c>
      <c r="V176" s="3">
        <v>0</v>
      </c>
      <c r="W176" s="3">
        <f>SUM(Table3[[#This Row],[RN Hours Contract]:[Med Aide Hours Contract]])</f>
        <v>0</v>
      </c>
      <c r="X176" s="3">
        <v>0</v>
      </c>
      <c r="Y176" s="3">
        <v>0</v>
      </c>
      <c r="Z176" s="3">
        <v>0</v>
      </c>
      <c r="AA176" s="3">
        <v>0</v>
      </c>
      <c r="AB176" s="3">
        <v>0</v>
      </c>
      <c r="AC176" s="3">
        <v>0</v>
      </c>
      <c r="AD176" s="3">
        <v>0</v>
      </c>
      <c r="AE176" s="3">
        <v>0</v>
      </c>
      <c r="AF176" t="s">
        <v>174</v>
      </c>
      <c r="AG176" s="13">
        <v>5</v>
      </c>
      <c r="AQ176"/>
    </row>
    <row r="177" spans="1:43" x14ac:dyDescent="0.2">
      <c r="A177" t="s">
        <v>680</v>
      </c>
      <c r="B177" t="s">
        <v>860</v>
      </c>
      <c r="C177" t="s">
        <v>1524</v>
      </c>
      <c r="D177" t="s">
        <v>1761</v>
      </c>
      <c r="E177" s="3">
        <v>54.022222222222226</v>
      </c>
      <c r="F177" s="3">
        <f>Table3[[#This Row],[Total Hours Nurse Staffing]]/Table3[[#This Row],[MDS Census]]</f>
        <v>2.9087021801727682</v>
      </c>
      <c r="G177" s="3">
        <f>Table3[[#This Row],[Total Direct Care Staff Hours]]/Table3[[#This Row],[MDS Census]]</f>
        <v>2.56451871657754</v>
      </c>
      <c r="H177" s="3">
        <f>Table3[[#This Row],[Total RN Hours (w/ Admin, DON)]]/Table3[[#This Row],[MDS Census]]</f>
        <v>0.2679720279720279</v>
      </c>
      <c r="I177" s="3">
        <f>Table3[[#This Row],[Total RN Hours (w/ Admin, DON)]]/Table3[[#This Row],[MDS Census]]</f>
        <v>0.2679720279720279</v>
      </c>
      <c r="J177" s="3">
        <f t="shared" si="3"/>
        <v>157.13455555555555</v>
      </c>
      <c r="K177" s="3">
        <f>SUM(Table3[[#This Row],[RN Hours (excl. Admin, DON)]], Table3[[#This Row],[LPN Hours (excl. Admin)]], Table3[[#This Row],[CNA Hours]], Table3[[#This Row],[NA TR Hours]], Table3[[#This Row],[Med Aide/Tech Hours]])</f>
        <v>138.541</v>
      </c>
      <c r="L177" s="3">
        <f>SUM(Table3[[#This Row],[RN Hours (excl. Admin, DON)]:[RN DON Hours]])</f>
        <v>14.476444444444443</v>
      </c>
      <c r="M177" s="3">
        <v>4.7145555555555552</v>
      </c>
      <c r="N177" s="3">
        <v>4.0396666666666672</v>
      </c>
      <c r="O177" s="3">
        <v>5.7222222222222223</v>
      </c>
      <c r="P177" s="3">
        <f>SUM(Table3[[#This Row],[LPN Hours (excl. Admin)]:[LPN Admin Hours]])</f>
        <v>45.136888888888883</v>
      </c>
      <c r="Q177" s="3">
        <v>36.30522222222222</v>
      </c>
      <c r="R177" s="3">
        <v>8.8316666666666652</v>
      </c>
      <c r="S177" s="3">
        <f>SUM(Table3[[#This Row],[CNA Hours]], Table3[[#This Row],[NA TR Hours]], Table3[[#This Row],[Med Aide/Tech Hours]])</f>
        <v>97.521222222222221</v>
      </c>
      <c r="T177" s="3">
        <v>95.724111111111114</v>
      </c>
      <c r="U177" s="3">
        <v>1.7971111111111109</v>
      </c>
      <c r="V177" s="3">
        <v>0</v>
      </c>
      <c r="W177" s="3">
        <f>SUM(Table3[[#This Row],[RN Hours Contract]:[Med Aide Hours Contract]])</f>
        <v>2.7111111111111112</v>
      </c>
      <c r="X177" s="3">
        <v>0</v>
      </c>
      <c r="Y177" s="3">
        <v>0</v>
      </c>
      <c r="Z177" s="3">
        <v>0</v>
      </c>
      <c r="AA177" s="3">
        <v>0</v>
      </c>
      <c r="AB177" s="3">
        <v>0</v>
      </c>
      <c r="AC177" s="3">
        <v>2.7111111111111112</v>
      </c>
      <c r="AD177" s="3">
        <v>0</v>
      </c>
      <c r="AE177" s="3">
        <v>0</v>
      </c>
      <c r="AF177" t="s">
        <v>175</v>
      </c>
      <c r="AG177" s="13">
        <v>5</v>
      </c>
      <c r="AQ177"/>
    </row>
    <row r="178" spans="1:43" x14ac:dyDescent="0.2">
      <c r="A178" t="s">
        <v>680</v>
      </c>
      <c r="B178" t="s">
        <v>861</v>
      </c>
      <c r="C178" t="s">
        <v>1439</v>
      </c>
      <c r="D178" t="s">
        <v>1741</v>
      </c>
      <c r="E178" s="3">
        <v>237.22222222222223</v>
      </c>
      <c r="F178" s="3">
        <f>Table3[[#This Row],[Total Hours Nurse Staffing]]/Table3[[#This Row],[MDS Census]]</f>
        <v>2.3463700234192038</v>
      </c>
      <c r="G178" s="3">
        <f>Table3[[#This Row],[Total Direct Care Staff Hours]]/Table3[[#This Row],[MDS Census]]</f>
        <v>2.1802107728337234</v>
      </c>
      <c r="H178" s="3">
        <f>Table3[[#This Row],[Total RN Hours (w/ Admin, DON)]]/Table3[[#This Row],[MDS Census]]</f>
        <v>0.46388758782201406</v>
      </c>
      <c r="I178" s="3">
        <f>Table3[[#This Row],[Total RN Hours (w/ Admin, DON)]]/Table3[[#This Row],[MDS Census]]</f>
        <v>0.46388758782201406</v>
      </c>
      <c r="J178" s="3">
        <f t="shared" si="3"/>
        <v>556.61111111111109</v>
      </c>
      <c r="K178" s="3">
        <f>SUM(Table3[[#This Row],[RN Hours (excl. Admin, DON)]], Table3[[#This Row],[LPN Hours (excl. Admin)]], Table3[[#This Row],[CNA Hours]], Table3[[#This Row],[NA TR Hours]], Table3[[#This Row],[Med Aide/Tech Hours]])</f>
        <v>517.19444444444446</v>
      </c>
      <c r="L178" s="3">
        <f>SUM(Table3[[#This Row],[RN Hours (excl. Admin, DON)]:[RN DON Hours]])</f>
        <v>110.04444444444445</v>
      </c>
      <c r="M178" s="3">
        <v>76.919444444444451</v>
      </c>
      <c r="N178" s="3">
        <v>27.524999999999999</v>
      </c>
      <c r="O178" s="3">
        <v>5.6</v>
      </c>
      <c r="P178" s="3">
        <f>SUM(Table3[[#This Row],[LPN Hours (excl. Admin)]:[LPN Admin Hours]])</f>
        <v>136.80555555555554</v>
      </c>
      <c r="Q178" s="3">
        <v>130.51388888888889</v>
      </c>
      <c r="R178" s="3">
        <v>6.291666666666667</v>
      </c>
      <c r="S178" s="3">
        <f>SUM(Table3[[#This Row],[CNA Hours]], Table3[[#This Row],[NA TR Hours]], Table3[[#This Row],[Med Aide/Tech Hours]])</f>
        <v>309.76111111111112</v>
      </c>
      <c r="T178" s="3">
        <v>309.76111111111112</v>
      </c>
      <c r="U178" s="3">
        <v>0</v>
      </c>
      <c r="V178" s="3">
        <v>0</v>
      </c>
      <c r="W178" s="3">
        <f>SUM(Table3[[#This Row],[RN Hours Contract]:[Med Aide Hours Contract]])</f>
        <v>0</v>
      </c>
      <c r="X178" s="3">
        <v>0</v>
      </c>
      <c r="Y178" s="3">
        <v>0</v>
      </c>
      <c r="Z178" s="3">
        <v>0</v>
      </c>
      <c r="AA178" s="3">
        <v>0</v>
      </c>
      <c r="AB178" s="3">
        <v>0</v>
      </c>
      <c r="AC178" s="3">
        <v>0</v>
      </c>
      <c r="AD178" s="3">
        <v>0</v>
      </c>
      <c r="AE178" s="3">
        <v>0</v>
      </c>
      <c r="AF178" t="s">
        <v>176</v>
      </c>
      <c r="AG178" s="13">
        <v>5</v>
      </c>
      <c r="AQ178"/>
    </row>
    <row r="179" spans="1:43" x14ac:dyDescent="0.2">
      <c r="A179" t="s">
        <v>680</v>
      </c>
      <c r="B179" t="s">
        <v>862</v>
      </c>
      <c r="C179" t="s">
        <v>1396</v>
      </c>
      <c r="D179" t="s">
        <v>1706</v>
      </c>
      <c r="E179" s="3">
        <v>58.588888888888889</v>
      </c>
      <c r="F179" s="3">
        <f>Table3[[#This Row],[Total Hours Nurse Staffing]]/Table3[[#This Row],[MDS Census]]</f>
        <v>3.3968765408685759</v>
      </c>
      <c r="G179" s="3">
        <f>Table3[[#This Row],[Total Direct Care Staff Hours]]/Table3[[#This Row],[MDS Census]]</f>
        <v>3.3072691067703395</v>
      </c>
      <c r="H179" s="3">
        <f>Table3[[#This Row],[Total RN Hours (w/ Admin, DON)]]/Table3[[#This Row],[MDS Census]]</f>
        <v>0.68882040584107729</v>
      </c>
      <c r="I179" s="3">
        <f>Table3[[#This Row],[Total RN Hours (w/ Admin, DON)]]/Table3[[#This Row],[MDS Census]]</f>
        <v>0.68882040584107729</v>
      </c>
      <c r="J179" s="3">
        <f t="shared" si="3"/>
        <v>199.01922222222223</v>
      </c>
      <c r="K179" s="3">
        <f>SUM(Table3[[#This Row],[RN Hours (excl. Admin, DON)]], Table3[[#This Row],[LPN Hours (excl. Admin)]], Table3[[#This Row],[CNA Hours]], Table3[[#This Row],[NA TR Hours]], Table3[[#This Row],[Med Aide/Tech Hours]])</f>
        <v>193.76922222222223</v>
      </c>
      <c r="L179" s="3">
        <f>SUM(Table3[[#This Row],[RN Hours (excl. Admin, DON)]:[RN DON Hours]])</f>
        <v>40.357222222222227</v>
      </c>
      <c r="M179" s="3">
        <v>35.107222222222227</v>
      </c>
      <c r="N179" s="3">
        <v>0</v>
      </c>
      <c r="O179" s="3">
        <v>5.25</v>
      </c>
      <c r="P179" s="3">
        <f>SUM(Table3[[#This Row],[LPN Hours (excl. Admin)]:[LPN Admin Hours]])</f>
        <v>40.076666666666668</v>
      </c>
      <c r="Q179" s="3">
        <v>40.076666666666668</v>
      </c>
      <c r="R179" s="3">
        <v>0</v>
      </c>
      <c r="S179" s="3">
        <f>SUM(Table3[[#This Row],[CNA Hours]], Table3[[#This Row],[NA TR Hours]], Table3[[#This Row],[Med Aide/Tech Hours]])</f>
        <v>118.58533333333332</v>
      </c>
      <c r="T179" s="3">
        <v>117.90711111111111</v>
      </c>
      <c r="U179" s="3">
        <v>0.67822222222222217</v>
      </c>
      <c r="V179" s="3">
        <v>0</v>
      </c>
      <c r="W179" s="3">
        <f>SUM(Table3[[#This Row],[RN Hours Contract]:[Med Aide Hours Contract]])</f>
        <v>5.6888888888888891</v>
      </c>
      <c r="X179" s="3">
        <v>5.6888888888888891</v>
      </c>
      <c r="Y179" s="3">
        <v>0</v>
      </c>
      <c r="Z179" s="3">
        <v>0</v>
      </c>
      <c r="AA179" s="3">
        <v>0</v>
      </c>
      <c r="AB179" s="3">
        <v>0</v>
      </c>
      <c r="AC179" s="3">
        <v>0</v>
      </c>
      <c r="AD179" s="3">
        <v>0</v>
      </c>
      <c r="AE179" s="3">
        <v>0</v>
      </c>
      <c r="AF179" t="s">
        <v>177</v>
      </c>
      <c r="AG179" s="13">
        <v>5</v>
      </c>
      <c r="AQ179"/>
    </row>
    <row r="180" spans="1:43" x14ac:dyDescent="0.2">
      <c r="A180" t="s">
        <v>680</v>
      </c>
      <c r="B180" t="s">
        <v>863</v>
      </c>
      <c r="C180" t="s">
        <v>1439</v>
      </c>
      <c r="D180" t="s">
        <v>1741</v>
      </c>
      <c r="E180" s="3">
        <v>193.47777777777779</v>
      </c>
      <c r="F180" s="3">
        <f>Table3[[#This Row],[Total Hours Nurse Staffing]]/Table3[[#This Row],[MDS Census]]</f>
        <v>3.4224854993395737</v>
      </c>
      <c r="G180" s="3">
        <f>Table3[[#This Row],[Total Direct Care Staff Hours]]/Table3[[#This Row],[MDS Census]]</f>
        <v>3.2681467868833627</v>
      </c>
      <c r="H180" s="3">
        <f>Table3[[#This Row],[Total RN Hours (w/ Admin, DON)]]/Table3[[#This Row],[MDS Census]]</f>
        <v>0.89301096881640141</v>
      </c>
      <c r="I180" s="3">
        <f>Table3[[#This Row],[Total RN Hours (w/ Admin, DON)]]/Table3[[#This Row],[MDS Census]]</f>
        <v>0.89301096881640141</v>
      </c>
      <c r="J180" s="3">
        <f t="shared" si="3"/>
        <v>662.17488888888886</v>
      </c>
      <c r="K180" s="3">
        <f>SUM(Table3[[#This Row],[RN Hours (excl. Admin, DON)]], Table3[[#This Row],[LPN Hours (excl. Admin)]], Table3[[#This Row],[CNA Hours]], Table3[[#This Row],[NA TR Hours]], Table3[[#This Row],[Med Aide/Tech Hours]])</f>
        <v>632.31377777777777</v>
      </c>
      <c r="L180" s="3">
        <f>SUM(Table3[[#This Row],[RN Hours (excl. Admin, DON)]:[RN DON Hours]])</f>
        <v>172.77777777777777</v>
      </c>
      <c r="M180" s="3">
        <v>151</v>
      </c>
      <c r="N180" s="3">
        <v>17.066666666666666</v>
      </c>
      <c r="O180" s="3">
        <v>4.7111111111111112</v>
      </c>
      <c r="P180" s="3">
        <f>SUM(Table3[[#This Row],[LPN Hours (excl. Admin)]:[LPN Admin Hours]])</f>
        <v>135.78877777777777</v>
      </c>
      <c r="Q180" s="3">
        <v>127.70544444444444</v>
      </c>
      <c r="R180" s="3">
        <v>8.0833333333333339</v>
      </c>
      <c r="S180" s="3">
        <f>SUM(Table3[[#This Row],[CNA Hours]], Table3[[#This Row],[NA TR Hours]], Table3[[#This Row],[Med Aide/Tech Hours]])</f>
        <v>353.60833333333335</v>
      </c>
      <c r="T180" s="3">
        <v>353.60833333333335</v>
      </c>
      <c r="U180" s="3">
        <v>0</v>
      </c>
      <c r="V180" s="3">
        <v>0</v>
      </c>
      <c r="W180" s="3">
        <f>SUM(Table3[[#This Row],[RN Hours Contract]:[Med Aide Hours Contract]])</f>
        <v>0</v>
      </c>
      <c r="X180" s="3">
        <v>0</v>
      </c>
      <c r="Y180" s="3">
        <v>0</v>
      </c>
      <c r="Z180" s="3">
        <v>0</v>
      </c>
      <c r="AA180" s="3">
        <v>0</v>
      </c>
      <c r="AB180" s="3">
        <v>0</v>
      </c>
      <c r="AC180" s="3">
        <v>0</v>
      </c>
      <c r="AD180" s="3">
        <v>0</v>
      </c>
      <c r="AE180" s="3">
        <v>0</v>
      </c>
      <c r="AF180" t="s">
        <v>178</v>
      </c>
      <c r="AG180" s="13">
        <v>5</v>
      </c>
      <c r="AQ180"/>
    </row>
    <row r="181" spans="1:43" x14ac:dyDescent="0.2">
      <c r="A181" t="s">
        <v>680</v>
      </c>
      <c r="B181" t="s">
        <v>864</v>
      </c>
      <c r="C181" t="s">
        <v>1525</v>
      </c>
      <c r="D181" t="s">
        <v>1754</v>
      </c>
      <c r="E181" s="3">
        <v>113.24444444444444</v>
      </c>
      <c r="F181" s="3">
        <f>Table3[[#This Row],[Total Hours Nurse Staffing]]/Table3[[#This Row],[MDS Census]]</f>
        <v>3.6168445839874415</v>
      </c>
      <c r="G181" s="3">
        <f>Table3[[#This Row],[Total Direct Care Staff Hours]]/Table3[[#This Row],[MDS Census]]</f>
        <v>3.278073979591837</v>
      </c>
      <c r="H181" s="3">
        <f>Table3[[#This Row],[Total RN Hours (w/ Admin, DON)]]/Table3[[#This Row],[MDS Census]]</f>
        <v>1.2803689167974883</v>
      </c>
      <c r="I181" s="3">
        <f>Table3[[#This Row],[Total RN Hours (w/ Admin, DON)]]/Table3[[#This Row],[MDS Census]]</f>
        <v>1.2803689167974883</v>
      </c>
      <c r="J181" s="3">
        <f t="shared" si="3"/>
        <v>409.58755555555558</v>
      </c>
      <c r="K181" s="3">
        <f>SUM(Table3[[#This Row],[RN Hours (excl. Admin, DON)]], Table3[[#This Row],[LPN Hours (excl. Admin)]], Table3[[#This Row],[CNA Hours]], Table3[[#This Row],[NA TR Hours]], Table3[[#This Row],[Med Aide/Tech Hours]])</f>
        <v>371.2236666666667</v>
      </c>
      <c r="L181" s="3">
        <f>SUM(Table3[[#This Row],[RN Hours (excl. Admin, DON)]:[RN DON Hours]])</f>
        <v>144.99466666666666</v>
      </c>
      <c r="M181" s="3">
        <v>106.63077777777778</v>
      </c>
      <c r="N181" s="3">
        <v>32.94166666666667</v>
      </c>
      <c r="O181" s="3">
        <v>5.4222222222222225</v>
      </c>
      <c r="P181" s="3">
        <f>SUM(Table3[[#This Row],[LPN Hours (excl. Admin)]:[LPN Admin Hours]])</f>
        <v>59.11622222222222</v>
      </c>
      <c r="Q181" s="3">
        <v>59.11622222222222</v>
      </c>
      <c r="R181" s="3">
        <v>0</v>
      </c>
      <c r="S181" s="3">
        <f>SUM(Table3[[#This Row],[CNA Hours]], Table3[[#This Row],[NA TR Hours]], Table3[[#This Row],[Med Aide/Tech Hours]])</f>
        <v>205.47666666666669</v>
      </c>
      <c r="T181" s="3">
        <v>205.47666666666669</v>
      </c>
      <c r="U181" s="3">
        <v>0</v>
      </c>
      <c r="V181" s="3">
        <v>0</v>
      </c>
      <c r="W181" s="3">
        <f>SUM(Table3[[#This Row],[RN Hours Contract]:[Med Aide Hours Contract]])</f>
        <v>52.640333333333331</v>
      </c>
      <c r="X181" s="3">
        <v>2.4168888888888893</v>
      </c>
      <c r="Y181" s="3">
        <v>0</v>
      </c>
      <c r="Z181" s="3">
        <v>0</v>
      </c>
      <c r="AA181" s="3">
        <v>11.960666666666667</v>
      </c>
      <c r="AB181" s="3">
        <v>0</v>
      </c>
      <c r="AC181" s="3">
        <v>38.262777777777771</v>
      </c>
      <c r="AD181" s="3">
        <v>0</v>
      </c>
      <c r="AE181" s="3">
        <v>0</v>
      </c>
      <c r="AF181" t="s">
        <v>179</v>
      </c>
      <c r="AG181" s="13">
        <v>5</v>
      </c>
      <c r="AQ181"/>
    </row>
    <row r="182" spans="1:43" x14ac:dyDescent="0.2">
      <c r="A182" t="s">
        <v>680</v>
      </c>
      <c r="B182" t="s">
        <v>865</v>
      </c>
      <c r="C182" t="s">
        <v>1456</v>
      </c>
      <c r="D182" t="s">
        <v>1737</v>
      </c>
      <c r="E182" s="3">
        <v>24.4</v>
      </c>
      <c r="F182" s="3">
        <f>Table3[[#This Row],[Total Hours Nurse Staffing]]/Table3[[#This Row],[MDS Census]]</f>
        <v>3.2935974499089258</v>
      </c>
      <c r="G182" s="3">
        <f>Table3[[#This Row],[Total Direct Care Staff Hours]]/Table3[[#This Row],[MDS Census]]</f>
        <v>2.9423178506375232</v>
      </c>
      <c r="H182" s="3">
        <f>Table3[[#This Row],[Total RN Hours (w/ Admin, DON)]]/Table3[[#This Row],[MDS Census]]</f>
        <v>0.24143442622950828</v>
      </c>
      <c r="I182" s="3">
        <f>Table3[[#This Row],[Total RN Hours (w/ Admin, DON)]]/Table3[[#This Row],[MDS Census]]</f>
        <v>0.24143442622950828</v>
      </c>
      <c r="J182" s="3">
        <f t="shared" si="3"/>
        <v>80.363777777777784</v>
      </c>
      <c r="K182" s="3">
        <f>SUM(Table3[[#This Row],[RN Hours (excl. Admin, DON)]], Table3[[#This Row],[LPN Hours (excl. Admin)]], Table3[[#This Row],[CNA Hours]], Table3[[#This Row],[NA TR Hours]], Table3[[#This Row],[Med Aide/Tech Hours]])</f>
        <v>71.792555555555566</v>
      </c>
      <c r="L182" s="3">
        <f>SUM(Table3[[#This Row],[RN Hours (excl. Admin, DON)]:[RN DON Hours]])</f>
        <v>5.8910000000000018</v>
      </c>
      <c r="M182" s="3">
        <v>2.6527777777777777</v>
      </c>
      <c r="N182" s="3">
        <v>0</v>
      </c>
      <c r="O182" s="3">
        <v>3.2382222222222237</v>
      </c>
      <c r="P182" s="3">
        <f>SUM(Table3[[#This Row],[LPN Hours (excl. Admin)]:[LPN Admin Hours]])</f>
        <v>34.396888888888896</v>
      </c>
      <c r="Q182" s="3">
        <v>29.06388888888889</v>
      </c>
      <c r="R182" s="3">
        <v>5.333000000000002</v>
      </c>
      <c r="S182" s="3">
        <f>SUM(Table3[[#This Row],[CNA Hours]], Table3[[#This Row],[NA TR Hours]], Table3[[#This Row],[Med Aide/Tech Hours]])</f>
        <v>40.07588888888889</v>
      </c>
      <c r="T182" s="3">
        <v>40.07588888888889</v>
      </c>
      <c r="U182" s="3">
        <v>0</v>
      </c>
      <c r="V182" s="3">
        <v>0</v>
      </c>
      <c r="W182" s="3">
        <f>SUM(Table3[[#This Row],[RN Hours Contract]:[Med Aide Hours Contract]])</f>
        <v>2.5638888888888891</v>
      </c>
      <c r="X182" s="3">
        <v>0</v>
      </c>
      <c r="Y182" s="3">
        <v>0</v>
      </c>
      <c r="Z182" s="3">
        <v>0</v>
      </c>
      <c r="AA182" s="3">
        <v>2.5638888888888891</v>
      </c>
      <c r="AB182" s="3">
        <v>0</v>
      </c>
      <c r="AC182" s="3">
        <v>0</v>
      </c>
      <c r="AD182" s="3">
        <v>0</v>
      </c>
      <c r="AE182" s="3">
        <v>0</v>
      </c>
      <c r="AF182" t="s">
        <v>180</v>
      </c>
      <c r="AG182" s="13">
        <v>5</v>
      </c>
      <c r="AQ182"/>
    </row>
    <row r="183" spans="1:43" x14ac:dyDescent="0.2">
      <c r="A183" t="s">
        <v>680</v>
      </c>
      <c r="B183" t="s">
        <v>866</v>
      </c>
      <c r="C183" t="s">
        <v>1526</v>
      </c>
      <c r="D183" t="s">
        <v>1717</v>
      </c>
      <c r="E183" s="3">
        <v>73.111111111111114</v>
      </c>
      <c r="F183" s="3">
        <f>Table3[[#This Row],[Total Hours Nurse Staffing]]/Table3[[#This Row],[MDS Census]]</f>
        <v>3.7193389057750754</v>
      </c>
      <c r="G183" s="3">
        <f>Table3[[#This Row],[Total Direct Care Staff Hours]]/Table3[[#This Row],[MDS Census]]</f>
        <v>3.3312310030395134</v>
      </c>
      <c r="H183" s="3">
        <f>Table3[[#This Row],[Total RN Hours (w/ Admin, DON)]]/Table3[[#This Row],[MDS Census]]</f>
        <v>0.27477203647416409</v>
      </c>
      <c r="I183" s="3">
        <f>Table3[[#This Row],[Total RN Hours (w/ Admin, DON)]]/Table3[[#This Row],[MDS Census]]</f>
        <v>0.27477203647416409</v>
      </c>
      <c r="J183" s="3">
        <f t="shared" si="3"/>
        <v>271.92499999999995</v>
      </c>
      <c r="K183" s="3">
        <f>SUM(Table3[[#This Row],[RN Hours (excl. Admin, DON)]], Table3[[#This Row],[LPN Hours (excl. Admin)]], Table3[[#This Row],[CNA Hours]], Table3[[#This Row],[NA TR Hours]], Table3[[#This Row],[Med Aide/Tech Hours]])</f>
        <v>243.54999999999998</v>
      </c>
      <c r="L183" s="3">
        <f>SUM(Table3[[#This Row],[RN Hours (excl. Admin, DON)]:[RN DON Hours]])</f>
        <v>20.088888888888889</v>
      </c>
      <c r="M183" s="3">
        <v>14.533333333333333</v>
      </c>
      <c r="N183" s="3">
        <v>0</v>
      </c>
      <c r="O183" s="3">
        <v>5.5555555555555554</v>
      </c>
      <c r="P183" s="3">
        <f>SUM(Table3[[#This Row],[LPN Hours (excl. Admin)]:[LPN Admin Hours]])</f>
        <v>105.01111111111111</v>
      </c>
      <c r="Q183" s="3">
        <v>82.191666666666663</v>
      </c>
      <c r="R183" s="3">
        <v>22.819444444444443</v>
      </c>
      <c r="S183" s="3">
        <f>SUM(Table3[[#This Row],[CNA Hours]], Table3[[#This Row],[NA TR Hours]], Table3[[#This Row],[Med Aide/Tech Hours]])</f>
        <v>146.82499999999999</v>
      </c>
      <c r="T183" s="3">
        <v>143.52777777777777</v>
      </c>
      <c r="U183" s="3">
        <v>3.2972222222222221</v>
      </c>
      <c r="V183" s="3">
        <v>0</v>
      </c>
      <c r="W183" s="3">
        <f>SUM(Table3[[#This Row],[RN Hours Contract]:[Med Aide Hours Contract]])</f>
        <v>16.266666666666666</v>
      </c>
      <c r="X183" s="3">
        <v>0</v>
      </c>
      <c r="Y183" s="3">
        <v>0</v>
      </c>
      <c r="Z183" s="3">
        <v>0</v>
      </c>
      <c r="AA183" s="3">
        <v>0.12777777777777777</v>
      </c>
      <c r="AB183" s="3">
        <v>0</v>
      </c>
      <c r="AC183" s="3">
        <v>16.138888888888889</v>
      </c>
      <c r="AD183" s="3">
        <v>0</v>
      </c>
      <c r="AE183" s="3">
        <v>0</v>
      </c>
      <c r="AF183" t="s">
        <v>181</v>
      </c>
      <c r="AG183" s="13">
        <v>5</v>
      </c>
      <c r="AQ183"/>
    </row>
    <row r="184" spans="1:43" x14ac:dyDescent="0.2">
      <c r="A184" t="s">
        <v>680</v>
      </c>
      <c r="B184" t="s">
        <v>867</v>
      </c>
      <c r="C184" t="s">
        <v>1527</v>
      </c>
      <c r="D184" t="s">
        <v>1700</v>
      </c>
      <c r="E184" s="3">
        <v>30.68888888888889</v>
      </c>
      <c r="F184" s="3">
        <f>Table3[[#This Row],[Total Hours Nurse Staffing]]/Table3[[#This Row],[MDS Census]]</f>
        <v>3.8721144098479363</v>
      </c>
      <c r="G184" s="3">
        <f>Table3[[#This Row],[Total Direct Care Staff Hours]]/Table3[[#This Row],[MDS Census]]</f>
        <v>3.5351339608979</v>
      </c>
      <c r="H184" s="3">
        <f>Table3[[#This Row],[Total RN Hours (w/ Admin, DON)]]/Table3[[#This Row],[MDS Census]]</f>
        <v>0.76079652425778443</v>
      </c>
      <c r="I184" s="3">
        <f>Table3[[#This Row],[Total RN Hours (w/ Admin, DON)]]/Table3[[#This Row],[MDS Census]]</f>
        <v>0.76079652425778443</v>
      </c>
      <c r="J184" s="3">
        <f t="shared" si="3"/>
        <v>118.83088888888889</v>
      </c>
      <c r="K184" s="3">
        <f>SUM(Table3[[#This Row],[RN Hours (excl. Admin, DON)]], Table3[[#This Row],[LPN Hours (excl. Admin)]], Table3[[#This Row],[CNA Hours]], Table3[[#This Row],[NA TR Hours]], Table3[[#This Row],[Med Aide/Tech Hours]])</f>
        <v>108.48933333333333</v>
      </c>
      <c r="L184" s="3">
        <f>SUM(Table3[[#This Row],[RN Hours (excl. Admin, DON)]:[RN DON Hours]])</f>
        <v>23.348000000000006</v>
      </c>
      <c r="M184" s="3">
        <v>13.006444444444444</v>
      </c>
      <c r="N184" s="3">
        <v>4.6273333333333335</v>
      </c>
      <c r="O184" s="3">
        <v>5.7142222222222294</v>
      </c>
      <c r="P184" s="3">
        <f>SUM(Table3[[#This Row],[LPN Hours (excl. Admin)]:[LPN Admin Hours]])</f>
        <v>36.579111111111111</v>
      </c>
      <c r="Q184" s="3">
        <v>36.579111111111111</v>
      </c>
      <c r="R184" s="3">
        <v>0</v>
      </c>
      <c r="S184" s="3">
        <f>SUM(Table3[[#This Row],[CNA Hours]], Table3[[#This Row],[NA TR Hours]], Table3[[#This Row],[Med Aide/Tech Hours]])</f>
        <v>58.903777777777776</v>
      </c>
      <c r="T184" s="3">
        <v>58.903777777777776</v>
      </c>
      <c r="U184" s="3">
        <v>0</v>
      </c>
      <c r="V184" s="3">
        <v>0</v>
      </c>
      <c r="W184" s="3">
        <f>SUM(Table3[[#This Row],[RN Hours Contract]:[Med Aide Hours Contract]])</f>
        <v>0</v>
      </c>
      <c r="X184" s="3">
        <v>0</v>
      </c>
      <c r="Y184" s="3">
        <v>0</v>
      </c>
      <c r="Z184" s="3">
        <v>0</v>
      </c>
      <c r="AA184" s="3">
        <v>0</v>
      </c>
      <c r="AB184" s="3">
        <v>0</v>
      </c>
      <c r="AC184" s="3">
        <v>0</v>
      </c>
      <c r="AD184" s="3">
        <v>0</v>
      </c>
      <c r="AE184" s="3">
        <v>0</v>
      </c>
      <c r="AF184" t="s">
        <v>182</v>
      </c>
      <c r="AG184" s="13">
        <v>5</v>
      </c>
      <c r="AQ184"/>
    </row>
    <row r="185" spans="1:43" x14ac:dyDescent="0.2">
      <c r="A185" t="s">
        <v>680</v>
      </c>
      <c r="B185" t="s">
        <v>868</v>
      </c>
      <c r="C185" t="s">
        <v>1528</v>
      </c>
      <c r="D185" t="s">
        <v>1717</v>
      </c>
      <c r="E185" s="3">
        <v>33.288888888888891</v>
      </c>
      <c r="F185" s="3">
        <f>Table3[[#This Row],[Total Hours Nurse Staffing]]/Table3[[#This Row],[MDS Census]]</f>
        <v>3.2172062750333779</v>
      </c>
      <c r="G185" s="3">
        <f>Table3[[#This Row],[Total Direct Care Staff Hours]]/Table3[[#This Row],[MDS Census]]</f>
        <v>2.8770861148197597</v>
      </c>
      <c r="H185" s="3">
        <f>Table3[[#This Row],[Total RN Hours (w/ Admin, DON)]]/Table3[[#This Row],[MDS Census]]</f>
        <v>0.4914052069425901</v>
      </c>
      <c r="I185" s="3">
        <f>Table3[[#This Row],[Total RN Hours (w/ Admin, DON)]]/Table3[[#This Row],[MDS Census]]</f>
        <v>0.4914052069425901</v>
      </c>
      <c r="J185" s="3">
        <f t="shared" si="3"/>
        <v>107.09722222222223</v>
      </c>
      <c r="K185" s="3">
        <f>SUM(Table3[[#This Row],[RN Hours (excl. Admin, DON)]], Table3[[#This Row],[LPN Hours (excl. Admin)]], Table3[[#This Row],[CNA Hours]], Table3[[#This Row],[NA TR Hours]], Table3[[#This Row],[Med Aide/Tech Hours]])</f>
        <v>95.775000000000006</v>
      </c>
      <c r="L185" s="3">
        <f>SUM(Table3[[#This Row],[RN Hours (excl. Admin, DON)]:[RN DON Hours]])</f>
        <v>16.358333333333334</v>
      </c>
      <c r="M185" s="3">
        <v>11.558333333333334</v>
      </c>
      <c r="N185" s="3">
        <v>0</v>
      </c>
      <c r="O185" s="3">
        <v>4.8</v>
      </c>
      <c r="P185" s="3">
        <f>SUM(Table3[[#This Row],[LPN Hours (excl. Admin)]:[LPN Admin Hours]])</f>
        <v>35.216666666666669</v>
      </c>
      <c r="Q185" s="3">
        <v>28.694444444444443</v>
      </c>
      <c r="R185" s="3">
        <v>6.5222222222222221</v>
      </c>
      <c r="S185" s="3">
        <f>SUM(Table3[[#This Row],[CNA Hours]], Table3[[#This Row],[NA TR Hours]], Table3[[#This Row],[Med Aide/Tech Hours]])</f>
        <v>55.522222222222226</v>
      </c>
      <c r="T185" s="3">
        <v>55.522222222222226</v>
      </c>
      <c r="U185" s="3">
        <v>0</v>
      </c>
      <c r="V185" s="3">
        <v>0</v>
      </c>
      <c r="W185" s="3">
        <f>SUM(Table3[[#This Row],[RN Hours Contract]:[Med Aide Hours Contract]])</f>
        <v>0</v>
      </c>
      <c r="X185" s="3">
        <v>0</v>
      </c>
      <c r="Y185" s="3">
        <v>0</v>
      </c>
      <c r="Z185" s="3">
        <v>0</v>
      </c>
      <c r="AA185" s="3">
        <v>0</v>
      </c>
      <c r="AB185" s="3">
        <v>0</v>
      </c>
      <c r="AC185" s="3">
        <v>0</v>
      </c>
      <c r="AD185" s="3">
        <v>0</v>
      </c>
      <c r="AE185" s="3">
        <v>0</v>
      </c>
      <c r="AF185" t="s">
        <v>183</v>
      </c>
      <c r="AG185" s="13">
        <v>5</v>
      </c>
      <c r="AQ185"/>
    </row>
    <row r="186" spans="1:43" x14ac:dyDescent="0.2">
      <c r="A186" t="s">
        <v>680</v>
      </c>
      <c r="B186" t="s">
        <v>869</v>
      </c>
      <c r="C186" t="s">
        <v>1384</v>
      </c>
      <c r="D186" t="s">
        <v>1725</v>
      </c>
      <c r="E186" s="3">
        <v>82.533333333333331</v>
      </c>
      <c r="F186" s="3">
        <f>Table3[[#This Row],[Total Hours Nurse Staffing]]/Table3[[#This Row],[MDS Census]]</f>
        <v>2.937745018847604</v>
      </c>
      <c r="G186" s="3">
        <f>Table3[[#This Row],[Total Direct Care Staff Hours]]/Table3[[#This Row],[MDS Census]]</f>
        <v>2.7219386106623586</v>
      </c>
      <c r="H186" s="3">
        <f>Table3[[#This Row],[Total RN Hours (w/ Admin, DON)]]/Table3[[#This Row],[MDS Census]]</f>
        <v>0.48632067851373179</v>
      </c>
      <c r="I186" s="3">
        <f>Table3[[#This Row],[Total RN Hours (w/ Admin, DON)]]/Table3[[#This Row],[MDS Census]]</f>
        <v>0.48632067851373179</v>
      </c>
      <c r="J186" s="3">
        <f t="shared" si="3"/>
        <v>242.46188888888889</v>
      </c>
      <c r="K186" s="3">
        <f>SUM(Table3[[#This Row],[RN Hours (excl. Admin, DON)]], Table3[[#This Row],[LPN Hours (excl. Admin)]], Table3[[#This Row],[CNA Hours]], Table3[[#This Row],[NA TR Hours]], Table3[[#This Row],[Med Aide/Tech Hours]])</f>
        <v>224.65066666666667</v>
      </c>
      <c r="L186" s="3">
        <f>SUM(Table3[[#This Row],[RN Hours (excl. Admin, DON)]:[RN DON Hours]])</f>
        <v>40.137666666666661</v>
      </c>
      <c r="M186" s="3">
        <v>33.627666666666663</v>
      </c>
      <c r="N186" s="3">
        <v>0.17777777777777778</v>
      </c>
      <c r="O186" s="3">
        <v>6.3322222222222209</v>
      </c>
      <c r="P186" s="3">
        <f>SUM(Table3[[#This Row],[LPN Hours (excl. Admin)]:[LPN Admin Hours]])</f>
        <v>82.605555555555554</v>
      </c>
      <c r="Q186" s="3">
        <v>71.304333333333332</v>
      </c>
      <c r="R186" s="3">
        <v>11.30122222222222</v>
      </c>
      <c r="S186" s="3">
        <f>SUM(Table3[[#This Row],[CNA Hours]], Table3[[#This Row],[NA TR Hours]], Table3[[#This Row],[Med Aide/Tech Hours]])</f>
        <v>119.71866666666666</v>
      </c>
      <c r="T186" s="3">
        <v>119.71866666666666</v>
      </c>
      <c r="U186" s="3">
        <v>0</v>
      </c>
      <c r="V186" s="3">
        <v>0</v>
      </c>
      <c r="W186" s="3">
        <f>SUM(Table3[[#This Row],[RN Hours Contract]:[Med Aide Hours Contract]])</f>
        <v>0</v>
      </c>
      <c r="X186" s="3">
        <v>0</v>
      </c>
      <c r="Y186" s="3">
        <v>0</v>
      </c>
      <c r="Z186" s="3">
        <v>0</v>
      </c>
      <c r="AA186" s="3">
        <v>0</v>
      </c>
      <c r="AB186" s="3">
        <v>0</v>
      </c>
      <c r="AC186" s="3">
        <v>0</v>
      </c>
      <c r="AD186" s="3">
        <v>0</v>
      </c>
      <c r="AE186" s="3">
        <v>0</v>
      </c>
      <c r="AF186" t="s">
        <v>184</v>
      </c>
      <c r="AG186" s="13">
        <v>5</v>
      </c>
      <c r="AQ186"/>
    </row>
    <row r="187" spans="1:43" x14ac:dyDescent="0.2">
      <c r="A187" t="s">
        <v>680</v>
      </c>
      <c r="B187" t="s">
        <v>870</v>
      </c>
      <c r="C187" t="s">
        <v>1525</v>
      </c>
      <c r="D187" t="s">
        <v>1754</v>
      </c>
      <c r="E187" s="3">
        <v>15.066666666666666</v>
      </c>
      <c r="F187" s="3">
        <f>Table3[[#This Row],[Total Hours Nurse Staffing]]/Table3[[#This Row],[MDS Census]]</f>
        <v>5.6448451327433631</v>
      </c>
      <c r="G187" s="3">
        <f>Table3[[#This Row],[Total Direct Care Staff Hours]]/Table3[[#This Row],[MDS Census]]</f>
        <v>4.7082669616519173</v>
      </c>
      <c r="H187" s="3">
        <f>Table3[[#This Row],[Total RN Hours (w/ Admin, DON)]]/Table3[[#This Row],[MDS Census]]</f>
        <v>3.2979129793510329</v>
      </c>
      <c r="I187" s="3">
        <f>Table3[[#This Row],[Total RN Hours (w/ Admin, DON)]]/Table3[[#This Row],[MDS Census]]</f>
        <v>3.2979129793510329</v>
      </c>
      <c r="J187" s="3">
        <f t="shared" si="3"/>
        <v>85.049000000000007</v>
      </c>
      <c r="K187" s="3">
        <f>SUM(Table3[[#This Row],[RN Hours (excl. Admin, DON)]], Table3[[#This Row],[LPN Hours (excl. Admin)]], Table3[[#This Row],[CNA Hours]], Table3[[#This Row],[NA TR Hours]], Table3[[#This Row],[Med Aide/Tech Hours]])</f>
        <v>70.937888888888892</v>
      </c>
      <c r="L187" s="3">
        <f>SUM(Table3[[#This Row],[RN Hours (excl. Admin, DON)]:[RN DON Hours]])</f>
        <v>49.68855555555556</v>
      </c>
      <c r="M187" s="3">
        <v>35.577444444444446</v>
      </c>
      <c r="N187" s="3">
        <v>8.5111111111111111</v>
      </c>
      <c r="O187" s="3">
        <v>5.6</v>
      </c>
      <c r="P187" s="3">
        <f>SUM(Table3[[#This Row],[LPN Hours (excl. Admin)]:[LPN Admin Hours]])</f>
        <v>0</v>
      </c>
      <c r="Q187" s="3">
        <v>0</v>
      </c>
      <c r="R187" s="3">
        <v>0</v>
      </c>
      <c r="S187" s="3">
        <f>SUM(Table3[[#This Row],[CNA Hours]], Table3[[#This Row],[NA TR Hours]], Table3[[#This Row],[Med Aide/Tech Hours]])</f>
        <v>35.360444444444447</v>
      </c>
      <c r="T187" s="3">
        <v>35.360444444444447</v>
      </c>
      <c r="U187" s="3">
        <v>0</v>
      </c>
      <c r="V187" s="3">
        <v>0</v>
      </c>
      <c r="W187" s="3">
        <f>SUM(Table3[[#This Row],[RN Hours Contract]:[Med Aide Hours Contract]])</f>
        <v>1.0888888888888888</v>
      </c>
      <c r="X187" s="3">
        <v>8.8888888888888892E-2</v>
      </c>
      <c r="Y187" s="3">
        <v>0</v>
      </c>
      <c r="Z187" s="3">
        <v>0</v>
      </c>
      <c r="AA187" s="3">
        <v>0</v>
      </c>
      <c r="AB187" s="3">
        <v>0</v>
      </c>
      <c r="AC187" s="3">
        <v>1</v>
      </c>
      <c r="AD187" s="3">
        <v>0</v>
      </c>
      <c r="AE187" s="3">
        <v>0</v>
      </c>
      <c r="AF187" t="s">
        <v>185</v>
      </c>
      <c r="AG187" s="13">
        <v>5</v>
      </c>
      <c r="AQ187"/>
    </row>
    <row r="188" spans="1:43" x14ac:dyDescent="0.2">
      <c r="A188" t="s">
        <v>680</v>
      </c>
      <c r="B188" t="s">
        <v>871</v>
      </c>
      <c r="C188" t="s">
        <v>1459</v>
      </c>
      <c r="D188" t="s">
        <v>1743</v>
      </c>
      <c r="E188" s="3">
        <v>37.755555555555553</v>
      </c>
      <c r="F188" s="3">
        <f>Table3[[#This Row],[Total Hours Nurse Staffing]]/Table3[[#This Row],[MDS Census]]</f>
        <v>4.1988375515008833</v>
      </c>
      <c r="G188" s="3">
        <f>Table3[[#This Row],[Total Direct Care Staff Hours]]/Table3[[#This Row],[MDS Census]]</f>
        <v>3.5302825191288991</v>
      </c>
      <c r="H188" s="3">
        <f>Table3[[#This Row],[Total RN Hours (w/ Admin, DON)]]/Table3[[#This Row],[MDS Census]]</f>
        <v>1.6726015303119484</v>
      </c>
      <c r="I188" s="3">
        <f>Table3[[#This Row],[Total RN Hours (w/ Admin, DON)]]/Table3[[#This Row],[MDS Census]]</f>
        <v>1.6726015303119484</v>
      </c>
      <c r="J188" s="3">
        <f t="shared" si="3"/>
        <v>158.52944444444444</v>
      </c>
      <c r="K188" s="3">
        <f>SUM(Table3[[#This Row],[RN Hours (excl. Admin, DON)]], Table3[[#This Row],[LPN Hours (excl. Admin)]], Table3[[#This Row],[CNA Hours]], Table3[[#This Row],[NA TR Hours]], Table3[[#This Row],[Med Aide/Tech Hours]])</f>
        <v>133.28777777777776</v>
      </c>
      <c r="L188" s="3">
        <f>SUM(Table3[[#This Row],[RN Hours (excl. Admin, DON)]:[RN DON Hours]])</f>
        <v>63.15</v>
      </c>
      <c r="M188" s="3">
        <v>48.444444444444443</v>
      </c>
      <c r="N188" s="3">
        <v>9.2861111111111114</v>
      </c>
      <c r="O188" s="3">
        <v>5.4194444444444443</v>
      </c>
      <c r="P188" s="3">
        <f>SUM(Table3[[#This Row],[LPN Hours (excl. Admin)]:[LPN Admin Hours]])</f>
        <v>34.583333333333329</v>
      </c>
      <c r="Q188" s="3">
        <v>24.047222222222221</v>
      </c>
      <c r="R188" s="3">
        <v>10.536111111111111</v>
      </c>
      <c r="S188" s="3">
        <f>SUM(Table3[[#This Row],[CNA Hours]], Table3[[#This Row],[NA TR Hours]], Table3[[#This Row],[Med Aide/Tech Hours]])</f>
        <v>60.796111111111109</v>
      </c>
      <c r="T188" s="3">
        <v>60.796111111111109</v>
      </c>
      <c r="U188" s="3">
        <v>0</v>
      </c>
      <c r="V188" s="3">
        <v>0</v>
      </c>
      <c r="W188" s="3">
        <f>SUM(Table3[[#This Row],[RN Hours Contract]:[Med Aide Hours Contract]])</f>
        <v>5.1322222222222216</v>
      </c>
      <c r="X188" s="3">
        <v>0</v>
      </c>
      <c r="Y188" s="3">
        <v>1.7777777777777777</v>
      </c>
      <c r="Z188" s="3">
        <v>0</v>
      </c>
      <c r="AA188" s="3">
        <v>0.4861111111111111</v>
      </c>
      <c r="AB188" s="3">
        <v>0</v>
      </c>
      <c r="AC188" s="3">
        <v>2.8683333333333332</v>
      </c>
      <c r="AD188" s="3">
        <v>0</v>
      </c>
      <c r="AE188" s="3">
        <v>0</v>
      </c>
      <c r="AF188" t="s">
        <v>186</v>
      </c>
      <c r="AG188" s="13">
        <v>5</v>
      </c>
      <c r="AQ188"/>
    </row>
    <row r="189" spans="1:43" x14ac:dyDescent="0.2">
      <c r="A189" t="s">
        <v>680</v>
      </c>
      <c r="B189" t="s">
        <v>872</v>
      </c>
      <c r="C189" t="s">
        <v>1529</v>
      </c>
      <c r="D189" t="s">
        <v>1741</v>
      </c>
      <c r="E189" s="3">
        <v>15.577777777777778</v>
      </c>
      <c r="F189" s="3">
        <f>Table3[[#This Row],[Total Hours Nurse Staffing]]/Table3[[#This Row],[MDS Census]]</f>
        <v>7.1766975748930104</v>
      </c>
      <c r="G189" s="3">
        <f>Table3[[#This Row],[Total Direct Care Staff Hours]]/Table3[[#This Row],[MDS Census]]</f>
        <v>6.558830242510699</v>
      </c>
      <c r="H189" s="3">
        <f>Table3[[#This Row],[Total RN Hours (w/ Admin, DON)]]/Table3[[#This Row],[MDS Census]]</f>
        <v>4.0329885877318121</v>
      </c>
      <c r="I189" s="3">
        <f>Table3[[#This Row],[Total RN Hours (w/ Admin, DON)]]/Table3[[#This Row],[MDS Census]]</f>
        <v>4.0329885877318121</v>
      </c>
      <c r="J189" s="3">
        <f t="shared" si="3"/>
        <v>111.79700000000001</v>
      </c>
      <c r="K189" s="3">
        <f>SUM(Table3[[#This Row],[RN Hours (excl. Admin, DON)]], Table3[[#This Row],[LPN Hours (excl. Admin)]], Table3[[#This Row],[CNA Hours]], Table3[[#This Row],[NA TR Hours]], Table3[[#This Row],[Med Aide/Tech Hours]])</f>
        <v>102.172</v>
      </c>
      <c r="L189" s="3">
        <f>SUM(Table3[[#This Row],[RN Hours (excl. Admin, DON)]:[RN DON Hours]])</f>
        <v>62.825000000000003</v>
      </c>
      <c r="M189" s="3">
        <v>53.2</v>
      </c>
      <c r="N189" s="3">
        <v>7.7583333333333337</v>
      </c>
      <c r="O189" s="3">
        <v>1.8666666666666667</v>
      </c>
      <c r="P189" s="3">
        <f>SUM(Table3[[#This Row],[LPN Hours (excl. Admin)]:[LPN Admin Hours]])</f>
        <v>4.4722222222222223</v>
      </c>
      <c r="Q189" s="3">
        <v>4.4722222222222223</v>
      </c>
      <c r="R189" s="3">
        <v>0</v>
      </c>
      <c r="S189" s="3">
        <f>SUM(Table3[[#This Row],[CNA Hours]], Table3[[#This Row],[NA TR Hours]], Table3[[#This Row],[Med Aide/Tech Hours]])</f>
        <v>44.49977777777778</v>
      </c>
      <c r="T189" s="3">
        <v>44.49977777777778</v>
      </c>
      <c r="U189" s="3">
        <v>0</v>
      </c>
      <c r="V189" s="3">
        <v>0</v>
      </c>
      <c r="W189" s="3">
        <f>SUM(Table3[[#This Row],[RN Hours Contract]:[Med Aide Hours Contract]])</f>
        <v>0</v>
      </c>
      <c r="X189" s="3">
        <v>0</v>
      </c>
      <c r="Y189" s="3">
        <v>0</v>
      </c>
      <c r="Z189" s="3">
        <v>0</v>
      </c>
      <c r="AA189" s="3">
        <v>0</v>
      </c>
      <c r="AB189" s="3">
        <v>0</v>
      </c>
      <c r="AC189" s="3">
        <v>0</v>
      </c>
      <c r="AD189" s="3">
        <v>0</v>
      </c>
      <c r="AE189" s="3">
        <v>0</v>
      </c>
      <c r="AF189" t="s">
        <v>187</v>
      </c>
      <c r="AG189" s="13">
        <v>5</v>
      </c>
      <c r="AQ189"/>
    </row>
    <row r="190" spans="1:43" x14ac:dyDescent="0.2">
      <c r="A190" t="s">
        <v>680</v>
      </c>
      <c r="B190" t="s">
        <v>873</v>
      </c>
      <c r="C190" t="s">
        <v>1443</v>
      </c>
      <c r="D190" t="s">
        <v>1741</v>
      </c>
      <c r="E190" s="3">
        <v>55.444444444444443</v>
      </c>
      <c r="F190" s="3">
        <f>Table3[[#This Row],[Total Hours Nurse Staffing]]/Table3[[#This Row],[MDS Census]]</f>
        <v>4.4847715430861728</v>
      </c>
      <c r="G190" s="3">
        <f>Table3[[#This Row],[Total Direct Care Staff Hours]]/Table3[[#This Row],[MDS Census]]</f>
        <v>4.2029078156312627</v>
      </c>
      <c r="H190" s="3">
        <f>Table3[[#This Row],[Total RN Hours (w/ Admin, DON)]]/Table3[[#This Row],[MDS Census]]</f>
        <v>1.1932785571142286</v>
      </c>
      <c r="I190" s="3">
        <f>Table3[[#This Row],[Total RN Hours (w/ Admin, DON)]]/Table3[[#This Row],[MDS Census]]</f>
        <v>1.1932785571142286</v>
      </c>
      <c r="J190" s="3">
        <f t="shared" si="3"/>
        <v>248.65566666666669</v>
      </c>
      <c r="K190" s="3">
        <f>SUM(Table3[[#This Row],[RN Hours (excl. Admin, DON)]], Table3[[#This Row],[LPN Hours (excl. Admin)]], Table3[[#This Row],[CNA Hours]], Table3[[#This Row],[NA TR Hours]], Table3[[#This Row],[Med Aide/Tech Hours]])</f>
        <v>233.0278888888889</v>
      </c>
      <c r="L190" s="3">
        <f>SUM(Table3[[#This Row],[RN Hours (excl. Admin, DON)]:[RN DON Hours]])</f>
        <v>66.160666666666671</v>
      </c>
      <c r="M190" s="3">
        <v>50.532888888888891</v>
      </c>
      <c r="N190" s="3">
        <v>10.688888888888888</v>
      </c>
      <c r="O190" s="3">
        <v>4.9388888888888891</v>
      </c>
      <c r="P190" s="3">
        <f>SUM(Table3[[#This Row],[LPN Hours (excl. Admin)]:[LPN Admin Hours]])</f>
        <v>32.880222222222223</v>
      </c>
      <c r="Q190" s="3">
        <v>32.880222222222223</v>
      </c>
      <c r="R190" s="3">
        <v>0</v>
      </c>
      <c r="S190" s="3">
        <f>SUM(Table3[[#This Row],[CNA Hours]], Table3[[#This Row],[NA TR Hours]], Table3[[#This Row],[Med Aide/Tech Hours]])</f>
        <v>149.61477777777779</v>
      </c>
      <c r="T190" s="3">
        <v>149.61477777777779</v>
      </c>
      <c r="U190" s="3">
        <v>0</v>
      </c>
      <c r="V190" s="3">
        <v>0</v>
      </c>
      <c r="W190" s="3">
        <f>SUM(Table3[[#This Row],[RN Hours Contract]:[Med Aide Hours Contract]])</f>
        <v>0</v>
      </c>
      <c r="X190" s="3">
        <v>0</v>
      </c>
      <c r="Y190" s="3">
        <v>0</v>
      </c>
      <c r="Z190" s="3">
        <v>0</v>
      </c>
      <c r="AA190" s="3">
        <v>0</v>
      </c>
      <c r="AB190" s="3">
        <v>0</v>
      </c>
      <c r="AC190" s="3">
        <v>0</v>
      </c>
      <c r="AD190" s="3">
        <v>0</v>
      </c>
      <c r="AE190" s="3">
        <v>0</v>
      </c>
      <c r="AF190" t="s">
        <v>188</v>
      </c>
      <c r="AG190" s="13">
        <v>5</v>
      </c>
      <c r="AQ190"/>
    </row>
    <row r="191" spans="1:43" x14ac:dyDescent="0.2">
      <c r="A191" t="s">
        <v>680</v>
      </c>
      <c r="B191" t="s">
        <v>874</v>
      </c>
      <c r="C191" t="s">
        <v>1439</v>
      </c>
      <c r="D191" t="s">
        <v>1741</v>
      </c>
      <c r="E191" s="3">
        <v>102.57777777777778</v>
      </c>
      <c r="F191" s="3">
        <f>Table3[[#This Row],[Total Hours Nurse Staffing]]/Table3[[#This Row],[MDS Census]]</f>
        <v>2.7717850953206238</v>
      </c>
      <c r="G191" s="3">
        <f>Table3[[#This Row],[Total Direct Care Staff Hours]]/Table3[[#This Row],[MDS Census]]</f>
        <v>2.7250996533795493</v>
      </c>
      <c r="H191" s="3">
        <f>Table3[[#This Row],[Total RN Hours (w/ Admin, DON)]]/Table3[[#This Row],[MDS Census]]</f>
        <v>0.70915836221837081</v>
      </c>
      <c r="I191" s="3">
        <f>Table3[[#This Row],[Total RN Hours (w/ Admin, DON)]]/Table3[[#This Row],[MDS Census]]</f>
        <v>0.70915836221837081</v>
      </c>
      <c r="J191" s="3">
        <f t="shared" si="3"/>
        <v>284.32355555555557</v>
      </c>
      <c r="K191" s="3">
        <f>SUM(Table3[[#This Row],[RN Hours (excl. Admin, DON)]], Table3[[#This Row],[LPN Hours (excl. Admin)]], Table3[[#This Row],[CNA Hours]], Table3[[#This Row],[NA TR Hours]], Table3[[#This Row],[Med Aide/Tech Hours]])</f>
        <v>279.53466666666668</v>
      </c>
      <c r="L191" s="3">
        <f>SUM(Table3[[#This Row],[RN Hours (excl. Admin, DON)]:[RN DON Hours]])</f>
        <v>72.74388888888889</v>
      </c>
      <c r="M191" s="3">
        <v>67.954999999999998</v>
      </c>
      <c r="N191" s="3">
        <v>4.7888888888888888</v>
      </c>
      <c r="O191" s="3">
        <v>0</v>
      </c>
      <c r="P191" s="3">
        <f>SUM(Table3[[#This Row],[LPN Hours (excl. Admin)]:[LPN Admin Hours]])</f>
        <v>24.363888888888887</v>
      </c>
      <c r="Q191" s="3">
        <v>24.363888888888887</v>
      </c>
      <c r="R191" s="3">
        <v>0</v>
      </c>
      <c r="S191" s="3">
        <f>SUM(Table3[[#This Row],[CNA Hours]], Table3[[#This Row],[NA TR Hours]], Table3[[#This Row],[Med Aide/Tech Hours]])</f>
        <v>187.21577777777776</v>
      </c>
      <c r="T191" s="3">
        <v>187.21577777777776</v>
      </c>
      <c r="U191" s="3">
        <v>0</v>
      </c>
      <c r="V191" s="3">
        <v>0</v>
      </c>
      <c r="W191" s="3">
        <f>SUM(Table3[[#This Row],[RN Hours Contract]:[Med Aide Hours Contract]])</f>
        <v>0</v>
      </c>
      <c r="X191" s="3">
        <v>0</v>
      </c>
      <c r="Y191" s="3">
        <v>0</v>
      </c>
      <c r="Z191" s="3">
        <v>0</v>
      </c>
      <c r="AA191" s="3">
        <v>0</v>
      </c>
      <c r="AB191" s="3">
        <v>0</v>
      </c>
      <c r="AC191" s="3">
        <v>0</v>
      </c>
      <c r="AD191" s="3">
        <v>0</v>
      </c>
      <c r="AE191" s="3">
        <v>0</v>
      </c>
      <c r="AF191" t="s">
        <v>189</v>
      </c>
      <c r="AG191" s="13">
        <v>5</v>
      </c>
      <c r="AQ191"/>
    </row>
    <row r="192" spans="1:43" x14ac:dyDescent="0.2">
      <c r="A192" t="s">
        <v>680</v>
      </c>
      <c r="B192" t="s">
        <v>875</v>
      </c>
      <c r="C192" t="s">
        <v>1530</v>
      </c>
      <c r="D192" t="s">
        <v>1752</v>
      </c>
      <c r="E192" s="3">
        <v>78.288888888888891</v>
      </c>
      <c r="F192" s="3">
        <f>Table3[[#This Row],[Total Hours Nurse Staffing]]/Table3[[#This Row],[MDS Census]]</f>
        <v>2.8943017314788526</v>
      </c>
      <c r="G192" s="3">
        <f>Table3[[#This Row],[Total Direct Care Staff Hours]]/Table3[[#This Row],[MDS Census]]</f>
        <v>2.7057195571955721</v>
      </c>
      <c r="H192" s="3">
        <f>Table3[[#This Row],[Total RN Hours (w/ Admin, DON)]]/Table3[[#This Row],[MDS Census]]</f>
        <v>0.62404200965086565</v>
      </c>
      <c r="I192" s="3">
        <f>Table3[[#This Row],[Total RN Hours (w/ Admin, DON)]]/Table3[[#This Row],[MDS Census]]</f>
        <v>0.62404200965086565</v>
      </c>
      <c r="J192" s="3">
        <f t="shared" si="3"/>
        <v>226.59166666666664</v>
      </c>
      <c r="K192" s="3">
        <f>SUM(Table3[[#This Row],[RN Hours (excl. Admin, DON)]], Table3[[#This Row],[LPN Hours (excl. Admin)]], Table3[[#This Row],[CNA Hours]], Table3[[#This Row],[NA TR Hours]], Table3[[#This Row],[Med Aide/Tech Hours]])</f>
        <v>211.82777777777778</v>
      </c>
      <c r="L192" s="3">
        <f>SUM(Table3[[#This Row],[RN Hours (excl. Admin, DON)]:[RN DON Hours]])</f>
        <v>48.855555555555554</v>
      </c>
      <c r="M192" s="3">
        <v>36.669444444444444</v>
      </c>
      <c r="N192" s="3">
        <v>7.208333333333333</v>
      </c>
      <c r="O192" s="3">
        <v>4.9777777777777779</v>
      </c>
      <c r="P192" s="3">
        <f>SUM(Table3[[#This Row],[LPN Hours (excl. Admin)]:[LPN Admin Hours]])</f>
        <v>57.761111111111106</v>
      </c>
      <c r="Q192" s="3">
        <v>55.18333333333333</v>
      </c>
      <c r="R192" s="3">
        <v>2.5777777777777779</v>
      </c>
      <c r="S192" s="3">
        <f>SUM(Table3[[#This Row],[CNA Hours]], Table3[[#This Row],[NA TR Hours]], Table3[[#This Row],[Med Aide/Tech Hours]])</f>
        <v>119.97499999999999</v>
      </c>
      <c r="T192" s="3">
        <v>113.10833333333333</v>
      </c>
      <c r="U192" s="3">
        <v>6.8666666666666663</v>
      </c>
      <c r="V192" s="3">
        <v>0</v>
      </c>
      <c r="W192" s="3">
        <f>SUM(Table3[[#This Row],[RN Hours Contract]:[Med Aide Hours Contract]])</f>
        <v>0.16666666666666666</v>
      </c>
      <c r="X192" s="3">
        <v>0.16666666666666666</v>
      </c>
      <c r="Y192" s="3">
        <v>0</v>
      </c>
      <c r="Z192" s="3">
        <v>0</v>
      </c>
      <c r="AA192" s="3">
        <v>0</v>
      </c>
      <c r="AB192" s="3">
        <v>0</v>
      </c>
      <c r="AC192" s="3">
        <v>0</v>
      </c>
      <c r="AD192" s="3">
        <v>0</v>
      </c>
      <c r="AE192" s="3">
        <v>0</v>
      </c>
      <c r="AF192" t="s">
        <v>190</v>
      </c>
      <c r="AG192" s="13">
        <v>5</v>
      </c>
      <c r="AQ192"/>
    </row>
    <row r="193" spans="1:43" x14ac:dyDescent="0.2">
      <c r="A193" t="s">
        <v>680</v>
      </c>
      <c r="B193" t="s">
        <v>876</v>
      </c>
      <c r="C193" t="s">
        <v>1531</v>
      </c>
      <c r="D193" t="s">
        <v>1750</v>
      </c>
      <c r="E193" s="3">
        <v>82.63333333333334</v>
      </c>
      <c r="F193" s="3">
        <f>Table3[[#This Row],[Total Hours Nurse Staffing]]/Table3[[#This Row],[MDS Census]]</f>
        <v>2.9043565954013708</v>
      </c>
      <c r="G193" s="3">
        <f>Table3[[#This Row],[Total Direct Care Staff Hours]]/Table3[[#This Row],[MDS Census]]</f>
        <v>2.6540137152077445</v>
      </c>
      <c r="H193" s="3">
        <f>Table3[[#This Row],[Total RN Hours (w/ Admin, DON)]]/Table3[[#This Row],[MDS Census]]</f>
        <v>0.74193895387925224</v>
      </c>
      <c r="I193" s="3">
        <f>Table3[[#This Row],[Total RN Hours (w/ Admin, DON)]]/Table3[[#This Row],[MDS Census]]</f>
        <v>0.74193895387925224</v>
      </c>
      <c r="J193" s="3">
        <f t="shared" si="3"/>
        <v>239.99666666666664</v>
      </c>
      <c r="K193" s="3">
        <f>SUM(Table3[[#This Row],[RN Hours (excl. Admin, DON)]], Table3[[#This Row],[LPN Hours (excl. Admin)]], Table3[[#This Row],[CNA Hours]], Table3[[#This Row],[NA TR Hours]], Table3[[#This Row],[Med Aide/Tech Hours]])</f>
        <v>219.30999999999997</v>
      </c>
      <c r="L193" s="3">
        <f>SUM(Table3[[#This Row],[RN Hours (excl. Admin, DON)]:[RN DON Hours]])</f>
        <v>61.30888888888888</v>
      </c>
      <c r="M193" s="3">
        <v>48.102222222222217</v>
      </c>
      <c r="N193" s="3">
        <v>8.7900000000000009</v>
      </c>
      <c r="O193" s="3">
        <v>4.416666666666667</v>
      </c>
      <c r="P193" s="3">
        <f>SUM(Table3[[#This Row],[LPN Hours (excl. Admin)]:[LPN Admin Hours]])</f>
        <v>55.242777777777775</v>
      </c>
      <c r="Q193" s="3">
        <v>47.762777777777771</v>
      </c>
      <c r="R193" s="3">
        <v>7.4800000000000031</v>
      </c>
      <c r="S193" s="3">
        <f>SUM(Table3[[#This Row],[CNA Hours]], Table3[[#This Row],[NA TR Hours]], Table3[[#This Row],[Med Aide/Tech Hours]])</f>
        <v>123.44499999999999</v>
      </c>
      <c r="T193" s="3">
        <v>123.44499999999999</v>
      </c>
      <c r="U193" s="3">
        <v>0</v>
      </c>
      <c r="V193" s="3">
        <v>0</v>
      </c>
      <c r="W193" s="3">
        <f>SUM(Table3[[#This Row],[RN Hours Contract]:[Med Aide Hours Contract]])</f>
        <v>37.519444444444446</v>
      </c>
      <c r="X193" s="3">
        <v>0.26666666666666666</v>
      </c>
      <c r="Y193" s="3">
        <v>0.17777777777777778</v>
      </c>
      <c r="Z193" s="3">
        <v>0</v>
      </c>
      <c r="AA193" s="3">
        <v>1.5416666666666667</v>
      </c>
      <c r="AB193" s="3">
        <v>0</v>
      </c>
      <c r="AC193" s="3">
        <v>35.533333333333331</v>
      </c>
      <c r="AD193" s="3">
        <v>0</v>
      </c>
      <c r="AE193" s="3">
        <v>0</v>
      </c>
      <c r="AF193" t="s">
        <v>191</v>
      </c>
      <c r="AG193" s="13">
        <v>5</v>
      </c>
      <c r="AQ193"/>
    </row>
    <row r="194" spans="1:43" x14ac:dyDescent="0.2">
      <c r="A194" t="s">
        <v>680</v>
      </c>
      <c r="B194" t="s">
        <v>877</v>
      </c>
      <c r="C194" t="s">
        <v>1532</v>
      </c>
      <c r="D194" t="s">
        <v>1707</v>
      </c>
      <c r="E194" s="3">
        <v>52.544444444444444</v>
      </c>
      <c r="F194" s="3">
        <f>Table3[[#This Row],[Total Hours Nurse Staffing]]/Table3[[#This Row],[MDS Census]]</f>
        <v>3.6694861492916053</v>
      </c>
      <c r="G194" s="3">
        <f>Table3[[#This Row],[Total Direct Care Staff Hours]]/Table3[[#This Row],[MDS Census]]</f>
        <v>3.32623176147177</v>
      </c>
      <c r="H194" s="3">
        <f>Table3[[#This Row],[Total RN Hours (w/ Admin, DON)]]/Table3[[#This Row],[MDS Census]]</f>
        <v>0.80968492281666316</v>
      </c>
      <c r="I194" s="3">
        <f>Table3[[#This Row],[Total RN Hours (w/ Admin, DON)]]/Table3[[#This Row],[MDS Census]]</f>
        <v>0.80968492281666316</v>
      </c>
      <c r="J194" s="3">
        <f t="shared" si="3"/>
        <v>192.81111111111113</v>
      </c>
      <c r="K194" s="3">
        <f>SUM(Table3[[#This Row],[RN Hours (excl. Admin, DON)]], Table3[[#This Row],[LPN Hours (excl. Admin)]], Table3[[#This Row],[CNA Hours]], Table3[[#This Row],[NA TR Hours]], Table3[[#This Row],[Med Aide/Tech Hours]])</f>
        <v>174.77500000000001</v>
      </c>
      <c r="L194" s="3">
        <f>SUM(Table3[[#This Row],[RN Hours (excl. Admin, DON)]:[RN DON Hours]])</f>
        <v>42.544444444444444</v>
      </c>
      <c r="M194" s="3">
        <v>24.508333333333333</v>
      </c>
      <c r="N194" s="3">
        <v>12.436111111111112</v>
      </c>
      <c r="O194" s="3">
        <v>5.6</v>
      </c>
      <c r="P194" s="3">
        <f>SUM(Table3[[#This Row],[LPN Hours (excl. Admin)]:[LPN Admin Hours]])</f>
        <v>37.18888888888889</v>
      </c>
      <c r="Q194" s="3">
        <v>37.18888888888889</v>
      </c>
      <c r="R194" s="3">
        <v>0</v>
      </c>
      <c r="S194" s="3">
        <f>SUM(Table3[[#This Row],[CNA Hours]], Table3[[#This Row],[NA TR Hours]], Table3[[#This Row],[Med Aide/Tech Hours]])</f>
        <v>113.07777777777778</v>
      </c>
      <c r="T194" s="3">
        <v>113.07777777777778</v>
      </c>
      <c r="U194" s="3">
        <v>0</v>
      </c>
      <c r="V194" s="3">
        <v>0</v>
      </c>
      <c r="W194" s="3">
        <f>SUM(Table3[[#This Row],[RN Hours Contract]:[Med Aide Hours Contract]])</f>
        <v>47.674999999999997</v>
      </c>
      <c r="X194" s="3">
        <v>5.1027777777777779</v>
      </c>
      <c r="Y194" s="3">
        <v>0</v>
      </c>
      <c r="Z194" s="3">
        <v>0</v>
      </c>
      <c r="AA194" s="3">
        <v>2.7527777777777778</v>
      </c>
      <c r="AB194" s="3">
        <v>0</v>
      </c>
      <c r="AC194" s="3">
        <v>39.819444444444443</v>
      </c>
      <c r="AD194" s="3">
        <v>0</v>
      </c>
      <c r="AE194" s="3">
        <v>0</v>
      </c>
      <c r="AF194" t="s">
        <v>192</v>
      </c>
      <c r="AG194" s="13">
        <v>5</v>
      </c>
      <c r="AQ194"/>
    </row>
    <row r="195" spans="1:43" x14ac:dyDescent="0.2">
      <c r="A195" t="s">
        <v>680</v>
      </c>
      <c r="B195" t="s">
        <v>878</v>
      </c>
      <c r="C195" t="s">
        <v>1458</v>
      </c>
      <c r="D195" t="s">
        <v>1716</v>
      </c>
      <c r="E195" s="3">
        <v>116.76666666666667</v>
      </c>
      <c r="F195" s="3">
        <f>Table3[[#This Row],[Total Hours Nurse Staffing]]/Table3[[#This Row],[MDS Census]]</f>
        <v>4.7071643353316208</v>
      </c>
      <c r="G195" s="3">
        <f>Table3[[#This Row],[Total Direct Care Staff Hours]]/Table3[[#This Row],[MDS Census]]</f>
        <v>4.1419107431725184</v>
      </c>
      <c r="H195" s="3">
        <f>Table3[[#This Row],[Total RN Hours (w/ Admin, DON)]]/Table3[[#This Row],[MDS Census]]</f>
        <v>1.6329260633742506</v>
      </c>
      <c r="I195" s="3">
        <f>Table3[[#This Row],[Total RN Hours (w/ Admin, DON)]]/Table3[[#This Row],[MDS Census]]</f>
        <v>1.6329260633742506</v>
      </c>
      <c r="J195" s="3">
        <f t="shared" si="3"/>
        <v>549.63988888888889</v>
      </c>
      <c r="K195" s="3">
        <f>SUM(Table3[[#This Row],[RN Hours (excl. Admin, DON)]], Table3[[#This Row],[LPN Hours (excl. Admin)]], Table3[[#This Row],[CNA Hours]], Table3[[#This Row],[NA TR Hours]], Table3[[#This Row],[Med Aide/Tech Hours]])</f>
        <v>483.6371111111111</v>
      </c>
      <c r="L195" s="3">
        <f>SUM(Table3[[#This Row],[RN Hours (excl. Admin, DON)]:[RN DON Hours]])</f>
        <v>190.67133333333334</v>
      </c>
      <c r="M195" s="3">
        <v>124.66855555555556</v>
      </c>
      <c r="N195" s="3">
        <v>60.31388888888889</v>
      </c>
      <c r="O195" s="3">
        <v>5.6888888888888891</v>
      </c>
      <c r="P195" s="3">
        <f>SUM(Table3[[#This Row],[LPN Hours (excl. Admin)]:[LPN Admin Hours]])</f>
        <v>13.908333333333333</v>
      </c>
      <c r="Q195" s="3">
        <v>13.908333333333333</v>
      </c>
      <c r="R195" s="3">
        <v>0</v>
      </c>
      <c r="S195" s="3">
        <f>SUM(Table3[[#This Row],[CNA Hours]], Table3[[#This Row],[NA TR Hours]], Table3[[#This Row],[Med Aide/Tech Hours]])</f>
        <v>345.06022222222219</v>
      </c>
      <c r="T195" s="3">
        <v>345.06022222222219</v>
      </c>
      <c r="U195" s="3">
        <v>0</v>
      </c>
      <c r="V195" s="3">
        <v>0</v>
      </c>
      <c r="W195" s="3">
        <f>SUM(Table3[[#This Row],[RN Hours Contract]:[Med Aide Hours Contract]])</f>
        <v>195.6648888888889</v>
      </c>
      <c r="X195" s="3">
        <v>18.554666666666666</v>
      </c>
      <c r="Y195" s="3">
        <v>0</v>
      </c>
      <c r="Z195" s="3">
        <v>0</v>
      </c>
      <c r="AA195" s="3">
        <v>0</v>
      </c>
      <c r="AB195" s="3">
        <v>0</v>
      </c>
      <c r="AC195" s="3">
        <v>177.11022222222223</v>
      </c>
      <c r="AD195" s="3">
        <v>0</v>
      </c>
      <c r="AE195" s="3">
        <v>0</v>
      </c>
      <c r="AF195" t="s">
        <v>193</v>
      </c>
      <c r="AG195" s="13">
        <v>5</v>
      </c>
      <c r="AQ195"/>
    </row>
    <row r="196" spans="1:43" x14ac:dyDescent="0.2">
      <c r="A196" t="s">
        <v>680</v>
      </c>
      <c r="B196" t="s">
        <v>879</v>
      </c>
      <c r="C196" t="s">
        <v>1439</v>
      </c>
      <c r="D196" t="s">
        <v>1741</v>
      </c>
      <c r="E196" s="3">
        <v>31.166666666666668</v>
      </c>
      <c r="F196" s="3">
        <f>Table3[[#This Row],[Total Hours Nurse Staffing]]/Table3[[#This Row],[MDS Census]]</f>
        <v>4.7240178253119423</v>
      </c>
      <c r="G196" s="3">
        <f>Table3[[#This Row],[Total Direct Care Staff Hours]]/Table3[[#This Row],[MDS Census]]</f>
        <v>3.8304099821746878</v>
      </c>
      <c r="H196" s="3">
        <f>Table3[[#This Row],[Total RN Hours (w/ Admin, DON)]]/Table3[[#This Row],[MDS Census]]</f>
        <v>3.1075115864527625</v>
      </c>
      <c r="I196" s="3">
        <f>Table3[[#This Row],[Total RN Hours (w/ Admin, DON)]]/Table3[[#This Row],[MDS Census]]</f>
        <v>3.1075115864527625</v>
      </c>
      <c r="J196" s="3">
        <f t="shared" si="3"/>
        <v>147.23188888888888</v>
      </c>
      <c r="K196" s="3">
        <f>SUM(Table3[[#This Row],[RN Hours (excl. Admin, DON)]], Table3[[#This Row],[LPN Hours (excl. Admin)]], Table3[[#This Row],[CNA Hours]], Table3[[#This Row],[NA TR Hours]], Table3[[#This Row],[Med Aide/Tech Hours]])</f>
        <v>119.38111111111111</v>
      </c>
      <c r="L196" s="3">
        <f>SUM(Table3[[#This Row],[RN Hours (excl. Admin, DON)]:[RN DON Hours]])</f>
        <v>96.850777777777765</v>
      </c>
      <c r="M196" s="3">
        <v>69</v>
      </c>
      <c r="N196" s="3">
        <v>22.250777777777774</v>
      </c>
      <c r="O196" s="3">
        <v>5.6</v>
      </c>
      <c r="P196" s="3">
        <f>SUM(Table3[[#This Row],[LPN Hours (excl. Admin)]:[LPN Admin Hours]])</f>
        <v>0</v>
      </c>
      <c r="Q196" s="3">
        <v>0</v>
      </c>
      <c r="R196" s="3">
        <v>0</v>
      </c>
      <c r="S196" s="3">
        <f>SUM(Table3[[#This Row],[CNA Hours]], Table3[[#This Row],[NA TR Hours]], Table3[[#This Row],[Med Aide/Tech Hours]])</f>
        <v>50.38111111111111</v>
      </c>
      <c r="T196" s="3">
        <v>50.38111111111111</v>
      </c>
      <c r="U196" s="3">
        <v>0</v>
      </c>
      <c r="V196" s="3">
        <v>0</v>
      </c>
      <c r="W196" s="3">
        <f>SUM(Table3[[#This Row],[RN Hours Contract]:[Med Aide Hours Contract]])</f>
        <v>0</v>
      </c>
      <c r="X196" s="3">
        <v>0</v>
      </c>
      <c r="Y196" s="3">
        <v>0</v>
      </c>
      <c r="Z196" s="3">
        <v>0</v>
      </c>
      <c r="AA196" s="3">
        <v>0</v>
      </c>
      <c r="AB196" s="3">
        <v>0</v>
      </c>
      <c r="AC196" s="3">
        <v>0</v>
      </c>
      <c r="AD196" s="3">
        <v>0</v>
      </c>
      <c r="AE196" s="3">
        <v>0</v>
      </c>
      <c r="AF196" t="s">
        <v>194</v>
      </c>
      <c r="AG196" s="13">
        <v>5</v>
      </c>
      <c r="AQ196"/>
    </row>
    <row r="197" spans="1:43" x14ac:dyDescent="0.2">
      <c r="A197" t="s">
        <v>680</v>
      </c>
      <c r="B197" t="s">
        <v>880</v>
      </c>
      <c r="C197" t="s">
        <v>1439</v>
      </c>
      <c r="D197" t="s">
        <v>1741</v>
      </c>
      <c r="E197" s="3">
        <v>144.48888888888888</v>
      </c>
      <c r="F197" s="3">
        <f>Table3[[#This Row],[Total Hours Nurse Staffing]]/Table3[[#This Row],[MDS Census]]</f>
        <v>2.9971900953552755</v>
      </c>
      <c r="G197" s="3">
        <f>Table3[[#This Row],[Total Direct Care Staff Hours]]/Table3[[#This Row],[MDS Census]]</f>
        <v>2.7784689326361121</v>
      </c>
      <c r="H197" s="3">
        <f>Table3[[#This Row],[Total RN Hours (w/ Admin, DON)]]/Table3[[#This Row],[MDS Census]]</f>
        <v>0.30475238388188253</v>
      </c>
      <c r="I197" s="3">
        <f>Table3[[#This Row],[Total RN Hours (w/ Admin, DON)]]/Table3[[#This Row],[MDS Census]]</f>
        <v>0.30475238388188253</v>
      </c>
      <c r="J197" s="3">
        <f t="shared" si="3"/>
        <v>433.06066666666663</v>
      </c>
      <c r="K197" s="3">
        <f>SUM(Table3[[#This Row],[RN Hours (excl. Admin, DON)]], Table3[[#This Row],[LPN Hours (excl. Admin)]], Table3[[#This Row],[CNA Hours]], Table3[[#This Row],[NA TR Hours]], Table3[[#This Row],[Med Aide/Tech Hours]])</f>
        <v>401.45788888888887</v>
      </c>
      <c r="L197" s="3">
        <f>SUM(Table3[[#This Row],[RN Hours (excl. Admin, DON)]:[RN DON Hours]])</f>
        <v>44.033333333333331</v>
      </c>
      <c r="M197" s="3">
        <v>26.75</v>
      </c>
      <c r="N197" s="3">
        <v>7.3277777777777775</v>
      </c>
      <c r="O197" s="3">
        <v>9.9555555555555557</v>
      </c>
      <c r="P197" s="3">
        <f>SUM(Table3[[#This Row],[LPN Hours (excl. Admin)]:[LPN Admin Hours]])</f>
        <v>147.82600000000002</v>
      </c>
      <c r="Q197" s="3">
        <v>133.50655555555556</v>
      </c>
      <c r="R197" s="3">
        <v>14.319444444444445</v>
      </c>
      <c r="S197" s="3">
        <f>SUM(Table3[[#This Row],[CNA Hours]], Table3[[#This Row],[NA TR Hours]], Table3[[#This Row],[Med Aide/Tech Hours]])</f>
        <v>241.20133333333331</v>
      </c>
      <c r="T197" s="3">
        <v>241.20133333333331</v>
      </c>
      <c r="U197" s="3">
        <v>0</v>
      </c>
      <c r="V197" s="3">
        <v>0</v>
      </c>
      <c r="W197" s="3">
        <f>SUM(Table3[[#This Row],[RN Hours Contract]:[Med Aide Hours Contract]])</f>
        <v>20.888444444444445</v>
      </c>
      <c r="X197" s="3">
        <v>9.4444444444444442E-2</v>
      </c>
      <c r="Y197" s="3">
        <v>0</v>
      </c>
      <c r="Z197" s="3">
        <v>0</v>
      </c>
      <c r="AA197" s="3">
        <v>4.7676666666666669</v>
      </c>
      <c r="AB197" s="3">
        <v>0</v>
      </c>
      <c r="AC197" s="3">
        <v>16.026333333333334</v>
      </c>
      <c r="AD197" s="3">
        <v>0</v>
      </c>
      <c r="AE197" s="3">
        <v>0</v>
      </c>
      <c r="AF197" t="s">
        <v>195</v>
      </c>
      <c r="AG197" s="13">
        <v>5</v>
      </c>
      <c r="AQ197"/>
    </row>
    <row r="198" spans="1:43" x14ac:dyDescent="0.2">
      <c r="A198" t="s">
        <v>680</v>
      </c>
      <c r="B198" t="s">
        <v>881</v>
      </c>
      <c r="C198" t="s">
        <v>1390</v>
      </c>
      <c r="D198" t="s">
        <v>1740</v>
      </c>
      <c r="E198" s="3">
        <v>15.355555555555556</v>
      </c>
      <c r="F198" s="3">
        <f>Table3[[#This Row],[Total Hours Nurse Staffing]]/Table3[[#This Row],[MDS Census]]</f>
        <v>5.6450795947901593</v>
      </c>
      <c r="G198" s="3">
        <f>Table3[[#This Row],[Total Direct Care Staff Hours]]/Table3[[#This Row],[MDS Census]]</f>
        <v>4.9455499276410997</v>
      </c>
      <c r="H198" s="3">
        <f>Table3[[#This Row],[Total RN Hours (w/ Admin, DON)]]/Table3[[#This Row],[MDS Census]]</f>
        <v>2.7481910274963819</v>
      </c>
      <c r="I198" s="3">
        <f>Table3[[#This Row],[Total RN Hours (w/ Admin, DON)]]/Table3[[#This Row],[MDS Census]]</f>
        <v>2.7481910274963819</v>
      </c>
      <c r="J198" s="3">
        <f t="shared" si="3"/>
        <v>86.683333333333337</v>
      </c>
      <c r="K198" s="3">
        <f>SUM(Table3[[#This Row],[RN Hours (excl. Admin, DON)]], Table3[[#This Row],[LPN Hours (excl. Admin)]], Table3[[#This Row],[CNA Hours]], Table3[[#This Row],[NA TR Hours]], Table3[[#This Row],[Med Aide/Tech Hours]])</f>
        <v>75.941666666666663</v>
      </c>
      <c r="L198" s="3">
        <f>SUM(Table3[[#This Row],[RN Hours (excl. Admin, DON)]:[RN DON Hours]])</f>
        <v>42.199999999999996</v>
      </c>
      <c r="M198" s="3">
        <v>31.458333333333332</v>
      </c>
      <c r="N198" s="3">
        <v>5.2861111111111114</v>
      </c>
      <c r="O198" s="3">
        <v>5.4555555555555557</v>
      </c>
      <c r="P198" s="3">
        <f>SUM(Table3[[#This Row],[LPN Hours (excl. Admin)]:[LPN Admin Hours]])</f>
        <v>0</v>
      </c>
      <c r="Q198" s="3">
        <v>0</v>
      </c>
      <c r="R198" s="3">
        <v>0</v>
      </c>
      <c r="S198" s="3">
        <f>SUM(Table3[[#This Row],[CNA Hours]], Table3[[#This Row],[NA TR Hours]], Table3[[#This Row],[Med Aide/Tech Hours]])</f>
        <v>44.483333333333334</v>
      </c>
      <c r="T198" s="3">
        <v>44.483333333333334</v>
      </c>
      <c r="U198" s="3">
        <v>0</v>
      </c>
      <c r="V198" s="3">
        <v>0</v>
      </c>
      <c r="W198" s="3">
        <f>SUM(Table3[[#This Row],[RN Hours Contract]:[Med Aide Hours Contract]])</f>
        <v>0</v>
      </c>
      <c r="X198" s="3">
        <v>0</v>
      </c>
      <c r="Y198" s="3">
        <v>0</v>
      </c>
      <c r="Z198" s="3">
        <v>0</v>
      </c>
      <c r="AA198" s="3">
        <v>0</v>
      </c>
      <c r="AB198" s="3">
        <v>0</v>
      </c>
      <c r="AC198" s="3">
        <v>0</v>
      </c>
      <c r="AD198" s="3">
        <v>0</v>
      </c>
      <c r="AE198" s="3">
        <v>0</v>
      </c>
      <c r="AF198" t="s">
        <v>196</v>
      </c>
      <c r="AG198" s="13">
        <v>5</v>
      </c>
      <c r="AQ198"/>
    </row>
    <row r="199" spans="1:43" x14ac:dyDescent="0.2">
      <c r="A199" t="s">
        <v>680</v>
      </c>
      <c r="B199" t="s">
        <v>882</v>
      </c>
      <c r="C199" t="s">
        <v>1533</v>
      </c>
      <c r="D199" t="s">
        <v>1706</v>
      </c>
      <c r="E199" s="3">
        <v>54.544444444444444</v>
      </c>
      <c r="F199" s="3">
        <f>Table3[[#This Row],[Total Hours Nurse Staffing]]/Table3[[#This Row],[MDS Census]]</f>
        <v>3.6253310246486046</v>
      </c>
      <c r="G199" s="3">
        <f>Table3[[#This Row],[Total Direct Care Staff Hours]]/Table3[[#This Row],[MDS Census]]</f>
        <v>3.5254634345080462</v>
      </c>
      <c r="H199" s="3">
        <f>Table3[[#This Row],[Total RN Hours (w/ Admin, DON)]]/Table3[[#This Row],[MDS Census]]</f>
        <v>0.47509676105113058</v>
      </c>
      <c r="I199" s="3">
        <f>Table3[[#This Row],[Total RN Hours (w/ Admin, DON)]]/Table3[[#This Row],[MDS Census]]</f>
        <v>0.47509676105113058</v>
      </c>
      <c r="J199" s="3">
        <f t="shared" si="3"/>
        <v>197.74166666666667</v>
      </c>
      <c r="K199" s="3">
        <f>SUM(Table3[[#This Row],[RN Hours (excl. Admin, DON)]], Table3[[#This Row],[LPN Hours (excl. Admin)]], Table3[[#This Row],[CNA Hours]], Table3[[#This Row],[NA TR Hours]], Table3[[#This Row],[Med Aide/Tech Hours]])</f>
        <v>192.29444444444442</v>
      </c>
      <c r="L199" s="3">
        <f>SUM(Table3[[#This Row],[RN Hours (excl. Admin, DON)]:[RN DON Hours]])</f>
        <v>25.913888888888888</v>
      </c>
      <c r="M199" s="3">
        <v>20.466666666666665</v>
      </c>
      <c r="N199" s="3">
        <v>0</v>
      </c>
      <c r="O199" s="3">
        <v>5.447222222222222</v>
      </c>
      <c r="P199" s="3">
        <f>SUM(Table3[[#This Row],[LPN Hours (excl. Admin)]:[LPN Admin Hours]])</f>
        <v>52.363888888888887</v>
      </c>
      <c r="Q199" s="3">
        <v>52.363888888888887</v>
      </c>
      <c r="R199" s="3">
        <v>0</v>
      </c>
      <c r="S199" s="3">
        <f>SUM(Table3[[#This Row],[CNA Hours]], Table3[[#This Row],[NA TR Hours]], Table3[[#This Row],[Med Aide/Tech Hours]])</f>
        <v>119.46388888888889</v>
      </c>
      <c r="T199" s="3">
        <v>119.46388888888889</v>
      </c>
      <c r="U199" s="3">
        <v>0</v>
      </c>
      <c r="V199" s="3">
        <v>0</v>
      </c>
      <c r="W199" s="3">
        <f>SUM(Table3[[#This Row],[RN Hours Contract]:[Med Aide Hours Contract]])</f>
        <v>0</v>
      </c>
      <c r="X199" s="3">
        <v>0</v>
      </c>
      <c r="Y199" s="3">
        <v>0</v>
      </c>
      <c r="Z199" s="3">
        <v>0</v>
      </c>
      <c r="AA199" s="3">
        <v>0</v>
      </c>
      <c r="AB199" s="3">
        <v>0</v>
      </c>
      <c r="AC199" s="3">
        <v>0</v>
      </c>
      <c r="AD199" s="3">
        <v>0</v>
      </c>
      <c r="AE199" s="3">
        <v>0</v>
      </c>
      <c r="AF199" t="s">
        <v>197</v>
      </c>
      <c r="AG199" s="13">
        <v>5</v>
      </c>
      <c r="AQ199"/>
    </row>
    <row r="200" spans="1:43" x14ac:dyDescent="0.2">
      <c r="A200" t="s">
        <v>680</v>
      </c>
      <c r="B200" t="s">
        <v>883</v>
      </c>
      <c r="C200" t="s">
        <v>1534</v>
      </c>
      <c r="D200" t="s">
        <v>1762</v>
      </c>
      <c r="E200" s="3">
        <v>75.711111111111109</v>
      </c>
      <c r="F200" s="3">
        <f>Table3[[#This Row],[Total Hours Nurse Staffing]]/Table3[[#This Row],[MDS Census]]</f>
        <v>3.6661314939829768</v>
      </c>
      <c r="G200" s="3">
        <f>Table3[[#This Row],[Total Direct Care Staff Hours]]/Table3[[#This Row],[MDS Census]]</f>
        <v>3.5090284707954216</v>
      </c>
      <c r="H200" s="3">
        <f>Table3[[#This Row],[Total RN Hours (w/ Admin, DON)]]/Table3[[#This Row],[MDS Census]]</f>
        <v>0.33776049310243617</v>
      </c>
      <c r="I200" s="3">
        <f>Table3[[#This Row],[Total RN Hours (w/ Admin, DON)]]/Table3[[#This Row],[MDS Census]]</f>
        <v>0.33776049310243617</v>
      </c>
      <c r="J200" s="3">
        <f t="shared" si="3"/>
        <v>277.56688888888891</v>
      </c>
      <c r="K200" s="3">
        <f>SUM(Table3[[#This Row],[RN Hours (excl. Admin, DON)]], Table3[[#This Row],[LPN Hours (excl. Admin)]], Table3[[#This Row],[CNA Hours]], Table3[[#This Row],[NA TR Hours]], Table3[[#This Row],[Med Aide/Tech Hours]])</f>
        <v>265.67244444444447</v>
      </c>
      <c r="L200" s="3">
        <f>SUM(Table3[[#This Row],[RN Hours (excl. Admin, DON)]:[RN DON Hours]])</f>
        <v>25.572222222222223</v>
      </c>
      <c r="M200" s="3">
        <v>19.577777777777779</v>
      </c>
      <c r="N200" s="3">
        <v>0</v>
      </c>
      <c r="O200" s="3">
        <v>5.9944444444444445</v>
      </c>
      <c r="P200" s="3">
        <f>SUM(Table3[[#This Row],[LPN Hours (excl. Admin)]:[LPN Admin Hours]])</f>
        <v>50.152777777777779</v>
      </c>
      <c r="Q200" s="3">
        <v>44.25277777777778</v>
      </c>
      <c r="R200" s="3">
        <v>5.9</v>
      </c>
      <c r="S200" s="3">
        <f>SUM(Table3[[#This Row],[CNA Hours]], Table3[[#This Row],[NA TR Hours]], Table3[[#This Row],[Med Aide/Tech Hours]])</f>
        <v>201.84188888888889</v>
      </c>
      <c r="T200" s="3">
        <v>188.11966666666666</v>
      </c>
      <c r="U200" s="3">
        <v>13.722222222222221</v>
      </c>
      <c r="V200" s="3">
        <v>0</v>
      </c>
      <c r="W200" s="3">
        <f>SUM(Table3[[#This Row],[RN Hours Contract]:[Med Aide Hours Contract]])</f>
        <v>9.4444444444444442E-2</v>
      </c>
      <c r="X200" s="3">
        <v>0</v>
      </c>
      <c r="Y200" s="3">
        <v>0</v>
      </c>
      <c r="Z200" s="3">
        <v>0</v>
      </c>
      <c r="AA200" s="3">
        <v>0</v>
      </c>
      <c r="AB200" s="3">
        <v>0</v>
      </c>
      <c r="AC200" s="3">
        <v>9.4444444444444442E-2</v>
      </c>
      <c r="AD200" s="3">
        <v>0</v>
      </c>
      <c r="AE200" s="3">
        <v>0</v>
      </c>
      <c r="AF200" t="s">
        <v>198</v>
      </c>
      <c r="AG200" s="13">
        <v>5</v>
      </c>
      <c r="AQ200"/>
    </row>
    <row r="201" spans="1:43" x14ac:dyDescent="0.2">
      <c r="A201" t="s">
        <v>680</v>
      </c>
      <c r="B201" t="s">
        <v>884</v>
      </c>
      <c r="C201" t="s">
        <v>1535</v>
      </c>
      <c r="D201" t="s">
        <v>1741</v>
      </c>
      <c r="E201" s="3">
        <v>115.87777777777778</v>
      </c>
      <c r="F201" s="3">
        <f>Table3[[#This Row],[Total Hours Nurse Staffing]]/Table3[[#This Row],[MDS Census]]</f>
        <v>3.6407373669575227</v>
      </c>
      <c r="G201" s="3">
        <f>Table3[[#This Row],[Total Direct Care Staff Hours]]/Table3[[#This Row],[MDS Census]]</f>
        <v>3.3813884360916675</v>
      </c>
      <c r="H201" s="3">
        <f>Table3[[#This Row],[Total RN Hours (w/ Admin, DON)]]/Table3[[#This Row],[MDS Census]]</f>
        <v>1.1261386518362257</v>
      </c>
      <c r="I201" s="3">
        <f>Table3[[#This Row],[Total RN Hours (w/ Admin, DON)]]/Table3[[#This Row],[MDS Census]]</f>
        <v>1.1261386518362257</v>
      </c>
      <c r="J201" s="3">
        <f t="shared" si="3"/>
        <v>421.88055555555559</v>
      </c>
      <c r="K201" s="3">
        <f>SUM(Table3[[#This Row],[RN Hours (excl. Admin, DON)]], Table3[[#This Row],[LPN Hours (excl. Admin)]], Table3[[#This Row],[CNA Hours]], Table3[[#This Row],[NA TR Hours]], Table3[[#This Row],[Med Aide/Tech Hours]])</f>
        <v>391.82777777777778</v>
      </c>
      <c r="L201" s="3">
        <f>SUM(Table3[[#This Row],[RN Hours (excl. Admin, DON)]:[RN DON Hours]])</f>
        <v>130.49444444444444</v>
      </c>
      <c r="M201" s="3">
        <v>105.78611111111111</v>
      </c>
      <c r="N201" s="3">
        <v>20.086111111111112</v>
      </c>
      <c r="O201" s="3">
        <v>4.6222222222222218</v>
      </c>
      <c r="P201" s="3">
        <f>SUM(Table3[[#This Row],[LPN Hours (excl. Admin)]:[LPN Admin Hours]])</f>
        <v>84.711111111111109</v>
      </c>
      <c r="Q201" s="3">
        <v>79.36666666666666</v>
      </c>
      <c r="R201" s="3">
        <v>5.3444444444444441</v>
      </c>
      <c r="S201" s="3">
        <f>SUM(Table3[[#This Row],[CNA Hours]], Table3[[#This Row],[NA TR Hours]], Table3[[#This Row],[Med Aide/Tech Hours]])</f>
        <v>206.67500000000001</v>
      </c>
      <c r="T201" s="3">
        <v>202.53055555555557</v>
      </c>
      <c r="U201" s="3">
        <v>4.1444444444444448</v>
      </c>
      <c r="V201" s="3">
        <v>0</v>
      </c>
      <c r="W201" s="3">
        <f>SUM(Table3[[#This Row],[RN Hours Contract]:[Med Aide Hours Contract]])</f>
        <v>0</v>
      </c>
      <c r="X201" s="3">
        <v>0</v>
      </c>
      <c r="Y201" s="3">
        <v>0</v>
      </c>
      <c r="Z201" s="3">
        <v>0</v>
      </c>
      <c r="AA201" s="3">
        <v>0</v>
      </c>
      <c r="AB201" s="3">
        <v>0</v>
      </c>
      <c r="AC201" s="3">
        <v>0</v>
      </c>
      <c r="AD201" s="3">
        <v>0</v>
      </c>
      <c r="AE201" s="3">
        <v>0</v>
      </c>
      <c r="AF201" t="s">
        <v>199</v>
      </c>
      <c r="AG201" s="13">
        <v>5</v>
      </c>
      <c r="AQ201"/>
    </row>
    <row r="202" spans="1:43" x14ac:dyDescent="0.2">
      <c r="A202" t="s">
        <v>680</v>
      </c>
      <c r="B202" t="s">
        <v>885</v>
      </c>
      <c r="C202" t="s">
        <v>1441</v>
      </c>
      <c r="D202" t="s">
        <v>1757</v>
      </c>
      <c r="E202" s="3">
        <v>92.044444444444451</v>
      </c>
      <c r="F202" s="3">
        <f>Table3[[#This Row],[Total Hours Nurse Staffing]]/Table3[[#This Row],[MDS Census]]</f>
        <v>4.0822899565427333</v>
      </c>
      <c r="G202" s="3">
        <f>Table3[[#This Row],[Total Direct Care Staff Hours]]/Table3[[#This Row],[MDS Census]]</f>
        <v>3.8715222114920329</v>
      </c>
      <c r="H202" s="3">
        <f>Table3[[#This Row],[Total RN Hours (w/ Admin, DON)]]/Table3[[#This Row],[MDS Census]]</f>
        <v>0.97060840173829055</v>
      </c>
      <c r="I202" s="3">
        <f>Table3[[#This Row],[Total RN Hours (w/ Admin, DON)]]/Table3[[#This Row],[MDS Census]]</f>
        <v>0.97060840173829055</v>
      </c>
      <c r="J202" s="3">
        <f t="shared" si="3"/>
        <v>375.75211111111116</v>
      </c>
      <c r="K202" s="3">
        <f>SUM(Table3[[#This Row],[RN Hours (excl. Admin, DON)]], Table3[[#This Row],[LPN Hours (excl. Admin)]], Table3[[#This Row],[CNA Hours]], Table3[[#This Row],[NA TR Hours]], Table3[[#This Row],[Med Aide/Tech Hours]])</f>
        <v>356.35211111111113</v>
      </c>
      <c r="L202" s="3">
        <f>SUM(Table3[[#This Row],[RN Hours (excl. Admin, DON)]:[RN DON Hours]])</f>
        <v>89.339111111111109</v>
      </c>
      <c r="M202" s="3">
        <v>69.939111111111117</v>
      </c>
      <c r="N202" s="3">
        <v>14.333333333333334</v>
      </c>
      <c r="O202" s="3">
        <v>5.0666666666666664</v>
      </c>
      <c r="P202" s="3">
        <f>SUM(Table3[[#This Row],[LPN Hours (excl. Admin)]:[LPN Admin Hours]])</f>
        <v>92.180666666666667</v>
      </c>
      <c r="Q202" s="3">
        <v>92.180666666666667</v>
      </c>
      <c r="R202" s="3">
        <v>0</v>
      </c>
      <c r="S202" s="3">
        <f>SUM(Table3[[#This Row],[CNA Hours]], Table3[[#This Row],[NA TR Hours]], Table3[[#This Row],[Med Aide/Tech Hours]])</f>
        <v>194.23233333333334</v>
      </c>
      <c r="T202" s="3">
        <v>194.23233333333334</v>
      </c>
      <c r="U202" s="3">
        <v>0</v>
      </c>
      <c r="V202" s="3">
        <v>0</v>
      </c>
      <c r="W202" s="3">
        <f>SUM(Table3[[#This Row],[RN Hours Contract]:[Med Aide Hours Contract]])</f>
        <v>54.433222222222213</v>
      </c>
      <c r="X202" s="3">
        <v>0.99111111111111116</v>
      </c>
      <c r="Y202" s="3">
        <v>0</v>
      </c>
      <c r="Z202" s="3">
        <v>0</v>
      </c>
      <c r="AA202" s="3">
        <v>12.725888888888885</v>
      </c>
      <c r="AB202" s="3">
        <v>0</v>
      </c>
      <c r="AC202" s="3">
        <v>40.716222222222214</v>
      </c>
      <c r="AD202" s="3">
        <v>0</v>
      </c>
      <c r="AE202" s="3">
        <v>0</v>
      </c>
      <c r="AF202" t="s">
        <v>200</v>
      </c>
      <c r="AG202" s="13">
        <v>5</v>
      </c>
      <c r="AQ202"/>
    </row>
    <row r="203" spans="1:43" x14ac:dyDescent="0.2">
      <c r="A203" t="s">
        <v>680</v>
      </c>
      <c r="B203" t="s">
        <v>886</v>
      </c>
      <c r="C203" t="s">
        <v>1439</v>
      </c>
      <c r="D203" t="s">
        <v>1741</v>
      </c>
      <c r="E203" s="3">
        <v>18.244444444444444</v>
      </c>
      <c r="F203" s="3">
        <f>Table3[[#This Row],[Total Hours Nurse Staffing]]/Table3[[#This Row],[MDS Census]]</f>
        <v>6.8004689403166871</v>
      </c>
      <c r="G203" s="3">
        <f>Table3[[#This Row],[Total Direct Care Staff Hours]]/Table3[[#This Row],[MDS Census]]</f>
        <v>5.7359135200974425</v>
      </c>
      <c r="H203" s="3">
        <f>Table3[[#This Row],[Total RN Hours (w/ Admin, DON)]]/Table3[[#This Row],[MDS Census]]</f>
        <v>4.7434104750304504</v>
      </c>
      <c r="I203" s="3">
        <f>Table3[[#This Row],[Total RN Hours (w/ Admin, DON)]]/Table3[[#This Row],[MDS Census]]</f>
        <v>4.7434104750304504</v>
      </c>
      <c r="J203" s="3">
        <f t="shared" si="3"/>
        <v>124.07077777777778</v>
      </c>
      <c r="K203" s="3">
        <f>SUM(Table3[[#This Row],[RN Hours (excl. Admin, DON)]], Table3[[#This Row],[LPN Hours (excl. Admin)]], Table3[[#This Row],[CNA Hours]], Table3[[#This Row],[NA TR Hours]], Table3[[#This Row],[Med Aide/Tech Hours]])</f>
        <v>104.64855555555556</v>
      </c>
      <c r="L203" s="3">
        <f>SUM(Table3[[#This Row],[RN Hours (excl. Admin, DON)]:[RN DON Hours]])</f>
        <v>86.540888888888887</v>
      </c>
      <c r="M203" s="3">
        <v>67.11866666666667</v>
      </c>
      <c r="N203" s="3">
        <v>14.088888888888889</v>
      </c>
      <c r="O203" s="3">
        <v>5.333333333333333</v>
      </c>
      <c r="P203" s="3">
        <f>SUM(Table3[[#This Row],[LPN Hours (excl. Admin)]:[LPN Admin Hours]])</f>
        <v>0</v>
      </c>
      <c r="Q203" s="3">
        <v>0</v>
      </c>
      <c r="R203" s="3">
        <v>0</v>
      </c>
      <c r="S203" s="3">
        <f>SUM(Table3[[#This Row],[CNA Hours]], Table3[[#This Row],[NA TR Hours]], Table3[[#This Row],[Med Aide/Tech Hours]])</f>
        <v>37.529888888888891</v>
      </c>
      <c r="T203" s="3">
        <v>37.529888888888891</v>
      </c>
      <c r="U203" s="3">
        <v>0</v>
      </c>
      <c r="V203" s="3">
        <v>0</v>
      </c>
      <c r="W203" s="3">
        <f>SUM(Table3[[#This Row],[RN Hours Contract]:[Med Aide Hours Contract]])</f>
        <v>0</v>
      </c>
      <c r="X203" s="3">
        <v>0</v>
      </c>
      <c r="Y203" s="3">
        <v>0</v>
      </c>
      <c r="Z203" s="3">
        <v>0</v>
      </c>
      <c r="AA203" s="3">
        <v>0</v>
      </c>
      <c r="AB203" s="3">
        <v>0</v>
      </c>
      <c r="AC203" s="3">
        <v>0</v>
      </c>
      <c r="AD203" s="3">
        <v>0</v>
      </c>
      <c r="AE203" s="3">
        <v>0</v>
      </c>
      <c r="AF203" t="s">
        <v>201</v>
      </c>
      <c r="AG203" s="13">
        <v>5</v>
      </c>
      <c r="AQ203"/>
    </row>
    <row r="204" spans="1:43" x14ac:dyDescent="0.2">
      <c r="A204" t="s">
        <v>680</v>
      </c>
      <c r="B204" t="s">
        <v>887</v>
      </c>
      <c r="C204" t="s">
        <v>1536</v>
      </c>
      <c r="D204" t="s">
        <v>1717</v>
      </c>
      <c r="E204" s="3">
        <v>94.811111111111117</v>
      </c>
      <c r="F204" s="3">
        <f>Table3[[#This Row],[Total Hours Nurse Staffing]]/Table3[[#This Row],[MDS Census]]</f>
        <v>3.7129286300246109</v>
      </c>
      <c r="G204" s="3">
        <f>Table3[[#This Row],[Total Direct Care Staff Hours]]/Table3[[#This Row],[MDS Census]]</f>
        <v>3.659313254424001</v>
      </c>
      <c r="H204" s="3">
        <f>Table3[[#This Row],[Total RN Hours (w/ Admin, DON)]]/Table3[[#This Row],[MDS Census]]</f>
        <v>0.40789405836165477</v>
      </c>
      <c r="I204" s="3">
        <f>Table3[[#This Row],[Total RN Hours (w/ Admin, DON)]]/Table3[[#This Row],[MDS Census]]</f>
        <v>0.40789405836165477</v>
      </c>
      <c r="J204" s="3">
        <f t="shared" si="3"/>
        <v>352.02688888888895</v>
      </c>
      <c r="K204" s="3">
        <f>SUM(Table3[[#This Row],[RN Hours (excl. Admin, DON)]], Table3[[#This Row],[LPN Hours (excl. Admin)]], Table3[[#This Row],[CNA Hours]], Table3[[#This Row],[NA TR Hours]], Table3[[#This Row],[Med Aide/Tech Hours]])</f>
        <v>346.94355555555558</v>
      </c>
      <c r="L204" s="3">
        <f>SUM(Table3[[#This Row],[RN Hours (excl. Admin, DON)]:[RN DON Hours]])</f>
        <v>38.672888888888892</v>
      </c>
      <c r="M204" s="3">
        <v>33.589555555555556</v>
      </c>
      <c r="N204" s="3">
        <v>0</v>
      </c>
      <c r="O204" s="3">
        <v>5.083333333333333</v>
      </c>
      <c r="P204" s="3">
        <f>SUM(Table3[[#This Row],[LPN Hours (excl. Admin)]:[LPN Admin Hours]])</f>
        <v>96.831555555555553</v>
      </c>
      <c r="Q204" s="3">
        <v>96.831555555555553</v>
      </c>
      <c r="R204" s="3">
        <v>0</v>
      </c>
      <c r="S204" s="3">
        <f>SUM(Table3[[#This Row],[CNA Hours]], Table3[[#This Row],[NA TR Hours]], Table3[[#This Row],[Med Aide/Tech Hours]])</f>
        <v>216.52244444444446</v>
      </c>
      <c r="T204" s="3">
        <v>216.52244444444446</v>
      </c>
      <c r="U204" s="3">
        <v>0</v>
      </c>
      <c r="V204" s="3">
        <v>0</v>
      </c>
      <c r="W204" s="3">
        <f>SUM(Table3[[#This Row],[RN Hours Contract]:[Med Aide Hours Contract]])</f>
        <v>13.545</v>
      </c>
      <c r="X204" s="3">
        <v>5.6888888888888891</v>
      </c>
      <c r="Y204" s="3">
        <v>0</v>
      </c>
      <c r="Z204" s="3">
        <v>0</v>
      </c>
      <c r="AA204" s="3">
        <v>0</v>
      </c>
      <c r="AB204" s="3">
        <v>0</v>
      </c>
      <c r="AC204" s="3">
        <v>7.8561111111111108</v>
      </c>
      <c r="AD204" s="3">
        <v>0</v>
      </c>
      <c r="AE204" s="3">
        <v>0</v>
      </c>
      <c r="AF204" t="s">
        <v>202</v>
      </c>
      <c r="AG204" s="13">
        <v>5</v>
      </c>
      <c r="AQ204"/>
    </row>
    <row r="205" spans="1:43" x14ac:dyDescent="0.2">
      <c r="A205" t="s">
        <v>680</v>
      </c>
      <c r="B205" t="s">
        <v>888</v>
      </c>
      <c r="C205" t="s">
        <v>1417</v>
      </c>
      <c r="D205" t="s">
        <v>1731</v>
      </c>
      <c r="E205" s="3">
        <v>12.655555555555555</v>
      </c>
      <c r="F205" s="3">
        <f>Table3[[#This Row],[Total Hours Nurse Staffing]]/Table3[[#This Row],[MDS Census]]</f>
        <v>7.4060579455662863</v>
      </c>
      <c r="G205" s="3">
        <f>Table3[[#This Row],[Total Direct Care Staff Hours]]/Table3[[#This Row],[MDS Census]]</f>
        <v>6.5017822651448638</v>
      </c>
      <c r="H205" s="3">
        <f>Table3[[#This Row],[Total RN Hours (w/ Admin, DON)]]/Table3[[#This Row],[MDS Census]]</f>
        <v>3.6426602282704126</v>
      </c>
      <c r="I205" s="3">
        <f>Table3[[#This Row],[Total RN Hours (w/ Admin, DON)]]/Table3[[#This Row],[MDS Census]]</f>
        <v>3.6426602282704126</v>
      </c>
      <c r="J205" s="3">
        <f t="shared" si="3"/>
        <v>93.727777777777774</v>
      </c>
      <c r="K205" s="3">
        <f>SUM(Table3[[#This Row],[RN Hours (excl. Admin, DON)]], Table3[[#This Row],[LPN Hours (excl. Admin)]], Table3[[#This Row],[CNA Hours]], Table3[[#This Row],[NA TR Hours]], Table3[[#This Row],[Med Aide/Tech Hours]])</f>
        <v>82.283666666666662</v>
      </c>
      <c r="L205" s="3">
        <f>SUM(Table3[[#This Row],[RN Hours (excl. Admin, DON)]:[RN DON Hours]])</f>
        <v>46.099888888888884</v>
      </c>
      <c r="M205" s="3">
        <v>37.74433333333333</v>
      </c>
      <c r="N205" s="3">
        <v>0</v>
      </c>
      <c r="O205" s="3">
        <v>8.3555555555555561</v>
      </c>
      <c r="P205" s="3">
        <f>SUM(Table3[[#This Row],[LPN Hours (excl. Admin)]:[LPN Admin Hours]])</f>
        <v>3.0885555555555557</v>
      </c>
      <c r="Q205" s="3">
        <v>0</v>
      </c>
      <c r="R205" s="3">
        <v>3.0885555555555557</v>
      </c>
      <c r="S205" s="3">
        <f>SUM(Table3[[#This Row],[CNA Hours]], Table3[[#This Row],[NA TR Hours]], Table3[[#This Row],[Med Aide/Tech Hours]])</f>
        <v>44.539333333333332</v>
      </c>
      <c r="T205" s="3">
        <v>44.539333333333332</v>
      </c>
      <c r="U205" s="3">
        <v>0</v>
      </c>
      <c r="V205" s="3">
        <v>0</v>
      </c>
      <c r="W205" s="3">
        <f>SUM(Table3[[#This Row],[RN Hours Contract]:[Med Aide Hours Contract]])</f>
        <v>0</v>
      </c>
      <c r="X205" s="3">
        <v>0</v>
      </c>
      <c r="Y205" s="3">
        <v>0</v>
      </c>
      <c r="Z205" s="3">
        <v>0</v>
      </c>
      <c r="AA205" s="3">
        <v>0</v>
      </c>
      <c r="AB205" s="3">
        <v>0</v>
      </c>
      <c r="AC205" s="3">
        <v>0</v>
      </c>
      <c r="AD205" s="3">
        <v>0</v>
      </c>
      <c r="AE205" s="3">
        <v>0</v>
      </c>
      <c r="AF205" t="s">
        <v>203</v>
      </c>
      <c r="AG205" s="13">
        <v>5</v>
      </c>
      <c r="AQ205"/>
    </row>
    <row r="206" spans="1:43" x14ac:dyDescent="0.2">
      <c r="A206" t="s">
        <v>680</v>
      </c>
      <c r="B206" t="s">
        <v>889</v>
      </c>
      <c r="C206" t="s">
        <v>1376</v>
      </c>
      <c r="D206" t="s">
        <v>1751</v>
      </c>
      <c r="E206" s="3">
        <v>16.044444444444444</v>
      </c>
      <c r="F206" s="3">
        <f>Table3[[#This Row],[Total Hours Nurse Staffing]]/Table3[[#This Row],[MDS Census]]</f>
        <v>10.036031855955679</v>
      </c>
      <c r="G206" s="3">
        <f>Table3[[#This Row],[Total Direct Care Staff Hours]]/Table3[[#This Row],[MDS Census]]</f>
        <v>8.9041066481994449</v>
      </c>
      <c r="H206" s="3">
        <f>Table3[[#This Row],[Total RN Hours (w/ Admin, DON)]]/Table3[[#This Row],[MDS Census]]</f>
        <v>4.53393351800554</v>
      </c>
      <c r="I206" s="3">
        <f>Table3[[#This Row],[Total RN Hours (w/ Admin, DON)]]/Table3[[#This Row],[MDS Census]]</f>
        <v>4.53393351800554</v>
      </c>
      <c r="J206" s="3">
        <f t="shared" si="3"/>
        <v>161.02255555555556</v>
      </c>
      <c r="K206" s="3">
        <f>SUM(Table3[[#This Row],[RN Hours (excl. Admin, DON)]], Table3[[#This Row],[LPN Hours (excl. Admin)]], Table3[[#This Row],[CNA Hours]], Table3[[#This Row],[NA TR Hours]], Table3[[#This Row],[Med Aide/Tech Hours]])</f>
        <v>142.86144444444443</v>
      </c>
      <c r="L206" s="3">
        <f>SUM(Table3[[#This Row],[RN Hours (excl. Admin, DON)]:[RN DON Hours]])</f>
        <v>72.74444444444444</v>
      </c>
      <c r="M206" s="3">
        <v>54.583333333333336</v>
      </c>
      <c r="N206" s="3">
        <v>18.161111111111111</v>
      </c>
      <c r="O206" s="3">
        <v>0</v>
      </c>
      <c r="P206" s="3">
        <f>SUM(Table3[[#This Row],[LPN Hours (excl. Admin)]:[LPN Admin Hours]])</f>
        <v>30.4</v>
      </c>
      <c r="Q206" s="3">
        <v>30.4</v>
      </c>
      <c r="R206" s="3">
        <v>0</v>
      </c>
      <c r="S206" s="3">
        <f>SUM(Table3[[#This Row],[CNA Hours]], Table3[[#This Row],[NA TR Hours]], Table3[[#This Row],[Med Aide/Tech Hours]])</f>
        <v>57.87811111111111</v>
      </c>
      <c r="T206" s="3">
        <v>57.87811111111111</v>
      </c>
      <c r="U206" s="3">
        <v>0</v>
      </c>
      <c r="V206" s="3">
        <v>0</v>
      </c>
      <c r="W206" s="3">
        <f>SUM(Table3[[#This Row],[RN Hours Contract]:[Med Aide Hours Contract]])</f>
        <v>7.1864444444444455</v>
      </c>
      <c r="X206" s="3">
        <v>3.6166666666666667</v>
      </c>
      <c r="Y206" s="3">
        <v>0</v>
      </c>
      <c r="Z206" s="3">
        <v>0</v>
      </c>
      <c r="AA206" s="3">
        <v>0</v>
      </c>
      <c r="AB206" s="3">
        <v>0</v>
      </c>
      <c r="AC206" s="3">
        <v>3.5697777777777788</v>
      </c>
      <c r="AD206" s="3">
        <v>0</v>
      </c>
      <c r="AE206" s="3">
        <v>0</v>
      </c>
      <c r="AF206" t="s">
        <v>204</v>
      </c>
      <c r="AG206" s="13">
        <v>5</v>
      </c>
      <c r="AQ206"/>
    </row>
    <row r="207" spans="1:43" x14ac:dyDescent="0.2">
      <c r="A207" t="s">
        <v>680</v>
      </c>
      <c r="B207" t="s">
        <v>890</v>
      </c>
      <c r="C207" t="s">
        <v>1537</v>
      </c>
      <c r="D207" t="s">
        <v>1717</v>
      </c>
      <c r="E207" s="3">
        <v>76.333333333333329</v>
      </c>
      <c r="F207" s="3">
        <f>Table3[[#This Row],[Total Hours Nurse Staffing]]/Table3[[#This Row],[MDS Census]]</f>
        <v>3.9353377001455603</v>
      </c>
      <c r="G207" s="3">
        <f>Table3[[#This Row],[Total Direct Care Staff Hours]]/Table3[[#This Row],[MDS Census]]</f>
        <v>3.3611018922852978</v>
      </c>
      <c r="H207" s="3">
        <f>Table3[[#This Row],[Total RN Hours (w/ Admin, DON)]]/Table3[[#This Row],[MDS Census]]</f>
        <v>0.38782096069868999</v>
      </c>
      <c r="I207" s="3">
        <f>Table3[[#This Row],[Total RN Hours (w/ Admin, DON)]]/Table3[[#This Row],[MDS Census]]</f>
        <v>0.38782096069868999</v>
      </c>
      <c r="J207" s="3">
        <f t="shared" si="3"/>
        <v>300.39744444444443</v>
      </c>
      <c r="K207" s="3">
        <f>SUM(Table3[[#This Row],[RN Hours (excl. Admin, DON)]], Table3[[#This Row],[LPN Hours (excl. Admin)]], Table3[[#This Row],[CNA Hours]], Table3[[#This Row],[NA TR Hours]], Table3[[#This Row],[Med Aide/Tech Hours]])</f>
        <v>256.56411111111106</v>
      </c>
      <c r="L207" s="3">
        <f>SUM(Table3[[#This Row],[RN Hours (excl. Admin, DON)]:[RN DON Hours]])</f>
        <v>29.603666666666665</v>
      </c>
      <c r="M207" s="3">
        <v>15.114777777777777</v>
      </c>
      <c r="N207" s="3">
        <v>0</v>
      </c>
      <c r="O207" s="3">
        <v>14.488888888888889</v>
      </c>
      <c r="P207" s="3">
        <f>SUM(Table3[[#This Row],[LPN Hours (excl. Admin)]:[LPN Admin Hours]])</f>
        <v>84.818777777777768</v>
      </c>
      <c r="Q207" s="3">
        <v>55.474333333333327</v>
      </c>
      <c r="R207" s="3">
        <v>29.344444444444445</v>
      </c>
      <c r="S207" s="3">
        <f>SUM(Table3[[#This Row],[CNA Hours]], Table3[[#This Row],[NA TR Hours]], Table3[[#This Row],[Med Aide/Tech Hours]])</f>
        <v>185.97499999999999</v>
      </c>
      <c r="T207" s="3">
        <v>176.36388888888888</v>
      </c>
      <c r="U207" s="3">
        <v>9.6111111111111107</v>
      </c>
      <c r="V207" s="3">
        <v>0</v>
      </c>
      <c r="W207" s="3">
        <f>SUM(Table3[[#This Row],[RN Hours Contract]:[Med Aide Hours Contract]])</f>
        <v>10.503</v>
      </c>
      <c r="X207" s="3">
        <v>3.2175555555555553</v>
      </c>
      <c r="Y207" s="3">
        <v>0</v>
      </c>
      <c r="Z207" s="3">
        <v>0</v>
      </c>
      <c r="AA207" s="3">
        <v>7.2854444444444448</v>
      </c>
      <c r="AB207" s="3">
        <v>0</v>
      </c>
      <c r="AC207" s="3">
        <v>0</v>
      </c>
      <c r="AD207" s="3">
        <v>0</v>
      </c>
      <c r="AE207" s="3">
        <v>0</v>
      </c>
      <c r="AF207" t="s">
        <v>205</v>
      </c>
      <c r="AG207" s="13">
        <v>5</v>
      </c>
      <c r="AQ207"/>
    </row>
    <row r="208" spans="1:43" x14ac:dyDescent="0.2">
      <c r="A208" t="s">
        <v>680</v>
      </c>
      <c r="B208" t="s">
        <v>891</v>
      </c>
      <c r="C208" t="s">
        <v>1430</v>
      </c>
      <c r="D208" t="s">
        <v>1754</v>
      </c>
      <c r="E208" s="3">
        <v>106.68888888888888</v>
      </c>
      <c r="F208" s="3">
        <f>Table3[[#This Row],[Total Hours Nurse Staffing]]/Table3[[#This Row],[MDS Census]]</f>
        <v>4.3757550510310352</v>
      </c>
      <c r="G208" s="3">
        <f>Table3[[#This Row],[Total Direct Care Staff Hours]]/Table3[[#This Row],[MDS Census]]</f>
        <v>4.1562174546969386</v>
      </c>
      <c r="H208" s="3">
        <f>Table3[[#This Row],[Total RN Hours (w/ Admin, DON)]]/Table3[[#This Row],[MDS Census]]</f>
        <v>0.79454801083107696</v>
      </c>
      <c r="I208" s="3">
        <f>Table3[[#This Row],[Total RN Hours (w/ Admin, DON)]]/Table3[[#This Row],[MDS Census]]</f>
        <v>0.79454801083107696</v>
      </c>
      <c r="J208" s="3">
        <f t="shared" si="3"/>
        <v>466.84444444444443</v>
      </c>
      <c r="K208" s="3">
        <f>SUM(Table3[[#This Row],[RN Hours (excl. Admin, DON)]], Table3[[#This Row],[LPN Hours (excl. Admin)]], Table3[[#This Row],[CNA Hours]], Table3[[#This Row],[NA TR Hours]], Table3[[#This Row],[Med Aide/Tech Hours]])</f>
        <v>443.42222222222222</v>
      </c>
      <c r="L208" s="3">
        <f>SUM(Table3[[#This Row],[RN Hours (excl. Admin, DON)]:[RN DON Hours]])</f>
        <v>84.769444444444446</v>
      </c>
      <c r="M208" s="3">
        <v>61.347222222222221</v>
      </c>
      <c r="N208" s="3">
        <v>16.280555555555555</v>
      </c>
      <c r="O208" s="3">
        <v>7.1416666666666666</v>
      </c>
      <c r="P208" s="3">
        <f>SUM(Table3[[#This Row],[LPN Hours (excl. Admin)]:[LPN Admin Hours]])</f>
        <v>91.452777777777783</v>
      </c>
      <c r="Q208" s="3">
        <v>91.452777777777783</v>
      </c>
      <c r="R208" s="3">
        <v>0</v>
      </c>
      <c r="S208" s="3">
        <f>SUM(Table3[[#This Row],[CNA Hours]], Table3[[#This Row],[NA TR Hours]], Table3[[#This Row],[Med Aide/Tech Hours]])</f>
        <v>290.62222222222221</v>
      </c>
      <c r="T208" s="3">
        <v>289.89444444444445</v>
      </c>
      <c r="U208" s="3">
        <v>0.72777777777777775</v>
      </c>
      <c r="V208" s="3">
        <v>0</v>
      </c>
      <c r="W208" s="3">
        <f>SUM(Table3[[#This Row],[RN Hours Contract]:[Med Aide Hours Contract]])</f>
        <v>0</v>
      </c>
      <c r="X208" s="3">
        <v>0</v>
      </c>
      <c r="Y208" s="3">
        <v>0</v>
      </c>
      <c r="Z208" s="3">
        <v>0</v>
      </c>
      <c r="AA208" s="3">
        <v>0</v>
      </c>
      <c r="AB208" s="3">
        <v>0</v>
      </c>
      <c r="AC208" s="3">
        <v>0</v>
      </c>
      <c r="AD208" s="3">
        <v>0</v>
      </c>
      <c r="AE208" s="3">
        <v>0</v>
      </c>
      <c r="AF208" t="s">
        <v>206</v>
      </c>
      <c r="AG208" s="13">
        <v>5</v>
      </c>
      <c r="AQ208"/>
    </row>
    <row r="209" spans="1:43" x14ac:dyDescent="0.2">
      <c r="A209" t="s">
        <v>680</v>
      </c>
      <c r="B209" t="s">
        <v>892</v>
      </c>
      <c r="C209" t="s">
        <v>1519</v>
      </c>
      <c r="D209" t="s">
        <v>1777</v>
      </c>
      <c r="E209" s="3">
        <v>93.022222222222226</v>
      </c>
      <c r="F209" s="3">
        <f>Table3[[#This Row],[Total Hours Nurse Staffing]]/Table3[[#This Row],[MDS Census]]</f>
        <v>2.0036872909698995</v>
      </c>
      <c r="G209" s="3">
        <f>Table3[[#This Row],[Total Direct Care Staff Hours]]/Table3[[#This Row],[MDS Census]]</f>
        <v>1.985535117056856</v>
      </c>
      <c r="H209" s="3">
        <f>Table3[[#This Row],[Total RN Hours (w/ Admin, DON)]]/Table3[[#This Row],[MDS Census]]</f>
        <v>0.2859472049689441</v>
      </c>
      <c r="I209" s="3">
        <f>Table3[[#This Row],[Total RN Hours (w/ Admin, DON)]]/Table3[[#This Row],[MDS Census]]</f>
        <v>0.2859472049689441</v>
      </c>
      <c r="J209" s="3">
        <f t="shared" si="3"/>
        <v>186.38744444444444</v>
      </c>
      <c r="K209" s="3">
        <f>SUM(Table3[[#This Row],[RN Hours (excl. Admin, DON)]], Table3[[#This Row],[LPN Hours (excl. Admin)]], Table3[[#This Row],[CNA Hours]], Table3[[#This Row],[NA TR Hours]], Table3[[#This Row],[Med Aide/Tech Hours]])</f>
        <v>184.69888888888889</v>
      </c>
      <c r="L209" s="3">
        <f>SUM(Table3[[#This Row],[RN Hours (excl. Admin, DON)]:[RN DON Hours]])</f>
        <v>26.599444444444444</v>
      </c>
      <c r="M209" s="3">
        <v>24.910888888888888</v>
      </c>
      <c r="N209" s="3">
        <v>0.29166666666666669</v>
      </c>
      <c r="O209" s="3">
        <v>1.3968888888888882</v>
      </c>
      <c r="P209" s="3">
        <f>SUM(Table3[[#This Row],[LPN Hours (excl. Admin)]:[LPN Admin Hours]])</f>
        <v>42.570222222222228</v>
      </c>
      <c r="Q209" s="3">
        <v>42.570222222222228</v>
      </c>
      <c r="R209" s="3">
        <v>0</v>
      </c>
      <c r="S209" s="3">
        <f>SUM(Table3[[#This Row],[CNA Hours]], Table3[[#This Row],[NA TR Hours]], Table3[[#This Row],[Med Aide/Tech Hours]])</f>
        <v>117.21777777777778</v>
      </c>
      <c r="T209" s="3">
        <v>110.85666666666667</v>
      </c>
      <c r="U209" s="3">
        <v>6.3611111111111134</v>
      </c>
      <c r="V209" s="3">
        <v>0</v>
      </c>
      <c r="W209" s="3">
        <f>SUM(Table3[[#This Row],[RN Hours Contract]:[Med Aide Hours Contract]])</f>
        <v>8.0098888888888897</v>
      </c>
      <c r="X209" s="3">
        <v>2.7173333333333338</v>
      </c>
      <c r="Y209" s="3">
        <v>0</v>
      </c>
      <c r="Z209" s="3">
        <v>0</v>
      </c>
      <c r="AA209" s="3">
        <v>5.2925555555555563</v>
      </c>
      <c r="AB209" s="3">
        <v>0</v>
      </c>
      <c r="AC209" s="3">
        <v>0</v>
      </c>
      <c r="AD209" s="3">
        <v>0</v>
      </c>
      <c r="AE209" s="3">
        <v>0</v>
      </c>
      <c r="AF209" t="s">
        <v>207</v>
      </c>
      <c r="AG209" s="13">
        <v>5</v>
      </c>
      <c r="AQ209"/>
    </row>
    <row r="210" spans="1:43" x14ac:dyDescent="0.2">
      <c r="A210" t="s">
        <v>680</v>
      </c>
      <c r="B210" t="s">
        <v>893</v>
      </c>
      <c r="C210" t="s">
        <v>1538</v>
      </c>
      <c r="D210" t="s">
        <v>1717</v>
      </c>
      <c r="E210" s="3">
        <v>87.288888888888891</v>
      </c>
      <c r="F210" s="3">
        <f>Table3[[#This Row],[Total Hours Nurse Staffing]]/Table3[[#This Row],[MDS Census]]</f>
        <v>2.3294195519348269</v>
      </c>
      <c r="G210" s="3">
        <f>Table3[[#This Row],[Total Direct Care Staff Hours]]/Table3[[#This Row],[MDS Census]]</f>
        <v>2.0516064154786151</v>
      </c>
      <c r="H210" s="3">
        <f>Table3[[#This Row],[Total RN Hours (w/ Admin, DON)]]/Table3[[#This Row],[MDS Census]]</f>
        <v>0.21893075356415476</v>
      </c>
      <c r="I210" s="3">
        <f>Table3[[#This Row],[Total RN Hours (w/ Admin, DON)]]/Table3[[#This Row],[MDS Census]]</f>
        <v>0.21893075356415476</v>
      </c>
      <c r="J210" s="3">
        <f t="shared" si="3"/>
        <v>203.33244444444443</v>
      </c>
      <c r="K210" s="3">
        <f>SUM(Table3[[#This Row],[RN Hours (excl. Admin, DON)]], Table3[[#This Row],[LPN Hours (excl. Admin)]], Table3[[#This Row],[CNA Hours]], Table3[[#This Row],[NA TR Hours]], Table3[[#This Row],[Med Aide/Tech Hours]])</f>
        <v>179.08244444444446</v>
      </c>
      <c r="L210" s="3">
        <f>SUM(Table3[[#This Row],[RN Hours (excl. Admin, DON)]:[RN DON Hours]])</f>
        <v>19.11022222222222</v>
      </c>
      <c r="M210" s="3">
        <v>9.7296666666666667</v>
      </c>
      <c r="N210" s="3">
        <v>1.2027777777777777</v>
      </c>
      <c r="O210" s="3">
        <v>8.1777777777777771</v>
      </c>
      <c r="P210" s="3">
        <f>SUM(Table3[[#This Row],[LPN Hours (excl. Admin)]:[LPN Admin Hours]])</f>
        <v>61.976444444444439</v>
      </c>
      <c r="Q210" s="3">
        <v>47.106999999999999</v>
      </c>
      <c r="R210" s="3">
        <v>14.869444444444444</v>
      </c>
      <c r="S210" s="3">
        <f>SUM(Table3[[#This Row],[CNA Hours]], Table3[[#This Row],[NA TR Hours]], Table3[[#This Row],[Med Aide/Tech Hours]])</f>
        <v>122.24577777777779</v>
      </c>
      <c r="T210" s="3">
        <v>122.24577777777779</v>
      </c>
      <c r="U210" s="3">
        <v>0</v>
      </c>
      <c r="V210" s="3">
        <v>0</v>
      </c>
      <c r="W210" s="3">
        <f>SUM(Table3[[#This Row],[RN Hours Contract]:[Med Aide Hours Contract]])</f>
        <v>9.7611111111111111</v>
      </c>
      <c r="X210" s="3">
        <v>0</v>
      </c>
      <c r="Y210" s="3">
        <v>0</v>
      </c>
      <c r="Z210" s="3">
        <v>0</v>
      </c>
      <c r="AA210" s="3">
        <v>8.4320000000000004</v>
      </c>
      <c r="AB210" s="3">
        <v>0</v>
      </c>
      <c r="AC210" s="3">
        <v>1.3291111111111111</v>
      </c>
      <c r="AD210" s="3">
        <v>0</v>
      </c>
      <c r="AE210" s="3">
        <v>0</v>
      </c>
      <c r="AF210" t="s">
        <v>208</v>
      </c>
      <c r="AG210" s="13">
        <v>5</v>
      </c>
      <c r="AQ210"/>
    </row>
    <row r="211" spans="1:43" x14ac:dyDescent="0.2">
      <c r="A211" t="s">
        <v>680</v>
      </c>
      <c r="B211" t="s">
        <v>894</v>
      </c>
      <c r="C211" t="s">
        <v>1439</v>
      </c>
      <c r="D211" t="s">
        <v>1741</v>
      </c>
      <c r="E211" s="3">
        <v>73.911111111111111</v>
      </c>
      <c r="F211" s="3">
        <f>Table3[[#This Row],[Total Hours Nurse Staffing]]/Table3[[#This Row],[MDS Census]]</f>
        <v>4.3837642814191229</v>
      </c>
      <c r="G211" s="3">
        <f>Table3[[#This Row],[Total Direct Care Staff Hours]]/Table3[[#This Row],[MDS Census]]</f>
        <v>4.1401383042693931</v>
      </c>
      <c r="H211" s="3">
        <f>Table3[[#This Row],[Total RN Hours (w/ Admin, DON)]]/Table3[[#This Row],[MDS Census]]</f>
        <v>1.5626578472639809</v>
      </c>
      <c r="I211" s="3">
        <f>Table3[[#This Row],[Total RN Hours (w/ Admin, DON)]]/Table3[[#This Row],[MDS Census]]</f>
        <v>1.5626578472639809</v>
      </c>
      <c r="J211" s="3">
        <f t="shared" si="3"/>
        <v>324.00888888888892</v>
      </c>
      <c r="K211" s="3">
        <f>SUM(Table3[[#This Row],[RN Hours (excl. Admin, DON)]], Table3[[#This Row],[LPN Hours (excl. Admin)]], Table3[[#This Row],[CNA Hours]], Table3[[#This Row],[NA TR Hours]], Table3[[#This Row],[Med Aide/Tech Hours]])</f>
        <v>306.00222222222226</v>
      </c>
      <c r="L211" s="3">
        <f>SUM(Table3[[#This Row],[RN Hours (excl. Admin, DON)]:[RN DON Hours]])</f>
        <v>115.49777777777778</v>
      </c>
      <c r="M211" s="3">
        <v>97.491111111111124</v>
      </c>
      <c r="N211" s="3">
        <v>12.584444444444443</v>
      </c>
      <c r="O211" s="3">
        <v>5.4222222222222225</v>
      </c>
      <c r="P211" s="3">
        <f>SUM(Table3[[#This Row],[LPN Hours (excl. Admin)]:[LPN Admin Hours]])</f>
        <v>9.18</v>
      </c>
      <c r="Q211" s="3">
        <v>9.18</v>
      </c>
      <c r="R211" s="3">
        <v>0</v>
      </c>
      <c r="S211" s="3">
        <f>SUM(Table3[[#This Row],[CNA Hours]], Table3[[#This Row],[NA TR Hours]], Table3[[#This Row],[Med Aide/Tech Hours]])</f>
        <v>199.33111111111111</v>
      </c>
      <c r="T211" s="3">
        <v>199.33111111111111</v>
      </c>
      <c r="U211" s="3">
        <v>0</v>
      </c>
      <c r="V211" s="3">
        <v>0</v>
      </c>
      <c r="W211" s="3">
        <f>SUM(Table3[[#This Row],[RN Hours Contract]:[Med Aide Hours Contract]])</f>
        <v>0</v>
      </c>
      <c r="X211" s="3">
        <v>0</v>
      </c>
      <c r="Y211" s="3">
        <v>0</v>
      </c>
      <c r="Z211" s="3">
        <v>0</v>
      </c>
      <c r="AA211" s="3">
        <v>0</v>
      </c>
      <c r="AB211" s="3">
        <v>0</v>
      </c>
      <c r="AC211" s="3">
        <v>0</v>
      </c>
      <c r="AD211" s="3">
        <v>0</v>
      </c>
      <c r="AE211" s="3">
        <v>0</v>
      </c>
      <c r="AF211" t="s">
        <v>209</v>
      </c>
      <c r="AG211" s="13">
        <v>5</v>
      </c>
      <c r="AQ211"/>
    </row>
    <row r="212" spans="1:43" x14ac:dyDescent="0.2">
      <c r="A212" t="s">
        <v>680</v>
      </c>
      <c r="B212" t="s">
        <v>895</v>
      </c>
      <c r="C212" t="s">
        <v>1539</v>
      </c>
      <c r="D212" t="s">
        <v>1733</v>
      </c>
      <c r="E212" s="3">
        <v>95.6</v>
      </c>
      <c r="F212" s="3">
        <f>Table3[[#This Row],[Total Hours Nurse Staffing]]/Table3[[#This Row],[MDS Census]]</f>
        <v>3.5904800092980014</v>
      </c>
      <c r="G212" s="3">
        <f>Table3[[#This Row],[Total Direct Care Staff Hours]]/Table3[[#This Row],[MDS Census]]</f>
        <v>3.2677812645281268</v>
      </c>
      <c r="H212" s="3">
        <f>Table3[[#This Row],[Total RN Hours (w/ Admin, DON)]]/Table3[[#This Row],[MDS Census]]</f>
        <v>1.3324918642491865</v>
      </c>
      <c r="I212" s="3">
        <f>Table3[[#This Row],[Total RN Hours (w/ Admin, DON)]]/Table3[[#This Row],[MDS Census]]</f>
        <v>1.3324918642491865</v>
      </c>
      <c r="J212" s="3">
        <f t="shared" si="3"/>
        <v>343.2498888888889</v>
      </c>
      <c r="K212" s="3">
        <f>SUM(Table3[[#This Row],[RN Hours (excl. Admin, DON)]], Table3[[#This Row],[LPN Hours (excl. Admin)]], Table3[[#This Row],[CNA Hours]], Table3[[#This Row],[NA TR Hours]], Table3[[#This Row],[Med Aide/Tech Hours]])</f>
        <v>312.39988888888888</v>
      </c>
      <c r="L212" s="3">
        <f>SUM(Table3[[#This Row],[RN Hours (excl. Admin, DON)]:[RN DON Hours]])</f>
        <v>127.38622222222222</v>
      </c>
      <c r="M212" s="3">
        <v>96.536222222222221</v>
      </c>
      <c r="N212" s="3">
        <v>25.872222222222224</v>
      </c>
      <c r="O212" s="3">
        <v>4.9777777777777779</v>
      </c>
      <c r="P212" s="3">
        <f>SUM(Table3[[#This Row],[LPN Hours (excl. Admin)]:[LPN Admin Hours]])</f>
        <v>39.328888888888891</v>
      </c>
      <c r="Q212" s="3">
        <v>39.328888888888891</v>
      </c>
      <c r="R212" s="3">
        <v>0</v>
      </c>
      <c r="S212" s="3">
        <f>SUM(Table3[[#This Row],[CNA Hours]], Table3[[#This Row],[NA TR Hours]], Table3[[#This Row],[Med Aide/Tech Hours]])</f>
        <v>176.53477777777778</v>
      </c>
      <c r="T212" s="3">
        <v>165.13166666666666</v>
      </c>
      <c r="U212" s="3">
        <v>11.403111111111114</v>
      </c>
      <c r="V212" s="3">
        <v>0</v>
      </c>
      <c r="W212" s="3">
        <f>SUM(Table3[[#This Row],[RN Hours Contract]:[Med Aide Hours Contract]])</f>
        <v>41.714111111111116</v>
      </c>
      <c r="X212" s="3">
        <v>0</v>
      </c>
      <c r="Y212" s="3">
        <v>0</v>
      </c>
      <c r="Z212" s="3">
        <v>0</v>
      </c>
      <c r="AA212" s="3">
        <v>14.896222222222223</v>
      </c>
      <c r="AB212" s="3">
        <v>0</v>
      </c>
      <c r="AC212" s="3">
        <v>26.817888888888895</v>
      </c>
      <c r="AD212" s="3">
        <v>0</v>
      </c>
      <c r="AE212" s="3">
        <v>0</v>
      </c>
      <c r="AF212" t="s">
        <v>210</v>
      </c>
      <c r="AG212" s="13">
        <v>5</v>
      </c>
      <c r="AQ212"/>
    </row>
    <row r="213" spans="1:43" x14ac:dyDescent="0.2">
      <c r="A213" t="s">
        <v>680</v>
      </c>
      <c r="B213" t="s">
        <v>896</v>
      </c>
      <c r="C213" t="s">
        <v>1540</v>
      </c>
      <c r="D213" t="s">
        <v>1764</v>
      </c>
      <c r="E213" s="3">
        <v>82.86666666666666</v>
      </c>
      <c r="F213" s="3">
        <f>Table3[[#This Row],[Total Hours Nurse Staffing]]/Table3[[#This Row],[MDS Census]]</f>
        <v>3.6973786537945825</v>
      </c>
      <c r="G213" s="3">
        <f>Table3[[#This Row],[Total Direct Care Staff Hours]]/Table3[[#This Row],[MDS Census]]</f>
        <v>3.3784486457495309</v>
      </c>
      <c r="H213" s="3">
        <f>Table3[[#This Row],[Total RN Hours (w/ Admin, DON)]]/Table3[[#This Row],[MDS Census]]</f>
        <v>0.37897291499061414</v>
      </c>
      <c r="I213" s="3">
        <f>Table3[[#This Row],[Total RN Hours (w/ Admin, DON)]]/Table3[[#This Row],[MDS Census]]</f>
        <v>0.37897291499061414</v>
      </c>
      <c r="J213" s="3">
        <f t="shared" si="3"/>
        <v>306.38944444444439</v>
      </c>
      <c r="K213" s="3">
        <f>SUM(Table3[[#This Row],[RN Hours (excl. Admin, DON)]], Table3[[#This Row],[LPN Hours (excl. Admin)]], Table3[[#This Row],[CNA Hours]], Table3[[#This Row],[NA TR Hours]], Table3[[#This Row],[Med Aide/Tech Hours]])</f>
        <v>279.96077777777776</v>
      </c>
      <c r="L213" s="3">
        <f>SUM(Table3[[#This Row],[RN Hours (excl. Admin, DON)]:[RN DON Hours]])</f>
        <v>31.404222222222224</v>
      </c>
      <c r="M213" s="3">
        <v>24.698888888888892</v>
      </c>
      <c r="N213" s="3">
        <v>0</v>
      </c>
      <c r="O213" s="3">
        <v>6.705333333333332</v>
      </c>
      <c r="P213" s="3">
        <f>SUM(Table3[[#This Row],[LPN Hours (excl. Admin)]:[LPN Admin Hours]])</f>
        <v>81.13133333333333</v>
      </c>
      <c r="Q213" s="3">
        <v>61.408000000000001</v>
      </c>
      <c r="R213" s="3">
        <v>19.723333333333329</v>
      </c>
      <c r="S213" s="3">
        <f>SUM(Table3[[#This Row],[CNA Hours]], Table3[[#This Row],[NA TR Hours]], Table3[[#This Row],[Med Aide/Tech Hours]])</f>
        <v>193.85388888888886</v>
      </c>
      <c r="T213" s="3">
        <v>193.85388888888886</v>
      </c>
      <c r="U213" s="3">
        <v>0</v>
      </c>
      <c r="V213" s="3">
        <v>0</v>
      </c>
      <c r="W213" s="3">
        <f>SUM(Table3[[#This Row],[RN Hours Contract]:[Med Aide Hours Contract]])</f>
        <v>47.394444444444446</v>
      </c>
      <c r="X213" s="3">
        <v>5.6555555555555559</v>
      </c>
      <c r="Y213" s="3">
        <v>0</v>
      </c>
      <c r="Z213" s="3">
        <v>0</v>
      </c>
      <c r="AA213" s="3">
        <v>12.766666666666667</v>
      </c>
      <c r="AB213" s="3">
        <v>0</v>
      </c>
      <c r="AC213" s="3">
        <v>28.972222222222221</v>
      </c>
      <c r="AD213" s="3">
        <v>0</v>
      </c>
      <c r="AE213" s="3">
        <v>0</v>
      </c>
      <c r="AF213" t="s">
        <v>211</v>
      </c>
      <c r="AG213" s="13">
        <v>5</v>
      </c>
      <c r="AQ213"/>
    </row>
    <row r="214" spans="1:43" x14ac:dyDescent="0.2">
      <c r="A214" t="s">
        <v>680</v>
      </c>
      <c r="B214" t="s">
        <v>897</v>
      </c>
      <c r="C214" t="s">
        <v>1464</v>
      </c>
      <c r="D214" t="s">
        <v>1743</v>
      </c>
      <c r="E214" s="3">
        <v>75.677777777777777</v>
      </c>
      <c r="F214" s="3">
        <f>Table3[[#This Row],[Total Hours Nurse Staffing]]/Table3[[#This Row],[MDS Census]]</f>
        <v>3.6624210835413304</v>
      </c>
      <c r="G214" s="3">
        <f>Table3[[#This Row],[Total Direct Care Staff Hours]]/Table3[[#This Row],[MDS Census]]</f>
        <v>3.5157832917339595</v>
      </c>
      <c r="H214" s="3">
        <f>Table3[[#This Row],[Total RN Hours (w/ Admin, DON)]]/Table3[[#This Row],[MDS Census]]</f>
        <v>0.32572309499339303</v>
      </c>
      <c r="I214" s="3">
        <f>Table3[[#This Row],[Total RN Hours (w/ Admin, DON)]]/Table3[[#This Row],[MDS Census]]</f>
        <v>0.32572309499339303</v>
      </c>
      <c r="J214" s="3">
        <f t="shared" si="3"/>
        <v>277.16388888888889</v>
      </c>
      <c r="K214" s="3">
        <f>SUM(Table3[[#This Row],[RN Hours (excl. Admin, DON)]], Table3[[#This Row],[LPN Hours (excl. Admin)]], Table3[[#This Row],[CNA Hours]], Table3[[#This Row],[NA TR Hours]], Table3[[#This Row],[Med Aide/Tech Hours]])</f>
        <v>266.06666666666666</v>
      </c>
      <c r="L214" s="3">
        <f>SUM(Table3[[#This Row],[RN Hours (excl. Admin, DON)]:[RN DON Hours]])</f>
        <v>24.65</v>
      </c>
      <c r="M214" s="3">
        <v>19.138888888888889</v>
      </c>
      <c r="N214" s="3">
        <v>0</v>
      </c>
      <c r="O214" s="3">
        <v>5.5111111111111111</v>
      </c>
      <c r="P214" s="3">
        <f>SUM(Table3[[#This Row],[LPN Hours (excl. Admin)]:[LPN Admin Hours]])</f>
        <v>72.724999999999994</v>
      </c>
      <c r="Q214" s="3">
        <v>67.138888888888886</v>
      </c>
      <c r="R214" s="3">
        <v>5.5861111111111112</v>
      </c>
      <c r="S214" s="3">
        <f>SUM(Table3[[#This Row],[CNA Hours]], Table3[[#This Row],[NA TR Hours]], Table3[[#This Row],[Med Aide/Tech Hours]])</f>
        <v>179.78888888888889</v>
      </c>
      <c r="T214" s="3">
        <v>179.78888888888889</v>
      </c>
      <c r="U214" s="3">
        <v>0</v>
      </c>
      <c r="V214" s="3">
        <v>0</v>
      </c>
      <c r="W214" s="3">
        <f>SUM(Table3[[#This Row],[RN Hours Contract]:[Med Aide Hours Contract]])</f>
        <v>2.0444444444444443</v>
      </c>
      <c r="X214" s="3">
        <v>2.0444444444444443</v>
      </c>
      <c r="Y214" s="3">
        <v>0</v>
      </c>
      <c r="Z214" s="3">
        <v>0</v>
      </c>
      <c r="AA214" s="3">
        <v>0</v>
      </c>
      <c r="AB214" s="3">
        <v>0</v>
      </c>
      <c r="AC214" s="3">
        <v>0</v>
      </c>
      <c r="AD214" s="3">
        <v>0</v>
      </c>
      <c r="AE214" s="3">
        <v>0</v>
      </c>
      <c r="AF214" t="s">
        <v>212</v>
      </c>
      <c r="AG214" s="13">
        <v>5</v>
      </c>
      <c r="AQ214"/>
    </row>
    <row r="215" spans="1:43" x14ac:dyDescent="0.2">
      <c r="A215" t="s">
        <v>680</v>
      </c>
      <c r="B215" t="s">
        <v>898</v>
      </c>
      <c r="C215" t="s">
        <v>1421</v>
      </c>
      <c r="D215" t="s">
        <v>1745</v>
      </c>
      <c r="E215" s="3">
        <v>63.06666666666667</v>
      </c>
      <c r="F215" s="3">
        <f>Table3[[#This Row],[Total Hours Nurse Staffing]]/Table3[[#This Row],[MDS Census]]</f>
        <v>4.364605355884426</v>
      </c>
      <c r="G215" s="3">
        <f>Table3[[#This Row],[Total Direct Care Staff Hours]]/Table3[[#This Row],[MDS Census]]</f>
        <v>4.1396229739252997</v>
      </c>
      <c r="H215" s="3">
        <f>Table3[[#This Row],[Total RN Hours (w/ Admin, DON)]]/Table3[[#This Row],[MDS Census]]</f>
        <v>0.80946088794926008</v>
      </c>
      <c r="I215" s="3">
        <f>Table3[[#This Row],[Total RN Hours (w/ Admin, DON)]]/Table3[[#This Row],[MDS Census]]</f>
        <v>0.80946088794926008</v>
      </c>
      <c r="J215" s="3">
        <f t="shared" si="3"/>
        <v>275.26111111111112</v>
      </c>
      <c r="K215" s="3">
        <f>SUM(Table3[[#This Row],[RN Hours (excl. Admin, DON)]], Table3[[#This Row],[LPN Hours (excl. Admin)]], Table3[[#This Row],[CNA Hours]], Table3[[#This Row],[NA TR Hours]], Table3[[#This Row],[Med Aide/Tech Hours]])</f>
        <v>261.07222222222225</v>
      </c>
      <c r="L215" s="3">
        <f>SUM(Table3[[#This Row],[RN Hours (excl. Admin, DON)]:[RN DON Hours]])</f>
        <v>51.050000000000004</v>
      </c>
      <c r="M215" s="3">
        <v>40.286111111111111</v>
      </c>
      <c r="N215" s="3">
        <v>5.3416666666666668</v>
      </c>
      <c r="O215" s="3">
        <v>5.4222222222222225</v>
      </c>
      <c r="P215" s="3">
        <f>SUM(Table3[[#This Row],[LPN Hours (excl. Admin)]:[LPN Admin Hours]])</f>
        <v>44.949999999999996</v>
      </c>
      <c r="Q215" s="3">
        <v>41.524999999999999</v>
      </c>
      <c r="R215" s="3">
        <v>3.4249999999999998</v>
      </c>
      <c r="S215" s="3">
        <f>SUM(Table3[[#This Row],[CNA Hours]], Table3[[#This Row],[NA TR Hours]], Table3[[#This Row],[Med Aide/Tech Hours]])</f>
        <v>179.26111111111112</v>
      </c>
      <c r="T215" s="3">
        <v>172.56944444444446</v>
      </c>
      <c r="U215" s="3">
        <v>6.6916666666666664</v>
      </c>
      <c r="V215" s="3">
        <v>0</v>
      </c>
      <c r="W215" s="3">
        <f>SUM(Table3[[#This Row],[RN Hours Contract]:[Med Aide Hours Contract]])</f>
        <v>1.5805555555555555</v>
      </c>
      <c r="X215" s="3">
        <v>0</v>
      </c>
      <c r="Y215" s="3">
        <v>0</v>
      </c>
      <c r="Z215" s="3">
        <v>0</v>
      </c>
      <c r="AA215" s="3">
        <v>1.5805555555555555</v>
      </c>
      <c r="AB215" s="3">
        <v>0</v>
      </c>
      <c r="AC215" s="3">
        <v>0</v>
      </c>
      <c r="AD215" s="3">
        <v>0</v>
      </c>
      <c r="AE215" s="3">
        <v>0</v>
      </c>
      <c r="AF215" t="s">
        <v>213</v>
      </c>
      <c r="AG215" s="13">
        <v>5</v>
      </c>
      <c r="AQ215"/>
    </row>
    <row r="216" spans="1:43" x14ac:dyDescent="0.2">
      <c r="A216" t="s">
        <v>680</v>
      </c>
      <c r="B216" t="s">
        <v>899</v>
      </c>
      <c r="C216" t="s">
        <v>1417</v>
      </c>
      <c r="D216" t="s">
        <v>1731</v>
      </c>
      <c r="E216" s="3">
        <v>54.611111111111114</v>
      </c>
      <c r="F216" s="3">
        <f>Table3[[#This Row],[Total Hours Nurse Staffing]]/Table3[[#This Row],[MDS Census]]</f>
        <v>4.0001017293997965</v>
      </c>
      <c r="G216" s="3">
        <f>Table3[[#This Row],[Total Direct Care Staff Hours]]/Table3[[#This Row],[MDS Census]]</f>
        <v>3.5201932858596132</v>
      </c>
      <c r="H216" s="3">
        <f>Table3[[#This Row],[Total RN Hours (w/ Admin, DON)]]/Table3[[#This Row],[MDS Census]]</f>
        <v>1.0097660223804679</v>
      </c>
      <c r="I216" s="3">
        <f>Table3[[#This Row],[Total RN Hours (w/ Admin, DON)]]/Table3[[#This Row],[MDS Census]]</f>
        <v>1.0097660223804679</v>
      </c>
      <c r="J216" s="3">
        <f t="shared" si="3"/>
        <v>218.45000000000002</v>
      </c>
      <c r="K216" s="3">
        <f>SUM(Table3[[#This Row],[RN Hours (excl. Admin, DON)]], Table3[[#This Row],[LPN Hours (excl. Admin)]], Table3[[#This Row],[CNA Hours]], Table3[[#This Row],[NA TR Hours]], Table3[[#This Row],[Med Aide/Tech Hours]])</f>
        <v>192.24166666666667</v>
      </c>
      <c r="L216" s="3">
        <f>SUM(Table3[[#This Row],[RN Hours (excl. Admin, DON)]:[RN DON Hours]])</f>
        <v>55.144444444444446</v>
      </c>
      <c r="M216" s="3">
        <v>39.144444444444446</v>
      </c>
      <c r="N216" s="3">
        <v>10.488888888888889</v>
      </c>
      <c r="O216" s="3">
        <v>5.5111111111111111</v>
      </c>
      <c r="P216" s="3">
        <f>SUM(Table3[[#This Row],[LPN Hours (excl. Admin)]:[LPN Admin Hours]])</f>
        <v>43.716666666666669</v>
      </c>
      <c r="Q216" s="3">
        <v>33.508333333333333</v>
      </c>
      <c r="R216" s="3">
        <v>10.208333333333334</v>
      </c>
      <c r="S216" s="3">
        <f>SUM(Table3[[#This Row],[CNA Hours]], Table3[[#This Row],[NA TR Hours]], Table3[[#This Row],[Med Aide/Tech Hours]])</f>
        <v>119.5888888888889</v>
      </c>
      <c r="T216" s="3">
        <v>87.044444444444451</v>
      </c>
      <c r="U216" s="3">
        <v>32.544444444444444</v>
      </c>
      <c r="V216" s="3">
        <v>0</v>
      </c>
      <c r="W216" s="3">
        <f>SUM(Table3[[#This Row],[RN Hours Contract]:[Med Aide Hours Contract]])</f>
        <v>0</v>
      </c>
      <c r="X216" s="3">
        <v>0</v>
      </c>
      <c r="Y216" s="3">
        <v>0</v>
      </c>
      <c r="Z216" s="3">
        <v>0</v>
      </c>
      <c r="AA216" s="3">
        <v>0</v>
      </c>
      <c r="AB216" s="3">
        <v>0</v>
      </c>
      <c r="AC216" s="3">
        <v>0</v>
      </c>
      <c r="AD216" s="3">
        <v>0</v>
      </c>
      <c r="AE216" s="3">
        <v>0</v>
      </c>
      <c r="AF216" t="s">
        <v>214</v>
      </c>
      <c r="AG216" s="13">
        <v>5</v>
      </c>
      <c r="AQ216"/>
    </row>
    <row r="217" spans="1:43" x14ac:dyDescent="0.2">
      <c r="A217" t="s">
        <v>680</v>
      </c>
      <c r="B217" t="s">
        <v>900</v>
      </c>
      <c r="C217" t="s">
        <v>1541</v>
      </c>
      <c r="D217" t="s">
        <v>1770</v>
      </c>
      <c r="E217" s="3">
        <v>52.466666666666669</v>
      </c>
      <c r="F217" s="3">
        <f>Table3[[#This Row],[Total Hours Nurse Staffing]]/Table3[[#This Row],[MDS Census]]</f>
        <v>3.1783079203727231</v>
      </c>
      <c r="G217" s="3">
        <f>Table3[[#This Row],[Total Direct Care Staff Hours]]/Table3[[#This Row],[MDS Census]]</f>
        <v>2.841243117323168</v>
      </c>
      <c r="H217" s="3">
        <f>Table3[[#This Row],[Total RN Hours (w/ Admin, DON)]]/Table3[[#This Row],[MDS Census]]</f>
        <v>0.41777213045319772</v>
      </c>
      <c r="I217" s="3">
        <f>Table3[[#This Row],[Total RN Hours (w/ Admin, DON)]]/Table3[[#This Row],[MDS Census]]</f>
        <v>0.41777213045319772</v>
      </c>
      <c r="J217" s="3">
        <f t="shared" si="3"/>
        <v>166.75522222222222</v>
      </c>
      <c r="K217" s="3">
        <f>SUM(Table3[[#This Row],[RN Hours (excl. Admin, DON)]], Table3[[#This Row],[LPN Hours (excl. Admin)]], Table3[[#This Row],[CNA Hours]], Table3[[#This Row],[NA TR Hours]], Table3[[#This Row],[Med Aide/Tech Hours]])</f>
        <v>149.07055555555556</v>
      </c>
      <c r="L217" s="3">
        <f>SUM(Table3[[#This Row],[RN Hours (excl. Admin, DON)]:[RN DON Hours]])</f>
        <v>21.919111111111107</v>
      </c>
      <c r="M217" s="3">
        <v>14.771888888888888</v>
      </c>
      <c r="N217" s="3">
        <v>5.298444444444443</v>
      </c>
      <c r="O217" s="3">
        <v>1.8487777777777776</v>
      </c>
      <c r="P217" s="3">
        <f>SUM(Table3[[#This Row],[LPN Hours (excl. Admin)]:[LPN Admin Hours]])</f>
        <v>44.11577777777778</v>
      </c>
      <c r="Q217" s="3">
        <v>33.578333333333333</v>
      </c>
      <c r="R217" s="3">
        <v>10.537444444444446</v>
      </c>
      <c r="S217" s="3">
        <f>SUM(Table3[[#This Row],[CNA Hours]], Table3[[#This Row],[NA TR Hours]], Table3[[#This Row],[Med Aide/Tech Hours]])</f>
        <v>100.72033333333333</v>
      </c>
      <c r="T217" s="3">
        <v>100.72033333333333</v>
      </c>
      <c r="U217" s="3">
        <v>0</v>
      </c>
      <c r="V217" s="3">
        <v>0</v>
      </c>
      <c r="W217" s="3">
        <f>SUM(Table3[[#This Row],[RN Hours Contract]:[Med Aide Hours Contract]])</f>
        <v>0</v>
      </c>
      <c r="X217" s="3">
        <v>0</v>
      </c>
      <c r="Y217" s="3">
        <v>0</v>
      </c>
      <c r="Z217" s="3">
        <v>0</v>
      </c>
      <c r="AA217" s="3">
        <v>0</v>
      </c>
      <c r="AB217" s="3">
        <v>0</v>
      </c>
      <c r="AC217" s="3">
        <v>0</v>
      </c>
      <c r="AD217" s="3">
        <v>0</v>
      </c>
      <c r="AE217" s="3">
        <v>0</v>
      </c>
      <c r="AF217" t="s">
        <v>215</v>
      </c>
      <c r="AG217" s="13">
        <v>5</v>
      </c>
      <c r="AQ217"/>
    </row>
    <row r="218" spans="1:43" x14ac:dyDescent="0.2">
      <c r="A218" t="s">
        <v>680</v>
      </c>
      <c r="B218" t="s">
        <v>901</v>
      </c>
      <c r="C218" t="s">
        <v>1542</v>
      </c>
      <c r="D218" t="s">
        <v>1733</v>
      </c>
      <c r="E218" s="3">
        <v>67.644444444444446</v>
      </c>
      <c r="F218" s="3">
        <f>Table3[[#This Row],[Total Hours Nurse Staffing]]/Table3[[#This Row],[MDS Census]]</f>
        <v>4.2145926412614978</v>
      </c>
      <c r="G218" s="3">
        <f>Table3[[#This Row],[Total Direct Care Staff Hours]]/Table3[[#This Row],[MDS Census]]</f>
        <v>3.8654632063074894</v>
      </c>
      <c r="H218" s="3">
        <f>Table3[[#This Row],[Total RN Hours (w/ Admin, DON)]]/Table3[[#This Row],[MDS Census]]</f>
        <v>1.3990440210249671</v>
      </c>
      <c r="I218" s="3">
        <f>Table3[[#This Row],[Total RN Hours (w/ Admin, DON)]]/Table3[[#This Row],[MDS Census]]</f>
        <v>1.3990440210249671</v>
      </c>
      <c r="J218" s="3">
        <f t="shared" si="3"/>
        <v>285.09377777777775</v>
      </c>
      <c r="K218" s="3">
        <f>SUM(Table3[[#This Row],[RN Hours (excl. Admin, DON)]], Table3[[#This Row],[LPN Hours (excl. Admin)]], Table3[[#This Row],[CNA Hours]], Table3[[#This Row],[NA TR Hours]], Table3[[#This Row],[Med Aide/Tech Hours]])</f>
        <v>261.47711111111107</v>
      </c>
      <c r="L218" s="3">
        <f>SUM(Table3[[#This Row],[RN Hours (excl. Admin, DON)]:[RN DON Hours]])</f>
        <v>94.637555555555551</v>
      </c>
      <c r="M218" s="3">
        <v>71.020888888888891</v>
      </c>
      <c r="N218" s="3">
        <v>17.927777777777777</v>
      </c>
      <c r="O218" s="3">
        <v>5.6888888888888891</v>
      </c>
      <c r="P218" s="3">
        <f>SUM(Table3[[#This Row],[LPN Hours (excl. Admin)]:[LPN Admin Hours]])</f>
        <v>32.883111111111113</v>
      </c>
      <c r="Q218" s="3">
        <v>32.883111111111113</v>
      </c>
      <c r="R218" s="3">
        <v>0</v>
      </c>
      <c r="S218" s="3">
        <f>SUM(Table3[[#This Row],[CNA Hours]], Table3[[#This Row],[NA TR Hours]], Table3[[#This Row],[Med Aide/Tech Hours]])</f>
        <v>157.5731111111111</v>
      </c>
      <c r="T218" s="3">
        <v>157.5731111111111</v>
      </c>
      <c r="U218" s="3">
        <v>0</v>
      </c>
      <c r="V218" s="3">
        <v>0</v>
      </c>
      <c r="W218" s="3">
        <f>SUM(Table3[[#This Row],[RN Hours Contract]:[Med Aide Hours Contract]])</f>
        <v>11.261111111111111</v>
      </c>
      <c r="X218" s="3">
        <v>11.261111111111111</v>
      </c>
      <c r="Y218" s="3">
        <v>0</v>
      </c>
      <c r="Z218" s="3">
        <v>0</v>
      </c>
      <c r="AA218" s="3">
        <v>0</v>
      </c>
      <c r="AB218" s="3">
        <v>0</v>
      </c>
      <c r="AC218" s="3">
        <v>0</v>
      </c>
      <c r="AD218" s="3">
        <v>0</v>
      </c>
      <c r="AE218" s="3">
        <v>0</v>
      </c>
      <c r="AF218" t="s">
        <v>216</v>
      </c>
      <c r="AG218" s="13">
        <v>5</v>
      </c>
      <c r="AQ218"/>
    </row>
    <row r="219" spans="1:43" x14ac:dyDescent="0.2">
      <c r="A219" t="s">
        <v>680</v>
      </c>
      <c r="B219" t="s">
        <v>902</v>
      </c>
      <c r="C219" t="s">
        <v>1507</v>
      </c>
      <c r="D219" t="s">
        <v>1773</v>
      </c>
      <c r="E219" s="3">
        <v>91.566666666666663</v>
      </c>
      <c r="F219" s="3">
        <f>Table3[[#This Row],[Total Hours Nurse Staffing]]/Table3[[#This Row],[MDS Census]]</f>
        <v>2.6777830360393158</v>
      </c>
      <c r="G219" s="3">
        <f>Table3[[#This Row],[Total Direct Care Staff Hours]]/Table3[[#This Row],[MDS Census]]</f>
        <v>2.5603215629171219</v>
      </c>
      <c r="H219" s="3">
        <f>Table3[[#This Row],[Total RN Hours (w/ Admin, DON)]]/Table3[[#This Row],[MDS Census]]</f>
        <v>0.31716417910447758</v>
      </c>
      <c r="I219" s="3">
        <f>Table3[[#This Row],[Total RN Hours (w/ Admin, DON)]]/Table3[[#This Row],[MDS Census]]</f>
        <v>0.31716417910447758</v>
      </c>
      <c r="J219" s="3">
        <f t="shared" si="3"/>
        <v>245.19566666666668</v>
      </c>
      <c r="K219" s="3">
        <f>SUM(Table3[[#This Row],[RN Hours (excl. Admin, DON)]], Table3[[#This Row],[LPN Hours (excl. Admin)]], Table3[[#This Row],[CNA Hours]], Table3[[#This Row],[NA TR Hours]], Table3[[#This Row],[Med Aide/Tech Hours]])</f>
        <v>234.44011111111112</v>
      </c>
      <c r="L219" s="3">
        <f>SUM(Table3[[#This Row],[RN Hours (excl. Admin, DON)]:[RN DON Hours]])</f>
        <v>29.041666666666664</v>
      </c>
      <c r="M219" s="3">
        <v>18.286111111111111</v>
      </c>
      <c r="N219" s="3">
        <v>5.333333333333333</v>
      </c>
      <c r="O219" s="3">
        <v>5.4222222222222225</v>
      </c>
      <c r="P219" s="3">
        <f>SUM(Table3[[#This Row],[LPN Hours (excl. Admin)]:[LPN Admin Hours]])</f>
        <v>76.95</v>
      </c>
      <c r="Q219" s="3">
        <v>76.95</v>
      </c>
      <c r="R219" s="3">
        <v>0</v>
      </c>
      <c r="S219" s="3">
        <f>SUM(Table3[[#This Row],[CNA Hours]], Table3[[#This Row],[NA TR Hours]], Table3[[#This Row],[Med Aide/Tech Hours]])</f>
        <v>139.20400000000001</v>
      </c>
      <c r="T219" s="3">
        <v>133.46233333333333</v>
      </c>
      <c r="U219" s="3">
        <v>5.7416666666666663</v>
      </c>
      <c r="V219" s="3">
        <v>0</v>
      </c>
      <c r="W219" s="3">
        <f>SUM(Table3[[#This Row],[RN Hours Contract]:[Med Aide Hours Contract]])</f>
        <v>3.4388888888888887</v>
      </c>
      <c r="X219" s="3">
        <v>0.63888888888888884</v>
      </c>
      <c r="Y219" s="3">
        <v>0</v>
      </c>
      <c r="Z219" s="3">
        <v>0</v>
      </c>
      <c r="AA219" s="3">
        <v>0</v>
      </c>
      <c r="AB219" s="3">
        <v>0</v>
      </c>
      <c r="AC219" s="3">
        <v>2.8</v>
      </c>
      <c r="AD219" s="3">
        <v>0</v>
      </c>
      <c r="AE219" s="3">
        <v>0</v>
      </c>
      <c r="AF219" t="s">
        <v>217</v>
      </c>
      <c r="AG219" s="13">
        <v>5</v>
      </c>
      <c r="AQ219"/>
    </row>
    <row r="220" spans="1:43" x14ac:dyDescent="0.2">
      <c r="A220" t="s">
        <v>680</v>
      </c>
      <c r="B220" t="s">
        <v>903</v>
      </c>
      <c r="C220" t="s">
        <v>1543</v>
      </c>
      <c r="D220" t="s">
        <v>1702</v>
      </c>
      <c r="E220" s="3">
        <v>46.388888888888886</v>
      </c>
      <c r="F220" s="3">
        <f>Table3[[#This Row],[Total Hours Nurse Staffing]]/Table3[[#This Row],[MDS Census]]</f>
        <v>3.9659976047904202</v>
      </c>
      <c r="G220" s="3">
        <f>Table3[[#This Row],[Total Direct Care Staff Hours]]/Table3[[#This Row],[MDS Census]]</f>
        <v>3.686270658682635</v>
      </c>
      <c r="H220" s="3">
        <f>Table3[[#This Row],[Total RN Hours (w/ Admin, DON)]]/Table3[[#This Row],[MDS Census]]</f>
        <v>0.87414371257485046</v>
      </c>
      <c r="I220" s="3">
        <f>Table3[[#This Row],[Total RN Hours (w/ Admin, DON)]]/Table3[[#This Row],[MDS Census]]</f>
        <v>0.87414371257485046</v>
      </c>
      <c r="J220" s="3">
        <f t="shared" si="3"/>
        <v>183.97822222222226</v>
      </c>
      <c r="K220" s="3">
        <f>SUM(Table3[[#This Row],[RN Hours (excl. Admin, DON)]], Table3[[#This Row],[LPN Hours (excl. Admin)]], Table3[[#This Row],[CNA Hours]], Table3[[#This Row],[NA TR Hours]], Table3[[#This Row],[Med Aide/Tech Hours]])</f>
        <v>171.00200000000001</v>
      </c>
      <c r="L220" s="3">
        <f>SUM(Table3[[#This Row],[RN Hours (excl. Admin, DON)]:[RN DON Hours]])</f>
        <v>40.550555555555562</v>
      </c>
      <c r="M220" s="3">
        <v>27.574333333333335</v>
      </c>
      <c r="N220" s="3">
        <v>8.087333333333337</v>
      </c>
      <c r="O220" s="3">
        <v>4.8888888888888893</v>
      </c>
      <c r="P220" s="3">
        <f>SUM(Table3[[#This Row],[LPN Hours (excl. Admin)]:[LPN Admin Hours]])</f>
        <v>36.98811111111111</v>
      </c>
      <c r="Q220" s="3">
        <v>36.98811111111111</v>
      </c>
      <c r="R220" s="3">
        <v>0</v>
      </c>
      <c r="S220" s="3">
        <f>SUM(Table3[[#This Row],[CNA Hours]], Table3[[#This Row],[NA TR Hours]], Table3[[#This Row],[Med Aide/Tech Hours]])</f>
        <v>106.43955555555557</v>
      </c>
      <c r="T220" s="3">
        <v>103.12544444444445</v>
      </c>
      <c r="U220" s="3">
        <v>3.3141111111111123</v>
      </c>
      <c r="V220" s="3">
        <v>0</v>
      </c>
      <c r="W220" s="3">
        <f>SUM(Table3[[#This Row],[RN Hours Contract]:[Med Aide Hours Contract]])</f>
        <v>0</v>
      </c>
      <c r="X220" s="3">
        <v>0</v>
      </c>
      <c r="Y220" s="3">
        <v>0</v>
      </c>
      <c r="Z220" s="3">
        <v>0</v>
      </c>
      <c r="AA220" s="3">
        <v>0</v>
      </c>
      <c r="AB220" s="3">
        <v>0</v>
      </c>
      <c r="AC220" s="3">
        <v>0</v>
      </c>
      <c r="AD220" s="3">
        <v>0</v>
      </c>
      <c r="AE220" s="3">
        <v>0</v>
      </c>
      <c r="AF220" t="s">
        <v>218</v>
      </c>
      <c r="AG220" s="13">
        <v>5</v>
      </c>
      <c r="AQ220"/>
    </row>
    <row r="221" spans="1:43" x14ac:dyDescent="0.2">
      <c r="A221" t="s">
        <v>680</v>
      </c>
      <c r="B221" t="s">
        <v>904</v>
      </c>
      <c r="C221" t="s">
        <v>1544</v>
      </c>
      <c r="D221" t="s">
        <v>1754</v>
      </c>
      <c r="E221" s="3">
        <v>55.87777777777778</v>
      </c>
      <c r="F221" s="3">
        <f>Table3[[#This Row],[Total Hours Nurse Staffing]]/Table3[[#This Row],[MDS Census]]</f>
        <v>4.3696221912905155</v>
      </c>
      <c r="G221" s="3">
        <f>Table3[[#This Row],[Total Direct Care Staff Hours]]/Table3[[#This Row],[MDS Census]]</f>
        <v>4.2212030224696759</v>
      </c>
      <c r="H221" s="3">
        <f>Table3[[#This Row],[Total RN Hours (w/ Admin, DON)]]/Table3[[#This Row],[MDS Census]]</f>
        <v>1.0389540664147943</v>
      </c>
      <c r="I221" s="3">
        <f>Table3[[#This Row],[Total RN Hours (w/ Admin, DON)]]/Table3[[#This Row],[MDS Census]]</f>
        <v>1.0389540664147943</v>
      </c>
      <c r="J221" s="3">
        <f t="shared" si="3"/>
        <v>244.1647777777778</v>
      </c>
      <c r="K221" s="3">
        <f>SUM(Table3[[#This Row],[RN Hours (excl. Admin, DON)]], Table3[[#This Row],[LPN Hours (excl. Admin)]], Table3[[#This Row],[CNA Hours]], Table3[[#This Row],[NA TR Hours]], Table3[[#This Row],[Med Aide/Tech Hours]])</f>
        <v>235.87144444444445</v>
      </c>
      <c r="L221" s="3">
        <f>SUM(Table3[[#This Row],[RN Hours (excl. Admin, DON)]:[RN DON Hours]])</f>
        <v>58.054444444444449</v>
      </c>
      <c r="M221" s="3">
        <v>49.941111111111113</v>
      </c>
      <c r="N221" s="3">
        <v>5.7188888888888894</v>
      </c>
      <c r="O221" s="3">
        <v>2.3944444444444444</v>
      </c>
      <c r="P221" s="3">
        <f>SUM(Table3[[#This Row],[LPN Hours (excl. Admin)]:[LPN Admin Hours]])</f>
        <v>43.078111111111113</v>
      </c>
      <c r="Q221" s="3">
        <v>42.898111111111113</v>
      </c>
      <c r="R221" s="3">
        <v>0.18</v>
      </c>
      <c r="S221" s="3">
        <f>SUM(Table3[[#This Row],[CNA Hours]], Table3[[#This Row],[NA TR Hours]], Table3[[#This Row],[Med Aide/Tech Hours]])</f>
        <v>143.03222222222223</v>
      </c>
      <c r="T221" s="3">
        <v>143.03222222222223</v>
      </c>
      <c r="U221" s="3">
        <v>0</v>
      </c>
      <c r="V221" s="3">
        <v>0</v>
      </c>
      <c r="W221" s="3">
        <f>SUM(Table3[[#This Row],[RN Hours Contract]:[Med Aide Hours Contract]])</f>
        <v>0</v>
      </c>
      <c r="X221" s="3">
        <v>0</v>
      </c>
      <c r="Y221" s="3">
        <v>0</v>
      </c>
      <c r="Z221" s="3">
        <v>0</v>
      </c>
      <c r="AA221" s="3">
        <v>0</v>
      </c>
      <c r="AB221" s="3">
        <v>0</v>
      </c>
      <c r="AC221" s="3">
        <v>0</v>
      </c>
      <c r="AD221" s="3">
        <v>0</v>
      </c>
      <c r="AE221" s="3">
        <v>0</v>
      </c>
      <c r="AF221" t="s">
        <v>219</v>
      </c>
      <c r="AG221" s="13">
        <v>5</v>
      </c>
      <c r="AQ221"/>
    </row>
    <row r="222" spans="1:43" x14ac:dyDescent="0.2">
      <c r="A222" t="s">
        <v>680</v>
      </c>
      <c r="B222" t="s">
        <v>905</v>
      </c>
      <c r="C222" t="s">
        <v>1545</v>
      </c>
      <c r="D222" t="s">
        <v>1741</v>
      </c>
      <c r="E222" s="3">
        <v>94.522222222222226</v>
      </c>
      <c r="F222" s="3">
        <f>Table3[[#This Row],[Total Hours Nurse Staffing]]/Table3[[#This Row],[MDS Census]]</f>
        <v>4.3444351710356175</v>
      </c>
      <c r="G222" s="3">
        <f>Table3[[#This Row],[Total Direct Care Staff Hours]]/Table3[[#This Row],[MDS Census]]</f>
        <v>3.9334653814505698</v>
      </c>
      <c r="H222" s="3">
        <f>Table3[[#This Row],[Total RN Hours (w/ Admin, DON)]]/Table3[[#This Row],[MDS Census]]</f>
        <v>1.5862184083695776</v>
      </c>
      <c r="I222" s="3">
        <f>Table3[[#This Row],[Total RN Hours (w/ Admin, DON)]]/Table3[[#This Row],[MDS Census]]</f>
        <v>1.5862184083695776</v>
      </c>
      <c r="J222" s="3">
        <f t="shared" si="3"/>
        <v>410.64566666666667</v>
      </c>
      <c r="K222" s="3">
        <f>SUM(Table3[[#This Row],[RN Hours (excl. Admin, DON)]], Table3[[#This Row],[LPN Hours (excl. Admin)]], Table3[[#This Row],[CNA Hours]], Table3[[#This Row],[NA TR Hours]], Table3[[#This Row],[Med Aide/Tech Hours]])</f>
        <v>371.79988888888886</v>
      </c>
      <c r="L222" s="3">
        <f>SUM(Table3[[#This Row],[RN Hours (excl. Admin, DON)]:[RN DON Hours]])</f>
        <v>149.93288888888887</v>
      </c>
      <c r="M222" s="3">
        <v>111.08711111111111</v>
      </c>
      <c r="N222" s="3">
        <v>33.467999999999982</v>
      </c>
      <c r="O222" s="3">
        <v>5.3777777777777782</v>
      </c>
      <c r="P222" s="3">
        <f>SUM(Table3[[#This Row],[LPN Hours (excl. Admin)]:[LPN Admin Hours]])</f>
        <v>58.812666666666672</v>
      </c>
      <c r="Q222" s="3">
        <v>58.812666666666672</v>
      </c>
      <c r="R222" s="3">
        <v>0</v>
      </c>
      <c r="S222" s="3">
        <f>SUM(Table3[[#This Row],[CNA Hours]], Table3[[#This Row],[NA TR Hours]], Table3[[#This Row],[Med Aide/Tech Hours]])</f>
        <v>201.9001111111111</v>
      </c>
      <c r="T222" s="3">
        <v>186.60788888888888</v>
      </c>
      <c r="U222" s="3">
        <v>15.29222222222222</v>
      </c>
      <c r="V222" s="3">
        <v>0</v>
      </c>
      <c r="W222" s="3">
        <f>SUM(Table3[[#This Row],[RN Hours Contract]:[Med Aide Hours Contract]])</f>
        <v>2.5931111111111109</v>
      </c>
      <c r="X222" s="3">
        <v>1.0097777777777777</v>
      </c>
      <c r="Y222" s="3">
        <v>0</v>
      </c>
      <c r="Z222" s="3">
        <v>0</v>
      </c>
      <c r="AA222" s="3">
        <v>0</v>
      </c>
      <c r="AB222" s="3">
        <v>0</v>
      </c>
      <c r="AC222" s="3">
        <v>1.5833333333333333</v>
      </c>
      <c r="AD222" s="3">
        <v>0</v>
      </c>
      <c r="AE222" s="3">
        <v>0</v>
      </c>
      <c r="AF222" t="s">
        <v>220</v>
      </c>
      <c r="AG222" s="13">
        <v>5</v>
      </c>
      <c r="AQ222"/>
    </row>
    <row r="223" spans="1:43" x14ac:dyDescent="0.2">
      <c r="A223" t="s">
        <v>680</v>
      </c>
      <c r="B223" t="s">
        <v>906</v>
      </c>
      <c r="C223" t="s">
        <v>1546</v>
      </c>
      <c r="D223" t="s">
        <v>1741</v>
      </c>
      <c r="E223" s="3">
        <v>101.52222222222223</v>
      </c>
      <c r="F223" s="3">
        <f>Table3[[#This Row],[Total Hours Nurse Staffing]]/Table3[[#This Row],[MDS Census]]</f>
        <v>3.4958739192295063</v>
      </c>
      <c r="G223" s="3">
        <f>Table3[[#This Row],[Total Direct Care Staff Hours]]/Table3[[#This Row],[MDS Census]]</f>
        <v>3.3351209368501693</v>
      </c>
      <c r="H223" s="3">
        <f>Table3[[#This Row],[Total RN Hours (w/ Admin, DON)]]/Table3[[#This Row],[MDS Census]]</f>
        <v>0.78173361059428692</v>
      </c>
      <c r="I223" s="3">
        <f>Table3[[#This Row],[Total RN Hours (w/ Admin, DON)]]/Table3[[#This Row],[MDS Census]]</f>
        <v>0.78173361059428692</v>
      </c>
      <c r="J223" s="3">
        <f t="shared" si="3"/>
        <v>354.9088888888889</v>
      </c>
      <c r="K223" s="3">
        <f>SUM(Table3[[#This Row],[RN Hours (excl. Admin, DON)]], Table3[[#This Row],[LPN Hours (excl. Admin)]], Table3[[#This Row],[CNA Hours]], Table3[[#This Row],[NA TR Hours]], Table3[[#This Row],[Med Aide/Tech Hours]])</f>
        <v>338.58888888888885</v>
      </c>
      <c r="L223" s="3">
        <f>SUM(Table3[[#This Row],[RN Hours (excl. Admin, DON)]:[RN DON Hours]])</f>
        <v>79.36333333333333</v>
      </c>
      <c r="M223" s="3">
        <v>63.043333333333329</v>
      </c>
      <c r="N223" s="3">
        <v>10.986666666666665</v>
      </c>
      <c r="O223" s="3">
        <v>5.333333333333333</v>
      </c>
      <c r="P223" s="3">
        <f>SUM(Table3[[#This Row],[LPN Hours (excl. Admin)]:[LPN Admin Hours]])</f>
        <v>79.126666666666665</v>
      </c>
      <c r="Q223" s="3">
        <v>79.126666666666665</v>
      </c>
      <c r="R223" s="3">
        <v>0</v>
      </c>
      <c r="S223" s="3">
        <f>SUM(Table3[[#This Row],[CNA Hours]], Table3[[#This Row],[NA TR Hours]], Table3[[#This Row],[Med Aide/Tech Hours]])</f>
        <v>196.41888888888889</v>
      </c>
      <c r="T223" s="3">
        <v>196.41888888888889</v>
      </c>
      <c r="U223" s="3">
        <v>0</v>
      </c>
      <c r="V223" s="3">
        <v>0</v>
      </c>
      <c r="W223" s="3">
        <f>SUM(Table3[[#This Row],[RN Hours Contract]:[Med Aide Hours Contract]])</f>
        <v>0.35555555555555557</v>
      </c>
      <c r="X223" s="3">
        <v>0</v>
      </c>
      <c r="Y223" s="3">
        <v>0.35555555555555557</v>
      </c>
      <c r="Z223" s="3">
        <v>0</v>
      </c>
      <c r="AA223" s="3">
        <v>0</v>
      </c>
      <c r="AB223" s="3">
        <v>0</v>
      </c>
      <c r="AC223" s="3">
        <v>0</v>
      </c>
      <c r="AD223" s="3">
        <v>0</v>
      </c>
      <c r="AE223" s="3">
        <v>0</v>
      </c>
      <c r="AF223" t="s">
        <v>221</v>
      </c>
      <c r="AG223" s="13">
        <v>5</v>
      </c>
      <c r="AQ223"/>
    </row>
    <row r="224" spans="1:43" x14ac:dyDescent="0.2">
      <c r="A224" t="s">
        <v>680</v>
      </c>
      <c r="B224" t="s">
        <v>907</v>
      </c>
      <c r="C224" t="s">
        <v>1547</v>
      </c>
      <c r="D224" t="s">
        <v>1779</v>
      </c>
      <c r="E224" s="3">
        <v>40.06666666666667</v>
      </c>
      <c r="F224" s="3">
        <f>Table3[[#This Row],[Total Hours Nurse Staffing]]/Table3[[#This Row],[MDS Census]]</f>
        <v>2.7700887409872434</v>
      </c>
      <c r="G224" s="3">
        <f>Table3[[#This Row],[Total Direct Care Staff Hours]]/Table3[[#This Row],[MDS Census]]</f>
        <v>2.5225318912922909</v>
      </c>
      <c r="H224" s="3">
        <f>Table3[[#This Row],[Total RN Hours (w/ Admin, DON)]]/Table3[[#This Row],[MDS Census]]</f>
        <v>0.73615917914586793</v>
      </c>
      <c r="I224" s="3">
        <f>Table3[[#This Row],[Total RN Hours (w/ Admin, DON)]]/Table3[[#This Row],[MDS Census]]</f>
        <v>0.73615917914586793</v>
      </c>
      <c r="J224" s="3">
        <f t="shared" si="3"/>
        <v>110.98822222222223</v>
      </c>
      <c r="K224" s="3">
        <f>SUM(Table3[[#This Row],[RN Hours (excl. Admin, DON)]], Table3[[#This Row],[LPN Hours (excl. Admin)]], Table3[[#This Row],[CNA Hours]], Table3[[#This Row],[NA TR Hours]], Table3[[#This Row],[Med Aide/Tech Hours]])</f>
        <v>101.06944444444446</v>
      </c>
      <c r="L224" s="3">
        <f>SUM(Table3[[#This Row],[RN Hours (excl. Admin, DON)]:[RN DON Hours]])</f>
        <v>29.495444444444445</v>
      </c>
      <c r="M224" s="3">
        <v>19.576666666666668</v>
      </c>
      <c r="N224" s="3">
        <v>4.6660000000000013</v>
      </c>
      <c r="O224" s="3">
        <v>5.2527777777777782</v>
      </c>
      <c r="P224" s="3">
        <f>SUM(Table3[[#This Row],[LPN Hours (excl. Admin)]:[LPN Admin Hours]])</f>
        <v>13.72388888888889</v>
      </c>
      <c r="Q224" s="3">
        <v>13.72388888888889</v>
      </c>
      <c r="R224" s="3">
        <v>0</v>
      </c>
      <c r="S224" s="3">
        <f>SUM(Table3[[#This Row],[CNA Hours]], Table3[[#This Row],[NA TR Hours]], Table3[[#This Row],[Med Aide/Tech Hours]])</f>
        <v>67.768888888888895</v>
      </c>
      <c r="T224" s="3">
        <v>52.930555555555557</v>
      </c>
      <c r="U224" s="3">
        <v>14.838333333333335</v>
      </c>
      <c r="V224" s="3">
        <v>0</v>
      </c>
      <c r="W224" s="3">
        <f>SUM(Table3[[#This Row],[RN Hours Contract]:[Med Aide Hours Contract]])</f>
        <v>0</v>
      </c>
      <c r="X224" s="3">
        <v>0</v>
      </c>
      <c r="Y224" s="3">
        <v>0</v>
      </c>
      <c r="Z224" s="3">
        <v>0</v>
      </c>
      <c r="AA224" s="3">
        <v>0</v>
      </c>
      <c r="AB224" s="3">
        <v>0</v>
      </c>
      <c r="AC224" s="3">
        <v>0</v>
      </c>
      <c r="AD224" s="3">
        <v>0</v>
      </c>
      <c r="AE224" s="3">
        <v>0</v>
      </c>
      <c r="AF224" t="s">
        <v>222</v>
      </c>
      <c r="AG224" s="13">
        <v>5</v>
      </c>
      <c r="AQ224"/>
    </row>
    <row r="225" spans="1:43" x14ac:dyDescent="0.2">
      <c r="A225" t="s">
        <v>680</v>
      </c>
      <c r="B225" t="s">
        <v>908</v>
      </c>
      <c r="C225" t="s">
        <v>1422</v>
      </c>
      <c r="D225" t="s">
        <v>1746</v>
      </c>
      <c r="E225" s="3">
        <v>35.31111111111111</v>
      </c>
      <c r="F225" s="3">
        <f>Table3[[#This Row],[Total Hours Nurse Staffing]]/Table3[[#This Row],[MDS Census]]</f>
        <v>2.4602297042164882</v>
      </c>
      <c r="G225" s="3">
        <f>Table3[[#This Row],[Total Direct Care Staff Hours]]/Table3[[#This Row],[MDS Census]]</f>
        <v>2.2107016991818758</v>
      </c>
      <c r="H225" s="3">
        <f>Table3[[#This Row],[Total RN Hours (w/ Admin, DON)]]/Table3[[#This Row],[MDS Census]]</f>
        <v>0.670037759597231</v>
      </c>
      <c r="I225" s="3">
        <f>Table3[[#This Row],[Total RN Hours (w/ Admin, DON)]]/Table3[[#This Row],[MDS Census]]</f>
        <v>0.670037759597231</v>
      </c>
      <c r="J225" s="3">
        <f t="shared" ref="J225:J288" si="4">SUM(L225,P225,S225)</f>
        <v>86.873444444444445</v>
      </c>
      <c r="K225" s="3">
        <f>SUM(Table3[[#This Row],[RN Hours (excl. Admin, DON)]], Table3[[#This Row],[LPN Hours (excl. Admin)]], Table3[[#This Row],[CNA Hours]], Table3[[#This Row],[NA TR Hours]], Table3[[#This Row],[Med Aide/Tech Hours]])</f>
        <v>78.062333333333342</v>
      </c>
      <c r="L225" s="3">
        <f>SUM(Table3[[#This Row],[RN Hours (excl. Admin, DON)]:[RN DON Hours]])</f>
        <v>23.659777777777776</v>
      </c>
      <c r="M225" s="3">
        <v>19.215333333333334</v>
      </c>
      <c r="N225" s="3">
        <v>0</v>
      </c>
      <c r="O225" s="3">
        <v>4.4444444444444429</v>
      </c>
      <c r="P225" s="3">
        <f>SUM(Table3[[#This Row],[LPN Hours (excl. Admin)]:[LPN Admin Hours]])</f>
        <v>16.382777777777779</v>
      </c>
      <c r="Q225" s="3">
        <v>12.016111111111112</v>
      </c>
      <c r="R225" s="3">
        <v>4.3666666666666663</v>
      </c>
      <c r="S225" s="3">
        <f>SUM(Table3[[#This Row],[CNA Hours]], Table3[[#This Row],[NA TR Hours]], Table3[[#This Row],[Med Aide/Tech Hours]])</f>
        <v>46.830888888888893</v>
      </c>
      <c r="T225" s="3">
        <v>41.703111111111113</v>
      </c>
      <c r="U225" s="3">
        <v>5.1277777777777782</v>
      </c>
      <c r="V225" s="3">
        <v>0</v>
      </c>
      <c r="W225" s="3">
        <f>SUM(Table3[[#This Row],[RN Hours Contract]:[Med Aide Hours Contract]])</f>
        <v>25.549999999999997</v>
      </c>
      <c r="X225" s="3">
        <v>0</v>
      </c>
      <c r="Y225" s="3">
        <v>0</v>
      </c>
      <c r="Z225" s="3">
        <v>0</v>
      </c>
      <c r="AA225" s="3">
        <v>2.4</v>
      </c>
      <c r="AB225" s="3">
        <v>0</v>
      </c>
      <c r="AC225" s="3">
        <v>23.15</v>
      </c>
      <c r="AD225" s="3">
        <v>0</v>
      </c>
      <c r="AE225" s="3">
        <v>0</v>
      </c>
      <c r="AF225" t="s">
        <v>223</v>
      </c>
      <c r="AG225" s="13">
        <v>5</v>
      </c>
      <c r="AQ225"/>
    </row>
    <row r="226" spans="1:43" x14ac:dyDescent="0.2">
      <c r="A226" t="s">
        <v>680</v>
      </c>
      <c r="B226" t="s">
        <v>909</v>
      </c>
      <c r="C226" t="s">
        <v>1548</v>
      </c>
      <c r="D226" t="s">
        <v>1750</v>
      </c>
      <c r="E226" s="3">
        <v>70.13333333333334</v>
      </c>
      <c r="F226" s="3">
        <f>Table3[[#This Row],[Total Hours Nurse Staffing]]/Table3[[#This Row],[MDS Census]]</f>
        <v>5.0264115969581749</v>
      </c>
      <c r="G226" s="3">
        <f>Table3[[#This Row],[Total Direct Care Staff Hours]]/Table3[[#This Row],[MDS Census]]</f>
        <v>4.5659949302915077</v>
      </c>
      <c r="H226" s="3">
        <f>Table3[[#This Row],[Total RN Hours (w/ Admin, DON)]]/Table3[[#This Row],[MDS Census]]</f>
        <v>0.32048479087452469</v>
      </c>
      <c r="I226" s="3">
        <f>Table3[[#This Row],[Total RN Hours (w/ Admin, DON)]]/Table3[[#This Row],[MDS Census]]</f>
        <v>0.32048479087452469</v>
      </c>
      <c r="J226" s="3">
        <f t="shared" si="4"/>
        <v>352.51900000000001</v>
      </c>
      <c r="K226" s="3">
        <f>SUM(Table3[[#This Row],[RN Hours (excl. Admin, DON)]], Table3[[#This Row],[LPN Hours (excl. Admin)]], Table3[[#This Row],[CNA Hours]], Table3[[#This Row],[NA TR Hours]], Table3[[#This Row],[Med Aide/Tech Hours]])</f>
        <v>320.22844444444445</v>
      </c>
      <c r="L226" s="3">
        <f>SUM(Table3[[#This Row],[RN Hours (excl. Admin, DON)]:[RN DON Hours]])</f>
        <v>22.476666666666667</v>
      </c>
      <c r="M226" s="3">
        <v>10.558333333333334</v>
      </c>
      <c r="N226" s="3">
        <v>6.466111111111112</v>
      </c>
      <c r="O226" s="3">
        <v>5.4522222222222219</v>
      </c>
      <c r="P226" s="3">
        <f>SUM(Table3[[#This Row],[LPN Hours (excl. Admin)]:[LPN Admin Hours]])</f>
        <v>113.95055555555554</v>
      </c>
      <c r="Q226" s="3">
        <v>93.578333333333319</v>
      </c>
      <c r="R226" s="3">
        <v>20.37222222222222</v>
      </c>
      <c r="S226" s="3">
        <f>SUM(Table3[[#This Row],[CNA Hours]], Table3[[#This Row],[NA TR Hours]], Table3[[#This Row],[Med Aide/Tech Hours]])</f>
        <v>216.09177777777776</v>
      </c>
      <c r="T226" s="3">
        <v>216.09177777777776</v>
      </c>
      <c r="U226" s="3">
        <v>0</v>
      </c>
      <c r="V226" s="3">
        <v>0</v>
      </c>
      <c r="W226" s="3">
        <f>SUM(Table3[[#This Row],[RN Hours Contract]:[Med Aide Hours Contract]])</f>
        <v>72.341666666666669</v>
      </c>
      <c r="X226" s="3">
        <v>4.3638888888888889</v>
      </c>
      <c r="Y226" s="3">
        <v>1.7027777777777777</v>
      </c>
      <c r="Z226" s="3">
        <v>0</v>
      </c>
      <c r="AA226" s="3">
        <v>27.533333333333335</v>
      </c>
      <c r="AB226" s="3">
        <v>8.8888888888888892E-2</v>
      </c>
      <c r="AC226" s="3">
        <v>38.652777777777779</v>
      </c>
      <c r="AD226" s="3">
        <v>0</v>
      </c>
      <c r="AE226" s="3">
        <v>0</v>
      </c>
      <c r="AF226" t="s">
        <v>224</v>
      </c>
      <c r="AG226" s="13">
        <v>5</v>
      </c>
      <c r="AQ226"/>
    </row>
    <row r="227" spans="1:43" x14ac:dyDescent="0.2">
      <c r="A227" t="s">
        <v>680</v>
      </c>
      <c r="B227" t="s">
        <v>910</v>
      </c>
      <c r="C227" t="s">
        <v>1457</v>
      </c>
      <c r="D227" t="s">
        <v>1759</v>
      </c>
      <c r="E227" s="3">
        <v>33.544444444444444</v>
      </c>
      <c r="F227" s="3">
        <f>Table3[[#This Row],[Total Hours Nurse Staffing]]/Table3[[#This Row],[MDS Census]]</f>
        <v>4.5059390526664451</v>
      </c>
      <c r="G227" s="3">
        <f>Table3[[#This Row],[Total Direct Care Staff Hours]]/Table3[[#This Row],[MDS Census]]</f>
        <v>4.3148393507784029</v>
      </c>
      <c r="H227" s="3">
        <f>Table3[[#This Row],[Total RN Hours (w/ Admin, DON)]]/Table3[[#This Row],[MDS Census]]</f>
        <v>1.5697846969195095</v>
      </c>
      <c r="I227" s="3">
        <f>Table3[[#This Row],[Total RN Hours (w/ Admin, DON)]]/Table3[[#This Row],[MDS Census]]</f>
        <v>1.5697846969195095</v>
      </c>
      <c r="J227" s="3">
        <f t="shared" si="4"/>
        <v>151.14922222222219</v>
      </c>
      <c r="K227" s="3">
        <f>SUM(Table3[[#This Row],[RN Hours (excl. Admin, DON)]], Table3[[#This Row],[LPN Hours (excl. Admin)]], Table3[[#This Row],[CNA Hours]], Table3[[#This Row],[NA TR Hours]], Table3[[#This Row],[Med Aide/Tech Hours]])</f>
        <v>144.73888888888888</v>
      </c>
      <c r="L227" s="3">
        <f>SUM(Table3[[#This Row],[RN Hours (excl. Admin, DON)]:[RN DON Hours]])</f>
        <v>52.657555555555547</v>
      </c>
      <c r="M227" s="3">
        <v>46.24722222222222</v>
      </c>
      <c r="N227" s="3">
        <v>1.3436666666666666</v>
      </c>
      <c r="O227" s="3">
        <v>5.0666666666666664</v>
      </c>
      <c r="P227" s="3">
        <f>SUM(Table3[[#This Row],[LPN Hours (excl. Admin)]:[LPN Admin Hours]])</f>
        <v>32.419666666666664</v>
      </c>
      <c r="Q227" s="3">
        <v>32.419666666666664</v>
      </c>
      <c r="R227" s="3">
        <v>0</v>
      </c>
      <c r="S227" s="3">
        <f>SUM(Table3[[#This Row],[CNA Hours]], Table3[[#This Row],[NA TR Hours]], Table3[[#This Row],[Med Aide/Tech Hours]])</f>
        <v>66.071999999999989</v>
      </c>
      <c r="T227" s="3">
        <v>66.071999999999989</v>
      </c>
      <c r="U227" s="3">
        <v>0</v>
      </c>
      <c r="V227" s="3">
        <v>0</v>
      </c>
      <c r="W227" s="3">
        <f>SUM(Table3[[#This Row],[RN Hours Contract]:[Med Aide Hours Contract]])</f>
        <v>0</v>
      </c>
      <c r="X227" s="3">
        <v>0</v>
      </c>
      <c r="Y227" s="3">
        <v>0</v>
      </c>
      <c r="Z227" s="3">
        <v>0</v>
      </c>
      <c r="AA227" s="3">
        <v>0</v>
      </c>
      <c r="AB227" s="3">
        <v>0</v>
      </c>
      <c r="AC227" s="3">
        <v>0</v>
      </c>
      <c r="AD227" s="3">
        <v>0</v>
      </c>
      <c r="AE227" s="3">
        <v>0</v>
      </c>
      <c r="AF227" t="s">
        <v>225</v>
      </c>
      <c r="AG227" s="13">
        <v>5</v>
      </c>
      <c r="AQ227"/>
    </row>
    <row r="228" spans="1:43" x14ac:dyDescent="0.2">
      <c r="A228" t="s">
        <v>680</v>
      </c>
      <c r="B228" t="s">
        <v>911</v>
      </c>
      <c r="C228" t="s">
        <v>1537</v>
      </c>
      <c r="D228" t="s">
        <v>1717</v>
      </c>
      <c r="E228" s="3">
        <v>102.23333333333333</v>
      </c>
      <c r="F228" s="3">
        <f>Table3[[#This Row],[Total Hours Nurse Staffing]]/Table3[[#This Row],[MDS Census]]</f>
        <v>3.4676665579828279</v>
      </c>
      <c r="G228" s="3">
        <f>Table3[[#This Row],[Total Direct Care Staff Hours]]/Table3[[#This Row],[MDS Census]]</f>
        <v>3.0687696989457667</v>
      </c>
      <c r="H228" s="3">
        <f>Table3[[#This Row],[Total RN Hours (w/ Admin, DON)]]/Table3[[#This Row],[MDS Census]]</f>
        <v>0.63205086403651767</v>
      </c>
      <c r="I228" s="3">
        <f>Table3[[#This Row],[Total RN Hours (w/ Admin, DON)]]/Table3[[#This Row],[MDS Census]]</f>
        <v>0.63205086403651767</v>
      </c>
      <c r="J228" s="3">
        <f t="shared" si="4"/>
        <v>354.51111111111112</v>
      </c>
      <c r="K228" s="3">
        <f>SUM(Table3[[#This Row],[RN Hours (excl. Admin, DON)]], Table3[[#This Row],[LPN Hours (excl. Admin)]], Table3[[#This Row],[CNA Hours]], Table3[[#This Row],[NA TR Hours]], Table3[[#This Row],[Med Aide/Tech Hours]])</f>
        <v>313.73055555555555</v>
      </c>
      <c r="L228" s="3">
        <f>SUM(Table3[[#This Row],[RN Hours (excl. Admin, DON)]:[RN DON Hours]])</f>
        <v>64.61666666666666</v>
      </c>
      <c r="M228" s="3">
        <v>23.836111111111112</v>
      </c>
      <c r="N228" s="3">
        <v>34.319444444444443</v>
      </c>
      <c r="O228" s="3">
        <v>6.4611111111111112</v>
      </c>
      <c r="P228" s="3">
        <f>SUM(Table3[[#This Row],[LPN Hours (excl. Admin)]:[LPN Admin Hours]])</f>
        <v>64.980555555555554</v>
      </c>
      <c r="Q228" s="3">
        <v>64.980555555555554</v>
      </c>
      <c r="R228" s="3">
        <v>0</v>
      </c>
      <c r="S228" s="3">
        <f>SUM(Table3[[#This Row],[CNA Hours]], Table3[[#This Row],[NA TR Hours]], Table3[[#This Row],[Med Aide/Tech Hours]])</f>
        <v>224.91388888888889</v>
      </c>
      <c r="T228" s="3">
        <v>224.91388888888889</v>
      </c>
      <c r="U228" s="3">
        <v>0</v>
      </c>
      <c r="V228" s="3">
        <v>0</v>
      </c>
      <c r="W228" s="3">
        <f>SUM(Table3[[#This Row],[RN Hours Contract]:[Med Aide Hours Contract]])</f>
        <v>0</v>
      </c>
      <c r="X228" s="3">
        <v>0</v>
      </c>
      <c r="Y228" s="3">
        <v>0</v>
      </c>
      <c r="Z228" s="3">
        <v>0</v>
      </c>
      <c r="AA228" s="3">
        <v>0</v>
      </c>
      <c r="AB228" s="3">
        <v>0</v>
      </c>
      <c r="AC228" s="3">
        <v>0</v>
      </c>
      <c r="AD228" s="3">
        <v>0</v>
      </c>
      <c r="AE228" s="3">
        <v>0</v>
      </c>
      <c r="AF228" t="s">
        <v>226</v>
      </c>
      <c r="AG228" s="13">
        <v>5</v>
      </c>
      <c r="AQ228"/>
    </row>
    <row r="229" spans="1:43" x14ac:dyDescent="0.2">
      <c r="A229" t="s">
        <v>680</v>
      </c>
      <c r="B229" t="s">
        <v>912</v>
      </c>
      <c r="C229" t="s">
        <v>1549</v>
      </c>
      <c r="D229" t="s">
        <v>1754</v>
      </c>
      <c r="E229" s="3">
        <v>87.25555555555556</v>
      </c>
      <c r="F229" s="3">
        <f>Table3[[#This Row],[Total Hours Nurse Staffing]]/Table3[[#This Row],[MDS Census]]</f>
        <v>3.4052909716032094</v>
      </c>
      <c r="G229" s="3">
        <f>Table3[[#This Row],[Total Direct Care Staff Hours]]/Table3[[#This Row],[MDS Census]]</f>
        <v>3.2211320514453075</v>
      </c>
      <c r="H229" s="3">
        <f>Table3[[#This Row],[Total RN Hours (w/ Admin, DON)]]/Table3[[#This Row],[MDS Census]]</f>
        <v>0.75508086081752179</v>
      </c>
      <c r="I229" s="3">
        <f>Table3[[#This Row],[Total RN Hours (w/ Admin, DON)]]/Table3[[#This Row],[MDS Census]]</f>
        <v>0.75508086081752179</v>
      </c>
      <c r="J229" s="3">
        <f t="shared" si="4"/>
        <v>297.13055555555559</v>
      </c>
      <c r="K229" s="3">
        <f>SUM(Table3[[#This Row],[RN Hours (excl. Admin, DON)]], Table3[[#This Row],[LPN Hours (excl. Admin)]], Table3[[#This Row],[CNA Hours]], Table3[[#This Row],[NA TR Hours]], Table3[[#This Row],[Med Aide/Tech Hours]])</f>
        <v>281.06166666666667</v>
      </c>
      <c r="L229" s="3">
        <f>SUM(Table3[[#This Row],[RN Hours (excl. Admin, DON)]:[RN DON Hours]])</f>
        <v>65.884999999999991</v>
      </c>
      <c r="M229" s="3">
        <v>59.990555555555552</v>
      </c>
      <c r="N229" s="3">
        <v>0.89444444444444449</v>
      </c>
      <c r="O229" s="3">
        <v>5</v>
      </c>
      <c r="P229" s="3">
        <f>SUM(Table3[[#This Row],[LPN Hours (excl. Admin)]:[LPN Admin Hours]])</f>
        <v>69.36944444444444</v>
      </c>
      <c r="Q229" s="3">
        <v>59.195</v>
      </c>
      <c r="R229" s="3">
        <v>10.174444444444447</v>
      </c>
      <c r="S229" s="3">
        <f>SUM(Table3[[#This Row],[CNA Hours]], Table3[[#This Row],[NA TR Hours]], Table3[[#This Row],[Med Aide/Tech Hours]])</f>
        <v>161.87611111111113</v>
      </c>
      <c r="T229" s="3">
        <v>161.87611111111113</v>
      </c>
      <c r="U229" s="3">
        <v>0</v>
      </c>
      <c r="V229" s="3">
        <v>0</v>
      </c>
      <c r="W229" s="3">
        <f>SUM(Table3[[#This Row],[RN Hours Contract]:[Med Aide Hours Contract]])</f>
        <v>66.812777777777768</v>
      </c>
      <c r="X229" s="3">
        <v>5.6083333333333334</v>
      </c>
      <c r="Y229" s="3">
        <v>0.89444444444444449</v>
      </c>
      <c r="Z229" s="3">
        <v>0</v>
      </c>
      <c r="AA229" s="3">
        <v>4.291666666666667</v>
      </c>
      <c r="AB229" s="3">
        <v>0</v>
      </c>
      <c r="AC229" s="3">
        <v>56.018333333333317</v>
      </c>
      <c r="AD229" s="3">
        <v>0</v>
      </c>
      <c r="AE229" s="3">
        <v>0</v>
      </c>
      <c r="AF229" t="s">
        <v>227</v>
      </c>
      <c r="AG229" s="13">
        <v>5</v>
      </c>
      <c r="AQ229"/>
    </row>
    <row r="230" spans="1:43" x14ac:dyDescent="0.2">
      <c r="A230" t="s">
        <v>680</v>
      </c>
      <c r="B230" t="s">
        <v>913</v>
      </c>
      <c r="C230" t="s">
        <v>1399</v>
      </c>
      <c r="D230" t="s">
        <v>1762</v>
      </c>
      <c r="E230" s="3">
        <v>61.37777777777778</v>
      </c>
      <c r="F230" s="3">
        <f>Table3[[#This Row],[Total Hours Nurse Staffing]]/Table3[[#This Row],[MDS Census]]</f>
        <v>3.3726973207820414</v>
      </c>
      <c r="G230" s="3">
        <f>Table3[[#This Row],[Total Direct Care Staff Hours]]/Table3[[#This Row],[MDS Census]]</f>
        <v>3.1359866039102098</v>
      </c>
      <c r="H230" s="3">
        <f>Table3[[#This Row],[Total RN Hours (w/ Admin, DON)]]/Table3[[#This Row],[MDS Census]]</f>
        <v>0.42722483707458331</v>
      </c>
      <c r="I230" s="3">
        <f>Table3[[#This Row],[Total RN Hours (w/ Admin, DON)]]/Table3[[#This Row],[MDS Census]]</f>
        <v>0.42722483707458331</v>
      </c>
      <c r="J230" s="3">
        <f t="shared" si="4"/>
        <v>207.00866666666664</v>
      </c>
      <c r="K230" s="3">
        <f>SUM(Table3[[#This Row],[RN Hours (excl. Admin, DON)]], Table3[[#This Row],[LPN Hours (excl. Admin)]], Table3[[#This Row],[CNA Hours]], Table3[[#This Row],[NA TR Hours]], Table3[[#This Row],[Med Aide/Tech Hours]])</f>
        <v>192.47988888888889</v>
      </c>
      <c r="L230" s="3">
        <f>SUM(Table3[[#This Row],[RN Hours (excl. Admin, DON)]:[RN DON Hours]])</f>
        <v>26.222111111111094</v>
      </c>
      <c r="M230" s="3">
        <v>14.802111111111111</v>
      </c>
      <c r="N230" s="3">
        <v>5.7099999999999911</v>
      </c>
      <c r="O230" s="3">
        <v>5.7099999999999911</v>
      </c>
      <c r="P230" s="3">
        <f>SUM(Table3[[#This Row],[LPN Hours (excl. Admin)]:[LPN Admin Hours]])</f>
        <v>55.272666666666666</v>
      </c>
      <c r="Q230" s="3">
        <v>52.163888888888891</v>
      </c>
      <c r="R230" s="3">
        <v>3.1087777777777781</v>
      </c>
      <c r="S230" s="3">
        <f>SUM(Table3[[#This Row],[CNA Hours]], Table3[[#This Row],[NA TR Hours]], Table3[[#This Row],[Med Aide/Tech Hours]])</f>
        <v>125.51388888888889</v>
      </c>
      <c r="T230" s="3">
        <v>125.51388888888889</v>
      </c>
      <c r="U230" s="3">
        <v>0</v>
      </c>
      <c r="V230" s="3">
        <v>0</v>
      </c>
      <c r="W230" s="3">
        <f>SUM(Table3[[#This Row],[RN Hours Contract]:[Med Aide Hours Contract]])</f>
        <v>22.552777777777777</v>
      </c>
      <c r="X230" s="3">
        <v>0.3888888888888889</v>
      </c>
      <c r="Y230" s="3">
        <v>0</v>
      </c>
      <c r="Z230" s="3">
        <v>0</v>
      </c>
      <c r="AA230" s="3">
        <v>4.9749999999999996</v>
      </c>
      <c r="AB230" s="3">
        <v>0</v>
      </c>
      <c r="AC230" s="3">
        <v>17.18888888888889</v>
      </c>
      <c r="AD230" s="3">
        <v>0</v>
      </c>
      <c r="AE230" s="3">
        <v>0</v>
      </c>
      <c r="AF230" t="s">
        <v>228</v>
      </c>
      <c r="AG230" s="13">
        <v>5</v>
      </c>
      <c r="AQ230"/>
    </row>
    <row r="231" spans="1:43" x14ac:dyDescent="0.2">
      <c r="A231" t="s">
        <v>680</v>
      </c>
      <c r="B231" t="s">
        <v>914</v>
      </c>
      <c r="C231" t="s">
        <v>1550</v>
      </c>
      <c r="D231" t="s">
        <v>1780</v>
      </c>
      <c r="E231" s="3">
        <v>37.444444444444443</v>
      </c>
      <c r="F231" s="3">
        <f>Table3[[#This Row],[Total Hours Nurse Staffing]]/Table3[[#This Row],[MDS Census]]</f>
        <v>5.2821958456973297</v>
      </c>
      <c r="G231" s="3">
        <f>Table3[[#This Row],[Total Direct Care Staff Hours]]/Table3[[#This Row],[MDS Census]]</f>
        <v>4.8438427299703264</v>
      </c>
      <c r="H231" s="3">
        <f>Table3[[#This Row],[Total RN Hours (w/ Admin, DON)]]/Table3[[#This Row],[MDS Census]]</f>
        <v>0.75281899109792294</v>
      </c>
      <c r="I231" s="3">
        <f>Table3[[#This Row],[Total RN Hours (w/ Admin, DON)]]/Table3[[#This Row],[MDS Census]]</f>
        <v>0.75281899109792294</v>
      </c>
      <c r="J231" s="3">
        <f t="shared" si="4"/>
        <v>197.78888888888889</v>
      </c>
      <c r="K231" s="3">
        <f>SUM(Table3[[#This Row],[RN Hours (excl. Admin, DON)]], Table3[[#This Row],[LPN Hours (excl. Admin)]], Table3[[#This Row],[CNA Hours]], Table3[[#This Row],[NA TR Hours]], Table3[[#This Row],[Med Aide/Tech Hours]])</f>
        <v>181.375</v>
      </c>
      <c r="L231" s="3">
        <f>SUM(Table3[[#This Row],[RN Hours (excl. Admin, DON)]:[RN DON Hours]])</f>
        <v>28.18888888888889</v>
      </c>
      <c r="M231" s="3">
        <v>14.219444444444445</v>
      </c>
      <c r="N231" s="3">
        <v>8.8361111111111104</v>
      </c>
      <c r="O231" s="3">
        <v>5.1333333333333337</v>
      </c>
      <c r="P231" s="3">
        <f>SUM(Table3[[#This Row],[LPN Hours (excl. Admin)]:[LPN Admin Hours]])</f>
        <v>56.324999999999996</v>
      </c>
      <c r="Q231" s="3">
        <v>53.880555555555553</v>
      </c>
      <c r="R231" s="3">
        <v>2.4444444444444446</v>
      </c>
      <c r="S231" s="3">
        <f>SUM(Table3[[#This Row],[CNA Hours]], Table3[[#This Row],[NA TR Hours]], Table3[[#This Row],[Med Aide/Tech Hours]])</f>
        <v>113.27500000000001</v>
      </c>
      <c r="T231" s="3">
        <v>113.27500000000001</v>
      </c>
      <c r="U231" s="3">
        <v>0</v>
      </c>
      <c r="V231" s="3">
        <v>0</v>
      </c>
      <c r="W231" s="3">
        <f>SUM(Table3[[#This Row],[RN Hours Contract]:[Med Aide Hours Contract]])</f>
        <v>0</v>
      </c>
      <c r="X231" s="3">
        <v>0</v>
      </c>
      <c r="Y231" s="3">
        <v>0</v>
      </c>
      <c r="Z231" s="3">
        <v>0</v>
      </c>
      <c r="AA231" s="3">
        <v>0</v>
      </c>
      <c r="AB231" s="3">
        <v>0</v>
      </c>
      <c r="AC231" s="3">
        <v>0</v>
      </c>
      <c r="AD231" s="3">
        <v>0</v>
      </c>
      <c r="AE231" s="3">
        <v>0</v>
      </c>
      <c r="AF231" t="s">
        <v>229</v>
      </c>
      <c r="AG231" s="13">
        <v>5</v>
      </c>
      <c r="AQ231"/>
    </row>
    <row r="232" spans="1:43" x14ac:dyDescent="0.2">
      <c r="A232" t="s">
        <v>680</v>
      </c>
      <c r="B232" t="s">
        <v>915</v>
      </c>
      <c r="C232" t="s">
        <v>1426</v>
      </c>
      <c r="D232" t="s">
        <v>1750</v>
      </c>
      <c r="E232" s="3">
        <v>137.73333333333332</v>
      </c>
      <c r="F232" s="3">
        <f>Table3[[#This Row],[Total Hours Nurse Staffing]]/Table3[[#This Row],[MDS Census]]</f>
        <v>3.4166464988706036</v>
      </c>
      <c r="G232" s="3">
        <f>Table3[[#This Row],[Total Direct Care Staff Hours]]/Table3[[#This Row],[MDS Census]]</f>
        <v>3.2723862536302035</v>
      </c>
      <c r="H232" s="3">
        <f>Table3[[#This Row],[Total RN Hours (w/ Admin, DON)]]/Table3[[#This Row],[MDS Census]]</f>
        <v>0.8135285575992256</v>
      </c>
      <c r="I232" s="3">
        <f>Table3[[#This Row],[Total RN Hours (w/ Admin, DON)]]/Table3[[#This Row],[MDS Census]]</f>
        <v>0.8135285575992256</v>
      </c>
      <c r="J232" s="3">
        <f t="shared" si="4"/>
        <v>470.58611111111111</v>
      </c>
      <c r="K232" s="3">
        <f>SUM(Table3[[#This Row],[RN Hours (excl. Admin, DON)]], Table3[[#This Row],[LPN Hours (excl. Admin)]], Table3[[#This Row],[CNA Hours]], Table3[[#This Row],[NA TR Hours]], Table3[[#This Row],[Med Aide/Tech Hours]])</f>
        <v>450.71666666666664</v>
      </c>
      <c r="L232" s="3">
        <f>SUM(Table3[[#This Row],[RN Hours (excl. Admin, DON)]:[RN DON Hours]])</f>
        <v>112.05</v>
      </c>
      <c r="M232" s="3">
        <v>92.180555555555557</v>
      </c>
      <c r="N232" s="3">
        <v>14.05</v>
      </c>
      <c r="O232" s="3">
        <v>5.8194444444444446</v>
      </c>
      <c r="P232" s="3">
        <f>SUM(Table3[[#This Row],[LPN Hours (excl. Admin)]:[LPN Admin Hours]])</f>
        <v>109.01666666666667</v>
      </c>
      <c r="Q232" s="3">
        <v>109.01666666666667</v>
      </c>
      <c r="R232" s="3">
        <v>0</v>
      </c>
      <c r="S232" s="3">
        <f>SUM(Table3[[#This Row],[CNA Hours]], Table3[[#This Row],[NA TR Hours]], Table3[[#This Row],[Med Aide/Tech Hours]])</f>
        <v>249.51944444444445</v>
      </c>
      <c r="T232" s="3">
        <v>235.69444444444446</v>
      </c>
      <c r="U232" s="3">
        <v>13.824999999999999</v>
      </c>
      <c r="V232" s="3">
        <v>0</v>
      </c>
      <c r="W232" s="3">
        <f>SUM(Table3[[#This Row],[RN Hours Contract]:[Med Aide Hours Contract]])</f>
        <v>0</v>
      </c>
      <c r="X232" s="3">
        <v>0</v>
      </c>
      <c r="Y232" s="3">
        <v>0</v>
      </c>
      <c r="Z232" s="3">
        <v>0</v>
      </c>
      <c r="AA232" s="3">
        <v>0</v>
      </c>
      <c r="AB232" s="3">
        <v>0</v>
      </c>
      <c r="AC232" s="3">
        <v>0</v>
      </c>
      <c r="AD232" s="3">
        <v>0</v>
      </c>
      <c r="AE232" s="3">
        <v>0</v>
      </c>
      <c r="AF232" t="s">
        <v>230</v>
      </c>
      <c r="AG232" s="13">
        <v>5</v>
      </c>
      <c r="AQ232"/>
    </row>
    <row r="233" spans="1:43" x14ac:dyDescent="0.2">
      <c r="A233" t="s">
        <v>680</v>
      </c>
      <c r="B233" t="s">
        <v>916</v>
      </c>
      <c r="C233" t="s">
        <v>1421</v>
      </c>
      <c r="D233" t="s">
        <v>1745</v>
      </c>
      <c r="E233" s="3">
        <v>61.4</v>
      </c>
      <c r="F233" s="3">
        <f>Table3[[#This Row],[Total Hours Nurse Staffing]]/Table3[[#This Row],[MDS Census]]</f>
        <v>3.3005519363011224</v>
      </c>
      <c r="G233" s="3">
        <f>Table3[[#This Row],[Total Direct Care Staff Hours]]/Table3[[#This Row],[MDS Census]]</f>
        <v>3.1253800217155265</v>
      </c>
      <c r="H233" s="3">
        <f>Table3[[#This Row],[Total RN Hours (w/ Admin, DON)]]/Table3[[#This Row],[MDS Census]]</f>
        <v>0.46039630836047779</v>
      </c>
      <c r="I233" s="3">
        <f>Table3[[#This Row],[Total RN Hours (w/ Admin, DON)]]/Table3[[#This Row],[MDS Census]]</f>
        <v>0.46039630836047779</v>
      </c>
      <c r="J233" s="3">
        <f t="shared" si="4"/>
        <v>202.6538888888889</v>
      </c>
      <c r="K233" s="3">
        <f>SUM(Table3[[#This Row],[RN Hours (excl. Admin, DON)]], Table3[[#This Row],[LPN Hours (excl. Admin)]], Table3[[#This Row],[CNA Hours]], Table3[[#This Row],[NA TR Hours]], Table3[[#This Row],[Med Aide/Tech Hours]])</f>
        <v>191.89833333333331</v>
      </c>
      <c r="L233" s="3">
        <f>SUM(Table3[[#This Row],[RN Hours (excl. Admin, DON)]:[RN DON Hours]])</f>
        <v>28.268333333333334</v>
      </c>
      <c r="M233" s="3">
        <v>17.512777777777778</v>
      </c>
      <c r="N233" s="3">
        <v>5.6</v>
      </c>
      <c r="O233" s="3">
        <v>5.1555555555555559</v>
      </c>
      <c r="P233" s="3">
        <f>SUM(Table3[[#This Row],[LPN Hours (excl. Admin)]:[LPN Admin Hours]])</f>
        <v>56.07</v>
      </c>
      <c r="Q233" s="3">
        <v>56.07</v>
      </c>
      <c r="R233" s="3">
        <v>0</v>
      </c>
      <c r="S233" s="3">
        <f>SUM(Table3[[#This Row],[CNA Hours]], Table3[[#This Row],[NA TR Hours]], Table3[[#This Row],[Med Aide/Tech Hours]])</f>
        <v>118.31555555555555</v>
      </c>
      <c r="T233" s="3">
        <v>118.31555555555555</v>
      </c>
      <c r="U233" s="3">
        <v>0</v>
      </c>
      <c r="V233" s="3">
        <v>0</v>
      </c>
      <c r="W233" s="3">
        <f>SUM(Table3[[#This Row],[RN Hours Contract]:[Med Aide Hours Contract]])</f>
        <v>1.8388888888888888</v>
      </c>
      <c r="X233" s="3">
        <v>0.81388888888888888</v>
      </c>
      <c r="Y233" s="3">
        <v>0</v>
      </c>
      <c r="Z233" s="3">
        <v>0</v>
      </c>
      <c r="AA233" s="3">
        <v>1.0249999999999999</v>
      </c>
      <c r="AB233" s="3">
        <v>0</v>
      </c>
      <c r="AC233" s="3">
        <v>0</v>
      </c>
      <c r="AD233" s="3">
        <v>0</v>
      </c>
      <c r="AE233" s="3">
        <v>0</v>
      </c>
      <c r="AF233" t="s">
        <v>231</v>
      </c>
      <c r="AG233" s="13">
        <v>5</v>
      </c>
      <c r="AQ233"/>
    </row>
    <row r="234" spans="1:43" x14ac:dyDescent="0.2">
      <c r="A234" t="s">
        <v>680</v>
      </c>
      <c r="B234" t="s">
        <v>917</v>
      </c>
      <c r="C234" t="s">
        <v>1551</v>
      </c>
      <c r="D234" t="s">
        <v>1717</v>
      </c>
      <c r="E234" s="3">
        <v>56.37777777777778</v>
      </c>
      <c r="F234" s="3">
        <f>Table3[[#This Row],[Total Hours Nurse Staffing]]/Table3[[#This Row],[MDS Census]]</f>
        <v>5.2122960189199841</v>
      </c>
      <c r="G234" s="3">
        <f>Table3[[#This Row],[Total Direct Care Staff Hours]]/Table3[[#This Row],[MDS Census]]</f>
        <v>4.6425896728419387</v>
      </c>
      <c r="H234" s="3">
        <f>Table3[[#This Row],[Total RN Hours (w/ Admin, DON)]]/Table3[[#This Row],[MDS Census]]</f>
        <v>0.72392983839180136</v>
      </c>
      <c r="I234" s="3">
        <f>Table3[[#This Row],[Total RN Hours (w/ Admin, DON)]]/Table3[[#This Row],[MDS Census]]</f>
        <v>0.72392983839180136</v>
      </c>
      <c r="J234" s="3">
        <f t="shared" si="4"/>
        <v>293.85766666666666</v>
      </c>
      <c r="K234" s="3">
        <f>SUM(Table3[[#This Row],[RN Hours (excl. Admin, DON)]], Table3[[#This Row],[LPN Hours (excl. Admin)]], Table3[[#This Row],[CNA Hours]], Table3[[#This Row],[NA TR Hours]], Table3[[#This Row],[Med Aide/Tech Hours]])</f>
        <v>261.73888888888888</v>
      </c>
      <c r="L234" s="3">
        <f>SUM(Table3[[#This Row],[RN Hours (excl. Admin, DON)]:[RN DON Hours]])</f>
        <v>40.81355555555556</v>
      </c>
      <c r="M234" s="3">
        <v>22.85</v>
      </c>
      <c r="N234" s="3">
        <v>12.363555555555553</v>
      </c>
      <c r="O234" s="3">
        <v>5.6</v>
      </c>
      <c r="P234" s="3">
        <f>SUM(Table3[[#This Row],[LPN Hours (excl. Admin)]:[LPN Admin Hours]])</f>
        <v>82.807999999999993</v>
      </c>
      <c r="Q234" s="3">
        <v>68.652777777777771</v>
      </c>
      <c r="R234" s="3">
        <v>14.155222222222223</v>
      </c>
      <c r="S234" s="3">
        <f>SUM(Table3[[#This Row],[CNA Hours]], Table3[[#This Row],[NA TR Hours]], Table3[[#This Row],[Med Aide/Tech Hours]])</f>
        <v>170.23611111111111</v>
      </c>
      <c r="T234" s="3">
        <v>170.23611111111111</v>
      </c>
      <c r="U234" s="3">
        <v>0</v>
      </c>
      <c r="V234" s="3">
        <v>0</v>
      </c>
      <c r="W234" s="3">
        <f>SUM(Table3[[#This Row],[RN Hours Contract]:[Med Aide Hours Contract]])</f>
        <v>0</v>
      </c>
      <c r="X234" s="3">
        <v>0</v>
      </c>
      <c r="Y234" s="3">
        <v>0</v>
      </c>
      <c r="Z234" s="3">
        <v>0</v>
      </c>
      <c r="AA234" s="3">
        <v>0</v>
      </c>
      <c r="AB234" s="3">
        <v>0</v>
      </c>
      <c r="AC234" s="3">
        <v>0</v>
      </c>
      <c r="AD234" s="3">
        <v>0</v>
      </c>
      <c r="AE234" s="3">
        <v>0</v>
      </c>
      <c r="AF234" t="s">
        <v>232</v>
      </c>
      <c r="AG234" s="13">
        <v>5</v>
      </c>
      <c r="AQ234"/>
    </row>
    <row r="235" spans="1:43" x14ac:dyDescent="0.2">
      <c r="A235" t="s">
        <v>680</v>
      </c>
      <c r="B235" t="s">
        <v>918</v>
      </c>
      <c r="C235" t="s">
        <v>1552</v>
      </c>
      <c r="D235" t="s">
        <v>1733</v>
      </c>
      <c r="E235" s="3">
        <v>83.777777777777771</v>
      </c>
      <c r="F235" s="3">
        <f>Table3[[#This Row],[Total Hours Nurse Staffing]]/Table3[[#This Row],[MDS Census]]</f>
        <v>2.8539376657824937</v>
      </c>
      <c r="G235" s="3">
        <f>Table3[[#This Row],[Total Direct Care Staff Hours]]/Table3[[#This Row],[MDS Census]]</f>
        <v>2.5819310344827588</v>
      </c>
      <c r="H235" s="3">
        <f>Table3[[#This Row],[Total RN Hours (w/ Admin, DON)]]/Table3[[#This Row],[MDS Census]]</f>
        <v>0.71176259946949616</v>
      </c>
      <c r="I235" s="3">
        <f>Table3[[#This Row],[Total RN Hours (w/ Admin, DON)]]/Table3[[#This Row],[MDS Census]]</f>
        <v>0.71176259946949616</v>
      </c>
      <c r="J235" s="3">
        <f t="shared" si="4"/>
        <v>239.09655555555557</v>
      </c>
      <c r="K235" s="3">
        <f>SUM(Table3[[#This Row],[RN Hours (excl. Admin, DON)]], Table3[[#This Row],[LPN Hours (excl. Admin)]], Table3[[#This Row],[CNA Hours]], Table3[[#This Row],[NA TR Hours]], Table3[[#This Row],[Med Aide/Tech Hours]])</f>
        <v>216.30844444444446</v>
      </c>
      <c r="L235" s="3">
        <f>SUM(Table3[[#This Row],[RN Hours (excl. Admin, DON)]:[RN DON Hours]])</f>
        <v>59.629888888888892</v>
      </c>
      <c r="M235" s="3">
        <v>42.530666666666669</v>
      </c>
      <c r="N235" s="3">
        <v>11.854777777777777</v>
      </c>
      <c r="O235" s="3">
        <v>5.2444444444444445</v>
      </c>
      <c r="P235" s="3">
        <f>SUM(Table3[[#This Row],[LPN Hours (excl. Admin)]:[LPN Admin Hours]])</f>
        <v>42.638888888888893</v>
      </c>
      <c r="Q235" s="3">
        <v>36.950000000000003</v>
      </c>
      <c r="R235" s="3">
        <v>5.6888888888888891</v>
      </c>
      <c r="S235" s="3">
        <f>SUM(Table3[[#This Row],[CNA Hours]], Table3[[#This Row],[NA TR Hours]], Table3[[#This Row],[Med Aide/Tech Hours]])</f>
        <v>136.82777777777778</v>
      </c>
      <c r="T235" s="3">
        <v>136.82777777777778</v>
      </c>
      <c r="U235" s="3">
        <v>0</v>
      </c>
      <c r="V235" s="3">
        <v>0</v>
      </c>
      <c r="W235" s="3">
        <f>SUM(Table3[[#This Row],[RN Hours Contract]:[Med Aide Hours Contract]])</f>
        <v>0</v>
      </c>
      <c r="X235" s="3">
        <v>0</v>
      </c>
      <c r="Y235" s="3">
        <v>0</v>
      </c>
      <c r="Z235" s="3">
        <v>0</v>
      </c>
      <c r="AA235" s="3">
        <v>0</v>
      </c>
      <c r="AB235" s="3">
        <v>0</v>
      </c>
      <c r="AC235" s="3">
        <v>0</v>
      </c>
      <c r="AD235" s="3">
        <v>0</v>
      </c>
      <c r="AE235" s="3">
        <v>0</v>
      </c>
      <c r="AF235" t="s">
        <v>233</v>
      </c>
      <c r="AG235" s="13">
        <v>5</v>
      </c>
      <c r="AQ235"/>
    </row>
    <row r="236" spans="1:43" x14ac:dyDescent="0.2">
      <c r="A236" t="s">
        <v>680</v>
      </c>
      <c r="B236" t="s">
        <v>919</v>
      </c>
      <c r="C236" t="s">
        <v>1553</v>
      </c>
      <c r="D236" t="s">
        <v>1781</v>
      </c>
      <c r="E236" s="3">
        <v>68.988888888888894</v>
      </c>
      <c r="F236" s="3">
        <f>Table3[[#This Row],[Total Hours Nurse Staffing]]/Table3[[#This Row],[MDS Census]]</f>
        <v>3.1592285392172648</v>
      </c>
      <c r="G236" s="3">
        <f>Table3[[#This Row],[Total Direct Care Staff Hours]]/Table3[[#This Row],[MDS Census]]</f>
        <v>3.0750926075052343</v>
      </c>
      <c r="H236" s="3">
        <f>Table3[[#This Row],[Total RN Hours (w/ Admin, DON)]]/Table3[[#This Row],[MDS Census]]</f>
        <v>0.76166049283298431</v>
      </c>
      <c r="I236" s="3">
        <f>Table3[[#This Row],[Total RN Hours (w/ Admin, DON)]]/Table3[[#This Row],[MDS Census]]</f>
        <v>0.76166049283298431</v>
      </c>
      <c r="J236" s="3">
        <f t="shared" si="4"/>
        <v>217.95166666666665</v>
      </c>
      <c r="K236" s="3">
        <f>SUM(Table3[[#This Row],[RN Hours (excl. Admin, DON)]], Table3[[#This Row],[LPN Hours (excl. Admin)]], Table3[[#This Row],[CNA Hours]], Table3[[#This Row],[NA TR Hours]], Table3[[#This Row],[Med Aide/Tech Hours]])</f>
        <v>212.14722222222224</v>
      </c>
      <c r="L236" s="3">
        <f>SUM(Table3[[#This Row],[RN Hours (excl. Admin, DON)]:[RN DON Hours]])</f>
        <v>52.546111111111109</v>
      </c>
      <c r="M236" s="3">
        <v>46.741666666666667</v>
      </c>
      <c r="N236" s="3">
        <v>9.4444444444444442E-2</v>
      </c>
      <c r="O236" s="3">
        <v>5.71</v>
      </c>
      <c r="P236" s="3">
        <f>SUM(Table3[[#This Row],[LPN Hours (excl. Admin)]:[LPN Admin Hours]])</f>
        <v>39.31666666666667</v>
      </c>
      <c r="Q236" s="3">
        <v>39.31666666666667</v>
      </c>
      <c r="R236" s="3">
        <v>0</v>
      </c>
      <c r="S236" s="3">
        <f>SUM(Table3[[#This Row],[CNA Hours]], Table3[[#This Row],[NA TR Hours]], Table3[[#This Row],[Med Aide/Tech Hours]])</f>
        <v>126.08888888888889</v>
      </c>
      <c r="T236" s="3">
        <v>126.08888888888889</v>
      </c>
      <c r="U236" s="3">
        <v>0</v>
      </c>
      <c r="V236" s="3">
        <v>0</v>
      </c>
      <c r="W236" s="3">
        <f>SUM(Table3[[#This Row],[RN Hours Contract]:[Med Aide Hours Contract]])</f>
        <v>0</v>
      </c>
      <c r="X236" s="3">
        <v>0</v>
      </c>
      <c r="Y236" s="3">
        <v>0</v>
      </c>
      <c r="Z236" s="3">
        <v>0</v>
      </c>
      <c r="AA236" s="3">
        <v>0</v>
      </c>
      <c r="AB236" s="3">
        <v>0</v>
      </c>
      <c r="AC236" s="3">
        <v>0</v>
      </c>
      <c r="AD236" s="3">
        <v>0</v>
      </c>
      <c r="AE236" s="3">
        <v>0</v>
      </c>
      <c r="AF236" t="s">
        <v>234</v>
      </c>
      <c r="AG236" s="13">
        <v>5</v>
      </c>
      <c r="AQ236"/>
    </row>
    <row r="237" spans="1:43" x14ac:dyDescent="0.2">
      <c r="A237" t="s">
        <v>680</v>
      </c>
      <c r="B237" t="s">
        <v>920</v>
      </c>
      <c r="C237" t="s">
        <v>1554</v>
      </c>
      <c r="D237" t="s">
        <v>1710</v>
      </c>
      <c r="E237" s="3">
        <v>27.666666666666668</v>
      </c>
      <c r="F237" s="3">
        <f>Table3[[#This Row],[Total Hours Nurse Staffing]]/Table3[[#This Row],[MDS Census]]</f>
        <v>4.0432891566265061</v>
      </c>
      <c r="G237" s="3">
        <f>Table3[[#This Row],[Total Direct Care Staff Hours]]/Table3[[#This Row],[MDS Census]]</f>
        <v>3.6451244979919681</v>
      </c>
      <c r="H237" s="3">
        <f>Table3[[#This Row],[Total RN Hours (w/ Admin, DON)]]/Table3[[#This Row],[MDS Census]]</f>
        <v>0.5948554216867471</v>
      </c>
      <c r="I237" s="3">
        <f>Table3[[#This Row],[Total RN Hours (w/ Admin, DON)]]/Table3[[#This Row],[MDS Census]]</f>
        <v>0.5948554216867471</v>
      </c>
      <c r="J237" s="3">
        <f t="shared" si="4"/>
        <v>111.86433333333335</v>
      </c>
      <c r="K237" s="3">
        <f>SUM(Table3[[#This Row],[RN Hours (excl. Admin, DON)]], Table3[[#This Row],[LPN Hours (excl. Admin)]], Table3[[#This Row],[CNA Hours]], Table3[[#This Row],[NA TR Hours]], Table3[[#This Row],[Med Aide/Tech Hours]])</f>
        <v>100.84844444444445</v>
      </c>
      <c r="L237" s="3">
        <f>SUM(Table3[[#This Row],[RN Hours (excl. Admin, DON)]:[RN DON Hours]])</f>
        <v>16.457666666666672</v>
      </c>
      <c r="M237" s="3">
        <v>11.441777777777778</v>
      </c>
      <c r="N237" s="3">
        <v>0</v>
      </c>
      <c r="O237" s="3">
        <v>5.0158888888888935</v>
      </c>
      <c r="P237" s="3">
        <f>SUM(Table3[[#This Row],[LPN Hours (excl. Admin)]:[LPN Admin Hours]])</f>
        <v>14.119555555555555</v>
      </c>
      <c r="Q237" s="3">
        <v>8.1195555555555554</v>
      </c>
      <c r="R237" s="3">
        <v>6</v>
      </c>
      <c r="S237" s="3">
        <f>SUM(Table3[[#This Row],[CNA Hours]], Table3[[#This Row],[NA TR Hours]], Table3[[#This Row],[Med Aide/Tech Hours]])</f>
        <v>81.287111111111116</v>
      </c>
      <c r="T237" s="3">
        <v>81.287111111111116</v>
      </c>
      <c r="U237" s="3">
        <v>0</v>
      </c>
      <c r="V237" s="3">
        <v>0</v>
      </c>
      <c r="W237" s="3">
        <f>SUM(Table3[[#This Row],[RN Hours Contract]:[Med Aide Hours Contract]])</f>
        <v>0</v>
      </c>
      <c r="X237" s="3">
        <v>0</v>
      </c>
      <c r="Y237" s="3">
        <v>0</v>
      </c>
      <c r="Z237" s="3">
        <v>0</v>
      </c>
      <c r="AA237" s="3">
        <v>0</v>
      </c>
      <c r="AB237" s="3">
        <v>0</v>
      </c>
      <c r="AC237" s="3">
        <v>0</v>
      </c>
      <c r="AD237" s="3">
        <v>0</v>
      </c>
      <c r="AE237" s="3">
        <v>0</v>
      </c>
      <c r="AF237" t="s">
        <v>235</v>
      </c>
      <c r="AG237" s="13">
        <v>5</v>
      </c>
      <c r="AQ237"/>
    </row>
    <row r="238" spans="1:43" x14ac:dyDescent="0.2">
      <c r="A238" t="s">
        <v>680</v>
      </c>
      <c r="B238" t="s">
        <v>921</v>
      </c>
      <c r="C238" t="s">
        <v>1439</v>
      </c>
      <c r="D238" t="s">
        <v>1741</v>
      </c>
      <c r="E238" s="3">
        <v>240.73333333333332</v>
      </c>
      <c r="F238" s="3">
        <f>Table3[[#This Row],[Total Hours Nurse Staffing]]/Table3[[#This Row],[MDS Census]]</f>
        <v>2.111718822117604</v>
      </c>
      <c r="G238" s="3">
        <f>Table3[[#This Row],[Total Direct Care Staff Hours]]/Table3[[#This Row],[MDS Census]]</f>
        <v>1.9859803378565497</v>
      </c>
      <c r="H238" s="3">
        <f>Table3[[#This Row],[Total RN Hours (w/ Admin, DON)]]/Table3[[#This Row],[MDS Census]]</f>
        <v>0.29519754453983199</v>
      </c>
      <c r="I238" s="3">
        <f>Table3[[#This Row],[Total RN Hours (w/ Admin, DON)]]/Table3[[#This Row],[MDS Census]]</f>
        <v>0.29519754453983199</v>
      </c>
      <c r="J238" s="3">
        <f t="shared" si="4"/>
        <v>508.36111111111114</v>
      </c>
      <c r="K238" s="3">
        <f>SUM(Table3[[#This Row],[RN Hours (excl. Admin, DON)]], Table3[[#This Row],[LPN Hours (excl. Admin)]], Table3[[#This Row],[CNA Hours]], Table3[[#This Row],[NA TR Hours]], Table3[[#This Row],[Med Aide/Tech Hours]])</f>
        <v>478.0916666666667</v>
      </c>
      <c r="L238" s="3">
        <f>SUM(Table3[[#This Row],[RN Hours (excl. Admin, DON)]:[RN DON Hours]])</f>
        <v>71.063888888888883</v>
      </c>
      <c r="M238" s="3">
        <v>57.93888888888889</v>
      </c>
      <c r="N238" s="3">
        <v>7.4361111111111109</v>
      </c>
      <c r="O238" s="3">
        <v>5.6888888888888891</v>
      </c>
      <c r="P238" s="3">
        <f>SUM(Table3[[#This Row],[LPN Hours (excl. Admin)]:[LPN Admin Hours]])</f>
        <v>146.40555555555557</v>
      </c>
      <c r="Q238" s="3">
        <v>129.26111111111112</v>
      </c>
      <c r="R238" s="3">
        <v>17.144444444444446</v>
      </c>
      <c r="S238" s="3">
        <f>SUM(Table3[[#This Row],[CNA Hours]], Table3[[#This Row],[NA TR Hours]], Table3[[#This Row],[Med Aide/Tech Hours]])</f>
        <v>290.89166666666671</v>
      </c>
      <c r="T238" s="3">
        <v>290.29166666666669</v>
      </c>
      <c r="U238" s="3">
        <v>0.6</v>
      </c>
      <c r="V238" s="3">
        <v>0</v>
      </c>
      <c r="W238" s="3">
        <f>SUM(Table3[[#This Row],[RN Hours Contract]:[Med Aide Hours Contract]])</f>
        <v>0</v>
      </c>
      <c r="X238" s="3">
        <v>0</v>
      </c>
      <c r="Y238" s="3">
        <v>0</v>
      </c>
      <c r="Z238" s="3">
        <v>0</v>
      </c>
      <c r="AA238" s="3">
        <v>0</v>
      </c>
      <c r="AB238" s="3">
        <v>0</v>
      </c>
      <c r="AC238" s="3">
        <v>0</v>
      </c>
      <c r="AD238" s="3">
        <v>0</v>
      </c>
      <c r="AE238" s="3">
        <v>0</v>
      </c>
      <c r="AF238" t="s">
        <v>236</v>
      </c>
      <c r="AG238" s="13">
        <v>5</v>
      </c>
      <c r="AQ238"/>
    </row>
    <row r="239" spans="1:43" x14ac:dyDescent="0.2">
      <c r="A239" t="s">
        <v>680</v>
      </c>
      <c r="B239" t="s">
        <v>922</v>
      </c>
      <c r="C239" t="s">
        <v>1474</v>
      </c>
      <c r="D239" t="s">
        <v>1741</v>
      </c>
      <c r="E239" s="3">
        <v>86.1</v>
      </c>
      <c r="F239" s="3">
        <f>Table3[[#This Row],[Total Hours Nurse Staffing]]/Table3[[#This Row],[MDS Census]]</f>
        <v>3.9337372564201836</v>
      </c>
      <c r="G239" s="3">
        <f>Table3[[#This Row],[Total Direct Care Staff Hours]]/Table3[[#This Row],[MDS Census]]</f>
        <v>3.722645502645503</v>
      </c>
      <c r="H239" s="3">
        <f>Table3[[#This Row],[Total RN Hours (w/ Admin, DON)]]/Table3[[#This Row],[MDS Census]]</f>
        <v>1.0452987482255778</v>
      </c>
      <c r="I239" s="3">
        <f>Table3[[#This Row],[Total RN Hours (w/ Admin, DON)]]/Table3[[#This Row],[MDS Census]]</f>
        <v>1.0452987482255778</v>
      </c>
      <c r="J239" s="3">
        <f t="shared" si="4"/>
        <v>338.6947777777778</v>
      </c>
      <c r="K239" s="3">
        <f>SUM(Table3[[#This Row],[RN Hours (excl. Admin, DON)]], Table3[[#This Row],[LPN Hours (excl. Admin)]], Table3[[#This Row],[CNA Hours]], Table3[[#This Row],[NA TR Hours]], Table3[[#This Row],[Med Aide/Tech Hours]])</f>
        <v>320.51977777777779</v>
      </c>
      <c r="L239" s="3">
        <f>SUM(Table3[[#This Row],[RN Hours (excl. Admin, DON)]:[RN DON Hours]])</f>
        <v>90.000222222222234</v>
      </c>
      <c r="M239" s="3">
        <v>76.405777777777786</v>
      </c>
      <c r="N239" s="3">
        <v>9.4166666666666661</v>
      </c>
      <c r="O239" s="3">
        <v>4.177777777777778</v>
      </c>
      <c r="P239" s="3">
        <f>SUM(Table3[[#This Row],[LPN Hours (excl. Admin)]:[LPN Admin Hours]])</f>
        <v>37.655666666666669</v>
      </c>
      <c r="Q239" s="3">
        <v>33.075111111111113</v>
      </c>
      <c r="R239" s="3">
        <v>4.5805555555555557</v>
      </c>
      <c r="S239" s="3">
        <f>SUM(Table3[[#This Row],[CNA Hours]], Table3[[#This Row],[NA TR Hours]], Table3[[#This Row],[Med Aide/Tech Hours]])</f>
        <v>211.03888888888889</v>
      </c>
      <c r="T239" s="3">
        <v>211.03888888888889</v>
      </c>
      <c r="U239" s="3">
        <v>0</v>
      </c>
      <c r="V239" s="3">
        <v>0</v>
      </c>
      <c r="W239" s="3">
        <f>SUM(Table3[[#This Row],[RN Hours Contract]:[Med Aide Hours Contract]])</f>
        <v>0</v>
      </c>
      <c r="X239" s="3">
        <v>0</v>
      </c>
      <c r="Y239" s="3">
        <v>0</v>
      </c>
      <c r="Z239" s="3">
        <v>0</v>
      </c>
      <c r="AA239" s="3">
        <v>0</v>
      </c>
      <c r="AB239" s="3">
        <v>0</v>
      </c>
      <c r="AC239" s="3">
        <v>0</v>
      </c>
      <c r="AD239" s="3">
        <v>0</v>
      </c>
      <c r="AE239" s="3">
        <v>0</v>
      </c>
      <c r="AF239" t="s">
        <v>237</v>
      </c>
      <c r="AG239" s="13">
        <v>5</v>
      </c>
      <c r="AQ239"/>
    </row>
    <row r="240" spans="1:43" x14ac:dyDescent="0.2">
      <c r="A240" t="s">
        <v>680</v>
      </c>
      <c r="B240" t="s">
        <v>923</v>
      </c>
      <c r="C240" t="s">
        <v>1456</v>
      </c>
      <c r="D240" t="s">
        <v>1737</v>
      </c>
      <c r="E240" s="3">
        <v>44.5</v>
      </c>
      <c r="F240" s="3">
        <f>Table3[[#This Row],[Total Hours Nurse Staffing]]/Table3[[#This Row],[MDS Census]]</f>
        <v>2.2363495630461925</v>
      </c>
      <c r="G240" s="3">
        <f>Table3[[#This Row],[Total Direct Care Staff Hours]]/Table3[[#This Row],[MDS Census]]</f>
        <v>1.9611161048689139</v>
      </c>
      <c r="H240" s="3">
        <f>Table3[[#This Row],[Total RN Hours (w/ Admin, DON)]]/Table3[[#This Row],[MDS Census]]</f>
        <v>0.49416479400749069</v>
      </c>
      <c r="I240" s="3">
        <f>Table3[[#This Row],[Total RN Hours (w/ Admin, DON)]]/Table3[[#This Row],[MDS Census]]</f>
        <v>0.49416479400749069</v>
      </c>
      <c r="J240" s="3">
        <f t="shared" si="4"/>
        <v>99.51755555555556</v>
      </c>
      <c r="K240" s="3">
        <f>SUM(Table3[[#This Row],[RN Hours (excl. Admin, DON)]], Table3[[#This Row],[LPN Hours (excl. Admin)]], Table3[[#This Row],[CNA Hours]], Table3[[#This Row],[NA TR Hours]], Table3[[#This Row],[Med Aide/Tech Hours]])</f>
        <v>87.269666666666666</v>
      </c>
      <c r="L240" s="3">
        <f>SUM(Table3[[#This Row],[RN Hours (excl. Admin, DON)]:[RN DON Hours]])</f>
        <v>21.990333333333336</v>
      </c>
      <c r="M240" s="3">
        <v>10.744555555555555</v>
      </c>
      <c r="N240" s="3">
        <v>5.5568888888888894</v>
      </c>
      <c r="O240" s="3">
        <v>5.6888888888888891</v>
      </c>
      <c r="P240" s="3">
        <f>SUM(Table3[[#This Row],[LPN Hours (excl. Admin)]:[LPN Admin Hours]])</f>
        <v>24.741555555555561</v>
      </c>
      <c r="Q240" s="3">
        <v>23.739444444444448</v>
      </c>
      <c r="R240" s="3">
        <v>1.002111111111111</v>
      </c>
      <c r="S240" s="3">
        <f>SUM(Table3[[#This Row],[CNA Hours]], Table3[[#This Row],[NA TR Hours]], Table3[[#This Row],[Med Aide/Tech Hours]])</f>
        <v>52.785666666666664</v>
      </c>
      <c r="T240" s="3">
        <v>52.785666666666664</v>
      </c>
      <c r="U240" s="3">
        <v>0</v>
      </c>
      <c r="V240" s="3">
        <v>0</v>
      </c>
      <c r="W240" s="3">
        <f>SUM(Table3[[#This Row],[RN Hours Contract]:[Med Aide Hours Contract]])</f>
        <v>0</v>
      </c>
      <c r="X240" s="3">
        <v>0</v>
      </c>
      <c r="Y240" s="3">
        <v>0</v>
      </c>
      <c r="Z240" s="3">
        <v>0</v>
      </c>
      <c r="AA240" s="3">
        <v>0</v>
      </c>
      <c r="AB240" s="3">
        <v>0</v>
      </c>
      <c r="AC240" s="3">
        <v>0</v>
      </c>
      <c r="AD240" s="3">
        <v>0</v>
      </c>
      <c r="AE240" s="3">
        <v>0</v>
      </c>
      <c r="AF240" t="s">
        <v>238</v>
      </c>
      <c r="AG240" s="13">
        <v>5</v>
      </c>
      <c r="AQ240"/>
    </row>
    <row r="241" spans="1:43" x14ac:dyDescent="0.2">
      <c r="A241" t="s">
        <v>680</v>
      </c>
      <c r="B241" t="s">
        <v>924</v>
      </c>
      <c r="C241" t="s">
        <v>1555</v>
      </c>
      <c r="D241" t="s">
        <v>1741</v>
      </c>
      <c r="E241" s="3">
        <v>87.466666666666669</v>
      </c>
      <c r="F241" s="3">
        <f>Table3[[#This Row],[Total Hours Nurse Staffing]]/Table3[[#This Row],[MDS Census]]</f>
        <v>3.7412436483739837</v>
      </c>
      <c r="G241" s="3">
        <f>Table3[[#This Row],[Total Direct Care Staff Hours]]/Table3[[#This Row],[MDS Census]]</f>
        <v>3.5410785060975609</v>
      </c>
      <c r="H241" s="3">
        <f>Table3[[#This Row],[Total RN Hours (w/ Admin, DON)]]/Table3[[#This Row],[MDS Census]]</f>
        <v>0.33561991869918695</v>
      </c>
      <c r="I241" s="3">
        <f>Table3[[#This Row],[Total RN Hours (w/ Admin, DON)]]/Table3[[#This Row],[MDS Census]]</f>
        <v>0.33561991869918695</v>
      </c>
      <c r="J241" s="3">
        <f t="shared" si="4"/>
        <v>327.23411111111113</v>
      </c>
      <c r="K241" s="3">
        <f>SUM(Table3[[#This Row],[RN Hours (excl. Admin, DON)]], Table3[[#This Row],[LPN Hours (excl. Admin)]], Table3[[#This Row],[CNA Hours]], Table3[[#This Row],[NA TR Hours]], Table3[[#This Row],[Med Aide/Tech Hours]])</f>
        <v>309.72633333333334</v>
      </c>
      <c r="L241" s="3">
        <f>SUM(Table3[[#This Row],[RN Hours (excl. Admin, DON)]:[RN DON Hours]])</f>
        <v>29.355555555555554</v>
      </c>
      <c r="M241" s="3">
        <v>21.114444444444445</v>
      </c>
      <c r="N241" s="3">
        <v>2.9911111111111111</v>
      </c>
      <c r="O241" s="3">
        <v>5.25</v>
      </c>
      <c r="P241" s="3">
        <f>SUM(Table3[[#This Row],[LPN Hours (excl. Admin)]:[LPN Admin Hours]])</f>
        <v>128.45888888888888</v>
      </c>
      <c r="Q241" s="3">
        <v>119.19222222222221</v>
      </c>
      <c r="R241" s="3">
        <v>9.2666666666666622</v>
      </c>
      <c r="S241" s="3">
        <f>SUM(Table3[[#This Row],[CNA Hours]], Table3[[#This Row],[NA TR Hours]], Table3[[#This Row],[Med Aide/Tech Hours]])</f>
        <v>169.41966666666667</v>
      </c>
      <c r="T241" s="3">
        <v>169.41966666666667</v>
      </c>
      <c r="U241" s="3">
        <v>0</v>
      </c>
      <c r="V241" s="3">
        <v>0</v>
      </c>
      <c r="W241" s="3">
        <f>SUM(Table3[[#This Row],[RN Hours Contract]:[Med Aide Hours Contract]])</f>
        <v>0.3888888888888889</v>
      </c>
      <c r="X241" s="3">
        <v>0</v>
      </c>
      <c r="Y241" s="3">
        <v>0.3888888888888889</v>
      </c>
      <c r="Z241" s="3">
        <v>0</v>
      </c>
      <c r="AA241" s="3">
        <v>0</v>
      </c>
      <c r="AB241" s="3">
        <v>0</v>
      </c>
      <c r="AC241" s="3">
        <v>0</v>
      </c>
      <c r="AD241" s="3">
        <v>0</v>
      </c>
      <c r="AE241" s="3">
        <v>0</v>
      </c>
      <c r="AF241" t="s">
        <v>239</v>
      </c>
      <c r="AG241" s="13">
        <v>5</v>
      </c>
      <c r="AQ241"/>
    </row>
    <row r="242" spans="1:43" x14ac:dyDescent="0.2">
      <c r="A242" t="s">
        <v>680</v>
      </c>
      <c r="B242" t="s">
        <v>925</v>
      </c>
      <c r="C242" t="s">
        <v>1452</v>
      </c>
      <c r="D242" t="s">
        <v>1741</v>
      </c>
      <c r="E242" s="3">
        <v>119.1</v>
      </c>
      <c r="F242" s="3">
        <f>Table3[[#This Row],[Total Hours Nurse Staffing]]/Table3[[#This Row],[MDS Census]]</f>
        <v>3.7068896352271672</v>
      </c>
      <c r="G242" s="3">
        <f>Table3[[#This Row],[Total Direct Care Staff Hours]]/Table3[[#This Row],[MDS Census]]</f>
        <v>3.6538996175016329</v>
      </c>
      <c r="H242" s="3">
        <f>Table3[[#This Row],[Total RN Hours (w/ Admin, DON)]]/Table3[[#This Row],[MDS Census]]</f>
        <v>1.1106082656964269</v>
      </c>
      <c r="I242" s="3">
        <f>Table3[[#This Row],[Total RN Hours (w/ Admin, DON)]]/Table3[[#This Row],[MDS Census]]</f>
        <v>1.1106082656964269</v>
      </c>
      <c r="J242" s="3">
        <f t="shared" si="4"/>
        <v>441.4905555555556</v>
      </c>
      <c r="K242" s="3">
        <f>SUM(Table3[[#This Row],[RN Hours (excl. Admin, DON)]], Table3[[#This Row],[LPN Hours (excl. Admin)]], Table3[[#This Row],[CNA Hours]], Table3[[#This Row],[NA TR Hours]], Table3[[#This Row],[Med Aide/Tech Hours]])</f>
        <v>435.17944444444447</v>
      </c>
      <c r="L242" s="3">
        <f>SUM(Table3[[#This Row],[RN Hours (excl. Admin, DON)]:[RN DON Hours]])</f>
        <v>132.27344444444444</v>
      </c>
      <c r="M242" s="3">
        <v>129.07344444444445</v>
      </c>
      <c r="N242" s="3">
        <v>0</v>
      </c>
      <c r="O242" s="3">
        <v>3.2</v>
      </c>
      <c r="P242" s="3">
        <f>SUM(Table3[[#This Row],[LPN Hours (excl. Admin)]:[LPN Admin Hours]])</f>
        <v>74.202777777777783</v>
      </c>
      <c r="Q242" s="3">
        <v>71.091666666666669</v>
      </c>
      <c r="R242" s="3">
        <v>3.1111111111111112</v>
      </c>
      <c r="S242" s="3">
        <f>SUM(Table3[[#This Row],[CNA Hours]], Table3[[#This Row],[NA TR Hours]], Table3[[#This Row],[Med Aide/Tech Hours]])</f>
        <v>235.01433333333335</v>
      </c>
      <c r="T242" s="3">
        <v>235.01433333333335</v>
      </c>
      <c r="U242" s="3">
        <v>0</v>
      </c>
      <c r="V242" s="3">
        <v>0</v>
      </c>
      <c r="W242" s="3">
        <f>SUM(Table3[[#This Row],[RN Hours Contract]:[Med Aide Hours Contract]])</f>
        <v>40.712777777777774</v>
      </c>
      <c r="X242" s="3">
        <v>13.46233333333333</v>
      </c>
      <c r="Y242" s="3">
        <v>0</v>
      </c>
      <c r="Z242" s="3">
        <v>0</v>
      </c>
      <c r="AA242" s="3">
        <v>0.94166666666666665</v>
      </c>
      <c r="AB242" s="3">
        <v>0</v>
      </c>
      <c r="AC242" s="3">
        <v>26.308777777777777</v>
      </c>
      <c r="AD242" s="3">
        <v>0</v>
      </c>
      <c r="AE242" s="3">
        <v>0</v>
      </c>
      <c r="AF242" t="s">
        <v>240</v>
      </c>
      <c r="AG242" s="13">
        <v>5</v>
      </c>
      <c r="AQ242"/>
    </row>
    <row r="243" spans="1:43" x14ac:dyDescent="0.2">
      <c r="A243" t="s">
        <v>680</v>
      </c>
      <c r="B243" t="s">
        <v>926</v>
      </c>
      <c r="C243" t="s">
        <v>1395</v>
      </c>
      <c r="D243" t="s">
        <v>1735</v>
      </c>
      <c r="E243" s="3">
        <v>37.366666666666667</v>
      </c>
      <c r="F243" s="3">
        <f>Table3[[#This Row],[Total Hours Nurse Staffing]]/Table3[[#This Row],[MDS Census]]</f>
        <v>2.797329765090693</v>
      </c>
      <c r="G243" s="3">
        <f>Table3[[#This Row],[Total Direct Care Staff Hours]]/Table3[[#This Row],[MDS Census]]</f>
        <v>2.6228545941124</v>
      </c>
      <c r="H243" s="3">
        <f>Table3[[#This Row],[Total RN Hours (w/ Admin, DON)]]/Table3[[#This Row],[MDS Census]]</f>
        <v>0.29084745762711861</v>
      </c>
      <c r="I243" s="3">
        <f>Table3[[#This Row],[Total RN Hours (w/ Admin, DON)]]/Table3[[#This Row],[MDS Census]]</f>
        <v>0.29084745762711861</v>
      </c>
      <c r="J243" s="3">
        <f t="shared" si="4"/>
        <v>104.52688888888889</v>
      </c>
      <c r="K243" s="3">
        <f>SUM(Table3[[#This Row],[RN Hours (excl. Admin, DON)]], Table3[[#This Row],[LPN Hours (excl. Admin)]], Table3[[#This Row],[CNA Hours]], Table3[[#This Row],[NA TR Hours]], Table3[[#This Row],[Med Aide/Tech Hours]])</f>
        <v>98.007333333333349</v>
      </c>
      <c r="L243" s="3">
        <f>SUM(Table3[[#This Row],[RN Hours (excl. Admin, DON)]:[RN DON Hours]])</f>
        <v>10.867999999999999</v>
      </c>
      <c r="M243" s="3">
        <v>5.1093333333333328</v>
      </c>
      <c r="N243" s="3">
        <v>4.4444444444444446E-2</v>
      </c>
      <c r="O243" s="3">
        <v>5.7142222222222223</v>
      </c>
      <c r="P243" s="3">
        <f>SUM(Table3[[#This Row],[LPN Hours (excl. Admin)]:[LPN Admin Hours]])</f>
        <v>15.965666666666667</v>
      </c>
      <c r="Q243" s="3">
        <v>15.204777777777778</v>
      </c>
      <c r="R243" s="3">
        <v>0.76088888888888895</v>
      </c>
      <c r="S243" s="3">
        <f>SUM(Table3[[#This Row],[CNA Hours]], Table3[[#This Row],[NA TR Hours]], Table3[[#This Row],[Med Aide/Tech Hours]])</f>
        <v>77.693222222222232</v>
      </c>
      <c r="T243" s="3">
        <v>77.693222222222232</v>
      </c>
      <c r="U243" s="3">
        <v>0</v>
      </c>
      <c r="V243" s="3">
        <v>0</v>
      </c>
      <c r="W243" s="3">
        <f>SUM(Table3[[#This Row],[RN Hours Contract]:[Med Aide Hours Contract]])</f>
        <v>0</v>
      </c>
      <c r="X243" s="3">
        <v>0</v>
      </c>
      <c r="Y243" s="3">
        <v>0</v>
      </c>
      <c r="Z243" s="3">
        <v>0</v>
      </c>
      <c r="AA243" s="3">
        <v>0</v>
      </c>
      <c r="AB243" s="3">
        <v>0</v>
      </c>
      <c r="AC243" s="3">
        <v>0</v>
      </c>
      <c r="AD243" s="3">
        <v>0</v>
      </c>
      <c r="AE243" s="3">
        <v>0</v>
      </c>
      <c r="AF243" t="s">
        <v>241</v>
      </c>
      <c r="AG243" s="13">
        <v>5</v>
      </c>
      <c r="AQ243"/>
    </row>
    <row r="244" spans="1:43" x14ac:dyDescent="0.2">
      <c r="A244" t="s">
        <v>680</v>
      </c>
      <c r="B244" t="s">
        <v>927</v>
      </c>
      <c r="C244" t="s">
        <v>1439</v>
      </c>
      <c r="D244" t="s">
        <v>1741</v>
      </c>
      <c r="E244" s="3">
        <v>110.35555555555555</v>
      </c>
      <c r="F244" s="3">
        <f>Table3[[#This Row],[Total Hours Nurse Staffing]]/Table3[[#This Row],[MDS Census]]</f>
        <v>3.8643022553362871</v>
      </c>
      <c r="G244" s="3">
        <f>Table3[[#This Row],[Total Direct Care Staff Hours]]/Table3[[#This Row],[MDS Census]]</f>
        <v>3.6238421264599281</v>
      </c>
      <c r="H244" s="3">
        <f>Table3[[#This Row],[Total RN Hours (w/ Admin, DON)]]/Table3[[#This Row],[MDS Census]]</f>
        <v>0.40958517921868709</v>
      </c>
      <c r="I244" s="3">
        <f>Table3[[#This Row],[Total RN Hours (w/ Admin, DON)]]/Table3[[#This Row],[MDS Census]]</f>
        <v>0.40958517921868709</v>
      </c>
      <c r="J244" s="3">
        <f t="shared" si="4"/>
        <v>426.44722222222225</v>
      </c>
      <c r="K244" s="3">
        <f>SUM(Table3[[#This Row],[RN Hours (excl. Admin, DON)]], Table3[[#This Row],[LPN Hours (excl. Admin)]], Table3[[#This Row],[CNA Hours]], Table3[[#This Row],[NA TR Hours]], Table3[[#This Row],[Med Aide/Tech Hours]])</f>
        <v>399.91111111111115</v>
      </c>
      <c r="L244" s="3">
        <f>SUM(Table3[[#This Row],[RN Hours (excl. Admin, DON)]:[RN DON Hours]])</f>
        <v>45.2</v>
      </c>
      <c r="M244" s="3">
        <v>34.958333333333336</v>
      </c>
      <c r="N244" s="3">
        <v>6.8638888888888889</v>
      </c>
      <c r="O244" s="3">
        <v>3.3777777777777778</v>
      </c>
      <c r="P244" s="3">
        <f>SUM(Table3[[#This Row],[LPN Hours (excl. Admin)]:[LPN Admin Hours]])</f>
        <v>186.91944444444445</v>
      </c>
      <c r="Q244" s="3">
        <v>170.625</v>
      </c>
      <c r="R244" s="3">
        <v>16.294444444444444</v>
      </c>
      <c r="S244" s="3">
        <f>SUM(Table3[[#This Row],[CNA Hours]], Table3[[#This Row],[NA TR Hours]], Table3[[#This Row],[Med Aide/Tech Hours]])</f>
        <v>194.32777777777778</v>
      </c>
      <c r="T244" s="3">
        <v>194.32777777777778</v>
      </c>
      <c r="U244" s="3">
        <v>0</v>
      </c>
      <c r="V244" s="3">
        <v>0</v>
      </c>
      <c r="W244" s="3">
        <f>SUM(Table3[[#This Row],[RN Hours Contract]:[Med Aide Hours Contract]])</f>
        <v>0</v>
      </c>
      <c r="X244" s="3">
        <v>0</v>
      </c>
      <c r="Y244" s="3">
        <v>0</v>
      </c>
      <c r="Z244" s="3">
        <v>0</v>
      </c>
      <c r="AA244" s="3">
        <v>0</v>
      </c>
      <c r="AB244" s="3">
        <v>0</v>
      </c>
      <c r="AC244" s="3">
        <v>0</v>
      </c>
      <c r="AD244" s="3">
        <v>0</v>
      </c>
      <c r="AE244" s="3">
        <v>0</v>
      </c>
      <c r="AF244" t="s">
        <v>242</v>
      </c>
      <c r="AG244" s="13">
        <v>5</v>
      </c>
      <c r="AQ244"/>
    </row>
    <row r="245" spans="1:43" x14ac:dyDescent="0.2">
      <c r="A245" t="s">
        <v>680</v>
      </c>
      <c r="B245" t="s">
        <v>928</v>
      </c>
      <c r="C245" t="s">
        <v>1439</v>
      </c>
      <c r="D245" t="s">
        <v>1741</v>
      </c>
      <c r="E245" s="3">
        <v>133.56666666666666</v>
      </c>
      <c r="F245" s="3">
        <f>Table3[[#This Row],[Total Hours Nurse Staffing]]/Table3[[#This Row],[MDS Census]]</f>
        <v>2.9620247899509193</v>
      </c>
      <c r="G245" s="3">
        <f>Table3[[#This Row],[Total Direct Care Staff Hours]]/Table3[[#This Row],[MDS Census]]</f>
        <v>2.7150195491223692</v>
      </c>
      <c r="H245" s="3">
        <f>Table3[[#This Row],[Total RN Hours (w/ Admin, DON)]]/Table3[[#This Row],[MDS Census]]</f>
        <v>0.84331586390483326</v>
      </c>
      <c r="I245" s="3">
        <f>Table3[[#This Row],[Total RN Hours (w/ Admin, DON)]]/Table3[[#This Row],[MDS Census]]</f>
        <v>0.84331586390483326</v>
      </c>
      <c r="J245" s="3">
        <f t="shared" si="4"/>
        <v>395.62777777777779</v>
      </c>
      <c r="K245" s="3">
        <f>SUM(Table3[[#This Row],[RN Hours (excl. Admin, DON)]], Table3[[#This Row],[LPN Hours (excl. Admin)]], Table3[[#This Row],[CNA Hours]], Table3[[#This Row],[NA TR Hours]], Table3[[#This Row],[Med Aide/Tech Hours]])</f>
        <v>362.63611111111112</v>
      </c>
      <c r="L245" s="3">
        <f>SUM(Table3[[#This Row],[RN Hours (excl. Admin, DON)]:[RN DON Hours]])</f>
        <v>112.63888888888889</v>
      </c>
      <c r="M245" s="3">
        <v>85.24722222222222</v>
      </c>
      <c r="N245" s="3">
        <v>21.791666666666668</v>
      </c>
      <c r="O245" s="3">
        <v>5.6</v>
      </c>
      <c r="P245" s="3">
        <f>SUM(Table3[[#This Row],[LPN Hours (excl. Admin)]:[LPN Admin Hours]])</f>
        <v>50.261111111111113</v>
      </c>
      <c r="Q245" s="3">
        <v>44.661111111111111</v>
      </c>
      <c r="R245" s="3">
        <v>5.6</v>
      </c>
      <c r="S245" s="3">
        <f>SUM(Table3[[#This Row],[CNA Hours]], Table3[[#This Row],[NA TR Hours]], Table3[[#This Row],[Med Aide/Tech Hours]])</f>
        <v>232.72777777777779</v>
      </c>
      <c r="T245" s="3">
        <v>232.72777777777779</v>
      </c>
      <c r="U245" s="3">
        <v>0</v>
      </c>
      <c r="V245" s="3">
        <v>0</v>
      </c>
      <c r="W245" s="3">
        <f>SUM(Table3[[#This Row],[RN Hours Contract]:[Med Aide Hours Contract]])</f>
        <v>0</v>
      </c>
      <c r="X245" s="3">
        <v>0</v>
      </c>
      <c r="Y245" s="3">
        <v>0</v>
      </c>
      <c r="Z245" s="3">
        <v>0</v>
      </c>
      <c r="AA245" s="3">
        <v>0</v>
      </c>
      <c r="AB245" s="3">
        <v>0</v>
      </c>
      <c r="AC245" s="3">
        <v>0</v>
      </c>
      <c r="AD245" s="3">
        <v>0</v>
      </c>
      <c r="AE245" s="3">
        <v>0</v>
      </c>
      <c r="AF245" t="s">
        <v>243</v>
      </c>
      <c r="AG245" s="13">
        <v>5</v>
      </c>
      <c r="AQ245"/>
    </row>
    <row r="246" spans="1:43" x14ac:dyDescent="0.2">
      <c r="A246" t="s">
        <v>680</v>
      </c>
      <c r="B246" t="s">
        <v>929</v>
      </c>
      <c r="C246" t="s">
        <v>1556</v>
      </c>
      <c r="D246" t="s">
        <v>1777</v>
      </c>
      <c r="E246" s="3">
        <v>65.111111111111114</v>
      </c>
      <c r="F246" s="3">
        <f>Table3[[#This Row],[Total Hours Nurse Staffing]]/Table3[[#This Row],[MDS Census]]</f>
        <v>2.8272064846416387</v>
      </c>
      <c r="G246" s="3">
        <f>Table3[[#This Row],[Total Direct Care Staff Hours]]/Table3[[#This Row],[MDS Census]]</f>
        <v>2.4281092150170647</v>
      </c>
      <c r="H246" s="3">
        <f>Table3[[#This Row],[Total RN Hours (w/ Admin, DON)]]/Table3[[#This Row],[MDS Census]]</f>
        <v>0.63912286689419839</v>
      </c>
      <c r="I246" s="3">
        <f>Table3[[#This Row],[Total RN Hours (w/ Admin, DON)]]/Table3[[#This Row],[MDS Census]]</f>
        <v>0.63912286689419839</v>
      </c>
      <c r="J246" s="3">
        <f t="shared" si="4"/>
        <v>184.08255555555559</v>
      </c>
      <c r="K246" s="3">
        <f>SUM(Table3[[#This Row],[RN Hours (excl. Admin, DON)]], Table3[[#This Row],[LPN Hours (excl. Admin)]], Table3[[#This Row],[CNA Hours]], Table3[[#This Row],[NA TR Hours]], Table3[[#This Row],[Med Aide/Tech Hours]])</f>
        <v>158.09688888888888</v>
      </c>
      <c r="L246" s="3">
        <f>SUM(Table3[[#This Row],[RN Hours (excl. Admin, DON)]:[RN DON Hours]])</f>
        <v>41.614000000000033</v>
      </c>
      <c r="M246" s="3">
        <v>15.806111111111111</v>
      </c>
      <c r="N246" s="3">
        <v>20.093666666666685</v>
      </c>
      <c r="O246" s="3">
        <v>5.714222222222233</v>
      </c>
      <c r="P246" s="3">
        <f>SUM(Table3[[#This Row],[LPN Hours (excl. Admin)]:[LPN Admin Hours]])</f>
        <v>24.68011111111111</v>
      </c>
      <c r="Q246" s="3">
        <v>24.502333333333333</v>
      </c>
      <c r="R246" s="3">
        <v>0.17777777777777778</v>
      </c>
      <c r="S246" s="3">
        <f>SUM(Table3[[#This Row],[CNA Hours]], Table3[[#This Row],[NA TR Hours]], Table3[[#This Row],[Med Aide/Tech Hours]])</f>
        <v>117.78844444444444</v>
      </c>
      <c r="T246" s="3">
        <v>117.78844444444444</v>
      </c>
      <c r="U246" s="3">
        <v>0</v>
      </c>
      <c r="V246" s="3">
        <v>0</v>
      </c>
      <c r="W246" s="3">
        <f>SUM(Table3[[#This Row],[RN Hours Contract]:[Med Aide Hours Contract]])</f>
        <v>0</v>
      </c>
      <c r="X246" s="3">
        <v>0</v>
      </c>
      <c r="Y246" s="3">
        <v>0</v>
      </c>
      <c r="Z246" s="3">
        <v>0</v>
      </c>
      <c r="AA246" s="3">
        <v>0</v>
      </c>
      <c r="AB246" s="3">
        <v>0</v>
      </c>
      <c r="AC246" s="3">
        <v>0</v>
      </c>
      <c r="AD246" s="3">
        <v>0</v>
      </c>
      <c r="AE246" s="3">
        <v>0</v>
      </c>
      <c r="AF246" t="s">
        <v>244</v>
      </c>
      <c r="AG246" s="13">
        <v>5</v>
      </c>
      <c r="AQ246"/>
    </row>
    <row r="247" spans="1:43" x14ac:dyDescent="0.2">
      <c r="A247" t="s">
        <v>680</v>
      </c>
      <c r="B247" t="s">
        <v>930</v>
      </c>
      <c r="C247" t="s">
        <v>1439</v>
      </c>
      <c r="D247" t="s">
        <v>1741</v>
      </c>
      <c r="E247" s="3">
        <v>41.31111111111111</v>
      </c>
      <c r="F247" s="3">
        <f>Table3[[#This Row],[Total Hours Nurse Staffing]]/Table3[[#This Row],[MDS Census]]</f>
        <v>4.353534158149543</v>
      </c>
      <c r="G247" s="3">
        <f>Table3[[#This Row],[Total Direct Care Staff Hours]]/Table3[[#This Row],[MDS Census]]</f>
        <v>4.1211511565357721</v>
      </c>
      <c r="H247" s="3">
        <f>Table3[[#This Row],[Total RN Hours (w/ Admin, DON)]]/Table3[[#This Row],[MDS Census]]</f>
        <v>1.6036471221086606</v>
      </c>
      <c r="I247" s="3">
        <f>Table3[[#This Row],[Total RN Hours (w/ Admin, DON)]]/Table3[[#This Row],[MDS Census]]</f>
        <v>1.6036471221086606</v>
      </c>
      <c r="J247" s="3">
        <f t="shared" si="4"/>
        <v>179.84933333333333</v>
      </c>
      <c r="K247" s="3">
        <f>SUM(Table3[[#This Row],[RN Hours (excl. Admin, DON)]], Table3[[#This Row],[LPN Hours (excl. Admin)]], Table3[[#This Row],[CNA Hours]], Table3[[#This Row],[NA TR Hours]], Table3[[#This Row],[Med Aide/Tech Hours]])</f>
        <v>170.24933333333334</v>
      </c>
      <c r="L247" s="3">
        <f>SUM(Table3[[#This Row],[RN Hours (excl. Admin, DON)]:[RN DON Hours]])</f>
        <v>66.248444444444445</v>
      </c>
      <c r="M247" s="3">
        <v>56.648444444444443</v>
      </c>
      <c r="N247" s="3">
        <v>5.4222222222222225</v>
      </c>
      <c r="O247" s="3">
        <v>4.177777777777778</v>
      </c>
      <c r="P247" s="3">
        <f>SUM(Table3[[#This Row],[LPN Hours (excl. Admin)]:[LPN Admin Hours]])</f>
        <v>10.122222222222222</v>
      </c>
      <c r="Q247" s="3">
        <v>10.122222222222222</v>
      </c>
      <c r="R247" s="3">
        <v>0</v>
      </c>
      <c r="S247" s="3">
        <f>SUM(Table3[[#This Row],[CNA Hours]], Table3[[#This Row],[NA TR Hours]], Table3[[#This Row],[Med Aide/Tech Hours]])</f>
        <v>103.47866666666667</v>
      </c>
      <c r="T247" s="3">
        <v>103.47866666666667</v>
      </c>
      <c r="U247" s="3">
        <v>0</v>
      </c>
      <c r="V247" s="3">
        <v>0</v>
      </c>
      <c r="W247" s="3">
        <f>SUM(Table3[[#This Row],[RN Hours Contract]:[Med Aide Hours Contract]])</f>
        <v>24.660111111111114</v>
      </c>
      <c r="X247" s="3">
        <v>9.6240000000000006</v>
      </c>
      <c r="Y247" s="3">
        <v>0</v>
      </c>
      <c r="Z247" s="3">
        <v>0</v>
      </c>
      <c r="AA247" s="3">
        <v>2.0583333333333331</v>
      </c>
      <c r="AB247" s="3">
        <v>0</v>
      </c>
      <c r="AC247" s="3">
        <v>12.977777777777778</v>
      </c>
      <c r="AD247" s="3">
        <v>0</v>
      </c>
      <c r="AE247" s="3">
        <v>0</v>
      </c>
      <c r="AF247" t="s">
        <v>245</v>
      </c>
      <c r="AG247" s="13">
        <v>5</v>
      </c>
      <c r="AQ247"/>
    </row>
    <row r="248" spans="1:43" x14ac:dyDescent="0.2">
      <c r="A248" t="s">
        <v>680</v>
      </c>
      <c r="B248" t="s">
        <v>931</v>
      </c>
      <c r="C248" t="s">
        <v>1473</v>
      </c>
      <c r="D248" t="s">
        <v>1754</v>
      </c>
      <c r="E248" s="3">
        <v>80.888888888888886</v>
      </c>
      <c r="F248" s="3">
        <f>Table3[[#This Row],[Total Hours Nurse Staffing]]/Table3[[#This Row],[MDS Census]]</f>
        <v>3.3956634615384615</v>
      </c>
      <c r="G248" s="3">
        <f>Table3[[#This Row],[Total Direct Care Staff Hours]]/Table3[[#This Row],[MDS Census]]</f>
        <v>2.8561579670329671</v>
      </c>
      <c r="H248" s="3">
        <f>Table3[[#This Row],[Total RN Hours (w/ Admin, DON)]]/Table3[[#This Row],[MDS Census]]</f>
        <v>1.2947747252747255</v>
      </c>
      <c r="I248" s="3">
        <f>Table3[[#This Row],[Total RN Hours (w/ Admin, DON)]]/Table3[[#This Row],[MDS Census]]</f>
        <v>1.2947747252747255</v>
      </c>
      <c r="J248" s="3">
        <f t="shared" si="4"/>
        <v>274.67144444444443</v>
      </c>
      <c r="K248" s="3">
        <f>SUM(Table3[[#This Row],[RN Hours (excl. Admin, DON)]], Table3[[#This Row],[LPN Hours (excl. Admin)]], Table3[[#This Row],[CNA Hours]], Table3[[#This Row],[NA TR Hours]], Table3[[#This Row],[Med Aide/Tech Hours]])</f>
        <v>231.03144444444445</v>
      </c>
      <c r="L248" s="3">
        <f>SUM(Table3[[#This Row],[RN Hours (excl. Admin, DON)]:[RN DON Hours]])</f>
        <v>104.73288888888889</v>
      </c>
      <c r="M248" s="3">
        <v>61.092888888888886</v>
      </c>
      <c r="N248" s="3">
        <v>32.617777777777775</v>
      </c>
      <c r="O248" s="3">
        <v>11.022222222222222</v>
      </c>
      <c r="P248" s="3">
        <f>SUM(Table3[[#This Row],[LPN Hours (excl. Admin)]:[LPN Admin Hours]])</f>
        <v>23.905555555555555</v>
      </c>
      <c r="Q248" s="3">
        <v>23.905555555555555</v>
      </c>
      <c r="R248" s="3">
        <v>0</v>
      </c>
      <c r="S248" s="3">
        <f>SUM(Table3[[#This Row],[CNA Hours]], Table3[[#This Row],[NA TR Hours]], Table3[[#This Row],[Med Aide/Tech Hours]])</f>
        <v>146.03299999999999</v>
      </c>
      <c r="T248" s="3">
        <v>146.03299999999999</v>
      </c>
      <c r="U248" s="3">
        <v>0</v>
      </c>
      <c r="V248" s="3">
        <v>0</v>
      </c>
      <c r="W248" s="3">
        <f>SUM(Table3[[#This Row],[RN Hours Contract]:[Med Aide Hours Contract]])</f>
        <v>23.348111111111109</v>
      </c>
      <c r="X248" s="3">
        <v>3.6928888888888882</v>
      </c>
      <c r="Y248" s="3">
        <v>0</v>
      </c>
      <c r="Z248" s="3">
        <v>0</v>
      </c>
      <c r="AA248" s="3">
        <v>0</v>
      </c>
      <c r="AB248" s="3">
        <v>0</v>
      </c>
      <c r="AC248" s="3">
        <v>19.655222222222221</v>
      </c>
      <c r="AD248" s="3">
        <v>0</v>
      </c>
      <c r="AE248" s="3">
        <v>0</v>
      </c>
      <c r="AF248" t="s">
        <v>246</v>
      </c>
      <c r="AG248" s="13">
        <v>5</v>
      </c>
      <c r="AQ248"/>
    </row>
    <row r="249" spans="1:43" x14ac:dyDescent="0.2">
      <c r="A249" t="s">
        <v>680</v>
      </c>
      <c r="B249" t="s">
        <v>932</v>
      </c>
      <c r="C249" t="s">
        <v>1446</v>
      </c>
      <c r="D249" t="s">
        <v>1741</v>
      </c>
      <c r="E249" s="3">
        <v>19</v>
      </c>
      <c r="F249" s="3">
        <f>Table3[[#This Row],[Total Hours Nurse Staffing]]/Table3[[#This Row],[MDS Census]]</f>
        <v>5.0204327485380116</v>
      </c>
      <c r="G249" s="3">
        <f>Table3[[#This Row],[Total Direct Care Staff Hours]]/Table3[[#This Row],[MDS Census]]</f>
        <v>4.5090233918128657</v>
      </c>
      <c r="H249" s="3">
        <f>Table3[[#This Row],[Total RN Hours (w/ Admin, DON)]]/Table3[[#This Row],[MDS Census]]</f>
        <v>1.6860818713450296</v>
      </c>
      <c r="I249" s="3">
        <f>Table3[[#This Row],[Total RN Hours (w/ Admin, DON)]]/Table3[[#This Row],[MDS Census]]</f>
        <v>1.6860818713450296</v>
      </c>
      <c r="J249" s="3">
        <f t="shared" si="4"/>
        <v>95.388222222222225</v>
      </c>
      <c r="K249" s="3">
        <f>SUM(Table3[[#This Row],[RN Hours (excl. Admin, DON)]], Table3[[#This Row],[LPN Hours (excl. Admin)]], Table3[[#This Row],[CNA Hours]], Table3[[#This Row],[NA TR Hours]], Table3[[#This Row],[Med Aide/Tech Hours]])</f>
        <v>85.671444444444447</v>
      </c>
      <c r="L249" s="3">
        <f>SUM(Table3[[#This Row],[RN Hours (excl. Admin, DON)]:[RN DON Hours]])</f>
        <v>32.035555555555561</v>
      </c>
      <c r="M249" s="3">
        <v>25.939333333333334</v>
      </c>
      <c r="N249" s="3">
        <v>1.2073333333333334</v>
      </c>
      <c r="O249" s="3">
        <v>4.8888888888888893</v>
      </c>
      <c r="P249" s="3">
        <f>SUM(Table3[[#This Row],[LPN Hours (excl. Admin)]:[LPN Admin Hours]])</f>
        <v>22.311222222222224</v>
      </c>
      <c r="Q249" s="3">
        <v>18.690666666666669</v>
      </c>
      <c r="R249" s="3">
        <v>3.620555555555554</v>
      </c>
      <c r="S249" s="3">
        <f>SUM(Table3[[#This Row],[CNA Hours]], Table3[[#This Row],[NA TR Hours]], Table3[[#This Row],[Med Aide/Tech Hours]])</f>
        <v>41.041444444444444</v>
      </c>
      <c r="T249" s="3">
        <v>41.041444444444444</v>
      </c>
      <c r="U249" s="3">
        <v>0</v>
      </c>
      <c r="V249" s="3">
        <v>0</v>
      </c>
      <c r="W249" s="3">
        <f>SUM(Table3[[#This Row],[RN Hours Contract]:[Med Aide Hours Contract]])</f>
        <v>0</v>
      </c>
      <c r="X249" s="3">
        <v>0</v>
      </c>
      <c r="Y249" s="3">
        <v>0</v>
      </c>
      <c r="Z249" s="3">
        <v>0</v>
      </c>
      <c r="AA249" s="3">
        <v>0</v>
      </c>
      <c r="AB249" s="3">
        <v>0</v>
      </c>
      <c r="AC249" s="3">
        <v>0</v>
      </c>
      <c r="AD249" s="3">
        <v>0</v>
      </c>
      <c r="AE249" s="3">
        <v>0</v>
      </c>
      <c r="AF249" t="s">
        <v>247</v>
      </c>
      <c r="AG249" s="13">
        <v>5</v>
      </c>
      <c r="AQ249"/>
    </row>
    <row r="250" spans="1:43" x14ac:dyDescent="0.2">
      <c r="A250" t="s">
        <v>680</v>
      </c>
      <c r="B250" t="s">
        <v>933</v>
      </c>
      <c r="C250" t="s">
        <v>1412</v>
      </c>
      <c r="D250" t="s">
        <v>1734</v>
      </c>
      <c r="E250" s="3">
        <v>10.533333333333333</v>
      </c>
      <c r="F250" s="3">
        <f>Table3[[#This Row],[Total Hours Nurse Staffing]]/Table3[[#This Row],[MDS Census]]</f>
        <v>10.211761603375528</v>
      </c>
      <c r="G250" s="3">
        <f>Table3[[#This Row],[Total Direct Care Staff Hours]]/Table3[[#This Row],[MDS Census]]</f>
        <v>8.8831751054852326</v>
      </c>
      <c r="H250" s="3">
        <f>Table3[[#This Row],[Total RN Hours (w/ Admin, DON)]]/Table3[[#This Row],[MDS Census]]</f>
        <v>5.918512658227848</v>
      </c>
      <c r="I250" s="3">
        <f>Table3[[#This Row],[Total RN Hours (w/ Admin, DON)]]/Table3[[#This Row],[MDS Census]]</f>
        <v>5.918512658227848</v>
      </c>
      <c r="J250" s="3">
        <f t="shared" si="4"/>
        <v>107.5638888888889</v>
      </c>
      <c r="K250" s="3">
        <f>SUM(Table3[[#This Row],[RN Hours (excl. Admin, DON)]], Table3[[#This Row],[LPN Hours (excl. Admin)]], Table3[[#This Row],[CNA Hours]], Table3[[#This Row],[NA TR Hours]], Table3[[#This Row],[Med Aide/Tech Hours]])</f>
        <v>93.569444444444443</v>
      </c>
      <c r="L250" s="3">
        <f>SUM(Table3[[#This Row],[RN Hours (excl. Admin, DON)]:[RN DON Hours]])</f>
        <v>62.341666666666669</v>
      </c>
      <c r="M250" s="3">
        <v>52.794444444444444</v>
      </c>
      <c r="N250" s="3">
        <v>5.3111111111111109</v>
      </c>
      <c r="O250" s="3">
        <v>4.2361111111111107</v>
      </c>
      <c r="P250" s="3">
        <f>SUM(Table3[[#This Row],[LPN Hours (excl. Admin)]:[LPN Admin Hours]])</f>
        <v>4.447222222222222</v>
      </c>
      <c r="Q250" s="3">
        <v>0</v>
      </c>
      <c r="R250" s="3">
        <v>4.447222222222222</v>
      </c>
      <c r="S250" s="3">
        <f>SUM(Table3[[#This Row],[CNA Hours]], Table3[[#This Row],[NA TR Hours]], Table3[[#This Row],[Med Aide/Tech Hours]])</f>
        <v>40.774999999999999</v>
      </c>
      <c r="T250" s="3">
        <v>40.774999999999999</v>
      </c>
      <c r="U250" s="3">
        <v>0</v>
      </c>
      <c r="V250" s="3">
        <v>0</v>
      </c>
      <c r="W250" s="3">
        <f>SUM(Table3[[#This Row],[RN Hours Contract]:[Med Aide Hours Contract]])</f>
        <v>6.1555555555555559</v>
      </c>
      <c r="X250" s="3">
        <v>6.1555555555555559</v>
      </c>
      <c r="Y250" s="3">
        <v>0</v>
      </c>
      <c r="Z250" s="3">
        <v>0</v>
      </c>
      <c r="AA250" s="3">
        <v>0</v>
      </c>
      <c r="AB250" s="3">
        <v>0</v>
      </c>
      <c r="AC250" s="3">
        <v>0</v>
      </c>
      <c r="AD250" s="3">
        <v>0</v>
      </c>
      <c r="AE250" s="3">
        <v>0</v>
      </c>
      <c r="AF250" t="s">
        <v>248</v>
      </c>
      <c r="AG250" s="13">
        <v>5</v>
      </c>
      <c r="AQ250"/>
    </row>
    <row r="251" spans="1:43" x14ac:dyDescent="0.2">
      <c r="A251" t="s">
        <v>680</v>
      </c>
      <c r="B251" t="s">
        <v>934</v>
      </c>
      <c r="C251" t="s">
        <v>1459</v>
      </c>
      <c r="D251" t="s">
        <v>1743</v>
      </c>
      <c r="E251" s="3">
        <v>72.2</v>
      </c>
      <c r="F251" s="3">
        <f>Table3[[#This Row],[Total Hours Nurse Staffing]]/Table3[[#This Row],[MDS Census]]</f>
        <v>3.5334964604493688</v>
      </c>
      <c r="G251" s="3">
        <f>Table3[[#This Row],[Total Direct Care Staff Hours]]/Table3[[#This Row],[MDS Census]]</f>
        <v>3.1497091412742382</v>
      </c>
      <c r="H251" s="3">
        <f>Table3[[#This Row],[Total RN Hours (w/ Admin, DON)]]/Table3[[#This Row],[MDS Census]]</f>
        <v>0.53089719913819644</v>
      </c>
      <c r="I251" s="3">
        <f>Table3[[#This Row],[Total RN Hours (w/ Admin, DON)]]/Table3[[#This Row],[MDS Census]]</f>
        <v>0.53089719913819644</v>
      </c>
      <c r="J251" s="3">
        <f t="shared" si="4"/>
        <v>255.11844444444444</v>
      </c>
      <c r="K251" s="3">
        <f>SUM(Table3[[#This Row],[RN Hours (excl. Admin, DON)]], Table3[[#This Row],[LPN Hours (excl. Admin)]], Table3[[#This Row],[CNA Hours]], Table3[[#This Row],[NA TR Hours]], Table3[[#This Row],[Med Aide/Tech Hours]])</f>
        <v>227.40899999999999</v>
      </c>
      <c r="L251" s="3">
        <f>SUM(Table3[[#This Row],[RN Hours (excl. Admin, DON)]:[RN DON Hours]])</f>
        <v>38.330777777777783</v>
      </c>
      <c r="M251" s="3">
        <v>26.397444444444446</v>
      </c>
      <c r="N251" s="3">
        <v>6.6</v>
      </c>
      <c r="O251" s="3">
        <v>5.333333333333333</v>
      </c>
      <c r="P251" s="3">
        <f>SUM(Table3[[#This Row],[LPN Hours (excl. Admin)]:[LPN Admin Hours]])</f>
        <v>62.22966666666666</v>
      </c>
      <c r="Q251" s="3">
        <v>46.453555555555553</v>
      </c>
      <c r="R251" s="3">
        <v>15.77611111111111</v>
      </c>
      <c r="S251" s="3">
        <f>SUM(Table3[[#This Row],[CNA Hours]], Table3[[#This Row],[NA TR Hours]], Table3[[#This Row],[Med Aide/Tech Hours]])</f>
        <v>154.55799999999999</v>
      </c>
      <c r="T251" s="3">
        <v>154.55799999999999</v>
      </c>
      <c r="U251" s="3">
        <v>0</v>
      </c>
      <c r="V251" s="3">
        <v>0</v>
      </c>
      <c r="W251" s="3">
        <f>SUM(Table3[[#This Row],[RN Hours Contract]:[Med Aide Hours Contract]])</f>
        <v>0.84444444444444444</v>
      </c>
      <c r="X251" s="3">
        <v>0</v>
      </c>
      <c r="Y251" s="3">
        <v>0.84444444444444444</v>
      </c>
      <c r="Z251" s="3">
        <v>0</v>
      </c>
      <c r="AA251" s="3">
        <v>0</v>
      </c>
      <c r="AB251" s="3">
        <v>0</v>
      </c>
      <c r="AC251" s="3">
        <v>0</v>
      </c>
      <c r="AD251" s="3">
        <v>0</v>
      </c>
      <c r="AE251" s="3">
        <v>0</v>
      </c>
      <c r="AF251" t="s">
        <v>249</v>
      </c>
      <c r="AG251" s="13">
        <v>5</v>
      </c>
      <c r="AQ251"/>
    </row>
    <row r="252" spans="1:43" x14ac:dyDescent="0.2">
      <c r="A252" t="s">
        <v>680</v>
      </c>
      <c r="B252" t="s">
        <v>935</v>
      </c>
      <c r="C252" t="s">
        <v>1376</v>
      </c>
      <c r="D252" t="s">
        <v>1751</v>
      </c>
      <c r="E252" s="3">
        <v>72.222222222222229</v>
      </c>
      <c r="F252" s="3">
        <f>Table3[[#This Row],[Total Hours Nurse Staffing]]/Table3[[#This Row],[MDS Census]]</f>
        <v>3.1882692307692309</v>
      </c>
      <c r="G252" s="3">
        <f>Table3[[#This Row],[Total Direct Care Staff Hours]]/Table3[[#This Row],[MDS Census]]</f>
        <v>2.9255384615384612</v>
      </c>
      <c r="H252" s="3">
        <f>Table3[[#This Row],[Total RN Hours (w/ Admin, DON)]]/Table3[[#This Row],[MDS Census]]</f>
        <v>0.53332307692307679</v>
      </c>
      <c r="I252" s="3">
        <f>Table3[[#This Row],[Total RN Hours (w/ Admin, DON)]]/Table3[[#This Row],[MDS Census]]</f>
        <v>0.53332307692307679</v>
      </c>
      <c r="J252" s="3">
        <f t="shared" si="4"/>
        <v>230.26388888888891</v>
      </c>
      <c r="K252" s="3">
        <f>SUM(Table3[[#This Row],[RN Hours (excl. Admin, DON)]], Table3[[#This Row],[LPN Hours (excl. Admin)]], Table3[[#This Row],[CNA Hours]], Table3[[#This Row],[NA TR Hours]], Table3[[#This Row],[Med Aide/Tech Hours]])</f>
        <v>211.28888888888889</v>
      </c>
      <c r="L252" s="3">
        <f>SUM(Table3[[#This Row],[RN Hours (excl. Admin, DON)]:[RN DON Hours]])</f>
        <v>38.517777777777773</v>
      </c>
      <c r="M252" s="3">
        <v>20.909444444444443</v>
      </c>
      <c r="N252" s="3">
        <v>15.386111111111111</v>
      </c>
      <c r="O252" s="3">
        <v>2.2222222222222223</v>
      </c>
      <c r="P252" s="3">
        <f>SUM(Table3[[#This Row],[LPN Hours (excl. Admin)]:[LPN Admin Hours]])</f>
        <v>54.144222222222218</v>
      </c>
      <c r="Q252" s="3">
        <v>52.777555555555551</v>
      </c>
      <c r="R252" s="3">
        <v>1.3666666666666667</v>
      </c>
      <c r="S252" s="3">
        <f>SUM(Table3[[#This Row],[CNA Hours]], Table3[[#This Row],[NA TR Hours]], Table3[[#This Row],[Med Aide/Tech Hours]])</f>
        <v>137.60188888888891</v>
      </c>
      <c r="T252" s="3">
        <v>132.84077777777779</v>
      </c>
      <c r="U252" s="3">
        <v>4.7611111111111111</v>
      </c>
      <c r="V252" s="3">
        <v>0</v>
      </c>
      <c r="W252" s="3">
        <f>SUM(Table3[[#This Row],[RN Hours Contract]:[Med Aide Hours Contract]])</f>
        <v>10.728999999999999</v>
      </c>
      <c r="X252" s="3">
        <v>0.71388888888888891</v>
      </c>
      <c r="Y252" s="3">
        <v>2.2222222222222223</v>
      </c>
      <c r="Z252" s="3">
        <v>0</v>
      </c>
      <c r="AA252" s="3">
        <v>0.26644444444444443</v>
      </c>
      <c r="AB252" s="3">
        <v>0</v>
      </c>
      <c r="AC252" s="3">
        <v>7.5264444444444445</v>
      </c>
      <c r="AD252" s="3">
        <v>0</v>
      </c>
      <c r="AE252" s="3">
        <v>0</v>
      </c>
      <c r="AF252" t="s">
        <v>250</v>
      </c>
      <c r="AG252" s="13">
        <v>5</v>
      </c>
      <c r="AQ252"/>
    </row>
    <row r="253" spans="1:43" x14ac:dyDescent="0.2">
      <c r="A253" t="s">
        <v>680</v>
      </c>
      <c r="B253" t="s">
        <v>936</v>
      </c>
      <c r="C253" t="s">
        <v>1557</v>
      </c>
      <c r="D253" t="s">
        <v>1714</v>
      </c>
      <c r="E253" s="3">
        <v>53.077777777777776</v>
      </c>
      <c r="F253" s="3">
        <f>Table3[[#This Row],[Total Hours Nurse Staffing]]/Table3[[#This Row],[MDS Census]]</f>
        <v>3.6500104668201798</v>
      </c>
      <c r="G253" s="3">
        <f>Table3[[#This Row],[Total Direct Care Staff Hours]]/Table3[[#This Row],[MDS Census]]</f>
        <v>3.2737282813481263</v>
      </c>
      <c r="H253" s="3">
        <f>Table3[[#This Row],[Total RN Hours (w/ Admin, DON)]]/Table3[[#This Row],[MDS Census]]</f>
        <v>0.89805317144651453</v>
      </c>
      <c r="I253" s="3">
        <f>Table3[[#This Row],[Total RN Hours (w/ Admin, DON)]]/Table3[[#This Row],[MDS Census]]</f>
        <v>0.89805317144651453</v>
      </c>
      <c r="J253" s="3">
        <f t="shared" si="4"/>
        <v>193.73444444444442</v>
      </c>
      <c r="K253" s="3">
        <f>SUM(Table3[[#This Row],[RN Hours (excl. Admin, DON)]], Table3[[#This Row],[LPN Hours (excl. Admin)]], Table3[[#This Row],[CNA Hours]], Table3[[#This Row],[NA TR Hours]], Table3[[#This Row],[Med Aide/Tech Hours]])</f>
        <v>173.76222222222222</v>
      </c>
      <c r="L253" s="3">
        <f>SUM(Table3[[#This Row],[RN Hours (excl. Admin, DON)]:[RN DON Hours]])</f>
        <v>47.666666666666664</v>
      </c>
      <c r="M253" s="3">
        <v>29.422222222222221</v>
      </c>
      <c r="N253" s="3">
        <v>12.644444444444444</v>
      </c>
      <c r="O253" s="3">
        <v>5.6</v>
      </c>
      <c r="P253" s="3">
        <f>SUM(Table3[[#This Row],[LPN Hours (excl. Admin)]:[LPN Admin Hours]])</f>
        <v>43.966666666666669</v>
      </c>
      <c r="Q253" s="3">
        <v>42.238888888888887</v>
      </c>
      <c r="R253" s="3">
        <v>1.7277777777777779</v>
      </c>
      <c r="S253" s="3">
        <f>SUM(Table3[[#This Row],[CNA Hours]], Table3[[#This Row],[NA TR Hours]], Table3[[#This Row],[Med Aide/Tech Hours]])</f>
        <v>102.10111111111111</v>
      </c>
      <c r="T253" s="3">
        <v>102.10111111111111</v>
      </c>
      <c r="U253" s="3">
        <v>0</v>
      </c>
      <c r="V253" s="3">
        <v>0</v>
      </c>
      <c r="W253" s="3">
        <f>SUM(Table3[[#This Row],[RN Hours Contract]:[Med Aide Hours Contract]])</f>
        <v>0</v>
      </c>
      <c r="X253" s="3">
        <v>0</v>
      </c>
      <c r="Y253" s="3">
        <v>0</v>
      </c>
      <c r="Z253" s="3">
        <v>0</v>
      </c>
      <c r="AA253" s="3">
        <v>0</v>
      </c>
      <c r="AB253" s="3">
        <v>0</v>
      </c>
      <c r="AC253" s="3">
        <v>0</v>
      </c>
      <c r="AD253" s="3">
        <v>0</v>
      </c>
      <c r="AE253" s="3">
        <v>0</v>
      </c>
      <c r="AF253" t="s">
        <v>251</v>
      </c>
      <c r="AG253" s="13">
        <v>5</v>
      </c>
      <c r="AQ253"/>
    </row>
    <row r="254" spans="1:43" x14ac:dyDescent="0.2">
      <c r="A254" t="s">
        <v>680</v>
      </c>
      <c r="B254" t="s">
        <v>937</v>
      </c>
      <c r="C254" t="s">
        <v>1558</v>
      </c>
      <c r="D254" t="s">
        <v>1741</v>
      </c>
      <c r="E254" s="3">
        <v>125.27777777777777</v>
      </c>
      <c r="F254" s="3">
        <f>Table3[[#This Row],[Total Hours Nurse Staffing]]/Table3[[#This Row],[MDS Census]]</f>
        <v>4.1846784922394686</v>
      </c>
      <c r="G254" s="3">
        <f>Table3[[#This Row],[Total Direct Care Staff Hours]]/Table3[[#This Row],[MDS Census]]</f>
        <v>3.7195343680709532</v>
      </c>
      <c r="H254" s="3">
        <f>Table3[[#This Row],[Total RN Hours (w/ Admin, DON)]]/Table3[[#This Row],[MDS Census]]</f>
        <v>1.2713747228381376</v>
      </c>
      <c r="I254" s="3">
        <f>Table3[[#This Row],[Total RN Hours (w/ Admin, DON)]]/Table3[[#This Row],[MDS Census]]</f>
        <v>1.2713747228381376</v>
      </c>
      <c r="J254" s="3">
        <f t="shared" si="4"/>
        <v>524.24722222222226</v>
      </c>
      <c r="K254" s="3">
        <f>SUM(Table3[[#This Row],[RN Hours (excl. Admin, DON)]], Table3[[#This Row],[LPN Hours (excl. Admin)]], Table3[[#This Row],[CNA Hours]], Table3[[#This Row],[NA TR Hours]], Table3[[#This Row],[Med Aide/Tech Hours]])</f>
        <v>465.97499999999997</v>
      </c>
      <c r="L254" s="3">
        <f>SUM(Table3[[#This Row],[RN Hours (excl. Admin, DON)]:[RN DON Hours]])</f>
        <v>159.27500000000001</v>
      </c>
      <c r="M254" s="3">
        <v>101.00277777777778</v>
      </c>
      <c r="N254" s="3">
        <v>52.738888888888887</v>
      </c>
      <c r="O254" s="3">
        <v>5.5333333333333332</v>
      </c>
      <c r="P254" s="3">
        <f>SUM(Table3[[#This Row],[LPN Hours (excl. Admin)]:[LPN Admin Hours]])</f>
        <v>81.072222222222223</v>
      </c>
      <c r="Q254" s="3">
        <v>81.072222222222223</v>
      </c>
      <c r="R254" s="3">
        <v>0</v>
      </c>
      <c r="S254" s="3">
        <f>SUM(Table3[[#This Row],[CNA Hours]], Table3[[#This Row],[NA TR Hours]], Table3[[#This Row],[Med Aide/Tech Hours]])</f>
        <v>283.89999999999998</v>
      </c>
      <c r="T254" s="3">
        <v>283.89999999999998</v>
      </c>
      <c r="U254" s="3">
        <v>0</v>
      </c>
      <c r="V254" s="3">
        <v>0</v>
      </c>
      <c r="W254" s="3">
        <f>SUM(Table3[[#This Row],[RN Hours Contract]:[Med Aide Hours Contract]])</f>
        <v>32.977777777777774</v>
      </c>
      <c r="X254" s="3">
        <v>32.977777777777774</v>
      </c>
      <c r="Y254" s="3">
        <v>0</v>
      </c>
      <c r="Z254" s="3">
        <v>0</v>
      </c>
      <c r="AA254" s="3">
        <v>0</v>
      </c>
      <c r="AB254" s="3">
        <v>0</v>
      </c>
      <c r="AC254" s="3">
        <v>0</v>
      </c>
      <c r="AD254" s="3">
        <v>0</v>
      </c>
      <c r="AE254" s="3">
        <v>0</v>
      </c>
      <c r="AF254" t="s">
        <v>252</v>
      </c>
      <c r="AG254" s="13">
        <v>5</v>
      </c>
      <c r="AQ254"/>
    </row>
    <row r="255" spans="1:43" x14ac:dyDescent="0.2">
      <c r="A255" t="s">
        <v>680</v>
      </c>
      <c r="B255" t="s">
        <v>938</v>
      </c>
      <c r="C255" t="s">
        <v>1438</v>
      </c>
      <c r="D255" t="s">
        <v>1706</v>
      </c>
      <c r="E255" s="3">
        <v>103.4</v>
      </c>
      <c r="F255" s="3">
        <f>Table3[[#This Row],[Total Hours Nurse Staffing]]/Table3[[#This Row],[MDS Census]]</f>
        <v>3.3260735009671176</v>
      </c>
      <c r="G255" s="3">
        <f>Table3[[#This Row],[Total Direct Care Staff Hours]]/Table3[[#This Row],[MDS Census]]</f>
        <v>3.0511433483773911</v>
      </c>
      <c r="H255" s="3">
        <f>Table3[[#This Row],[Total RN Hours (w/ Admin, DON)]]/Table3[[#This Row],[MDS Census]]</f>
        <v>0.44210831721470023</v>
      </c>
      <c r="I255" s="3">
        <f>Table3[[#This Row],[Total RN Hours (w/ Admin, DON)]]/Table3[[#This Row],[MDS Census]]</f>
        <v>0.44210831721470023</v>
      </c>
      <c r="J255" s="3">
        <f t="shared" si="4"/>
        <v>343.916</v>
      </c>
      <c r="K255" s="3">
        <f>SUM(Table3[[#This Row],[RN Hours (excl. Admin, DON)]], Table3[[#This Row],[LPN Hours (excl. Admin)]], Table3[[#This Row],[CNA Hours]], Table3[[#This Row],[NA TR Hours]], Table3[[#This Row],[Med Aide/Tech Hours]])</f>
        <v>315.48822222222225</v>
      </c>
      <c r="L255" s="3">
        <f>SUM(Table3[[#This Row],[RN Hours (excl. Admin, DON)]:[RN DON Hours]])</f>
        <v>45.714000000000006</v>
      </c>
      <c r="M255" s="3">
        <v>36.330666666666666</v>
      </c>
      <c r="N255" s="3">
        <v>8.0500000000000007</v>
      </c>
      <c r="O255" s="3">
        <v>1.3333333333333333</v>
      </c>
      <c r="P255" s="3">
        <f>SUM(Table3[[#This Row],[LPN Hours (excl. Admin)]:[LPN Admin Hours]])</f>
        <v>100.41844444444445</v>
      </c>
      <c r="Q255" s="3">
        <v>81.373999999999995</v>
      </c>
      <c r="R255" s="3">
        <v>19.044444444444444</v>
      </c>
      <c r="S255" s="3">
        <f>SUM(Table3[[#This Row],[CNA Hours]], Table3[[#This Row],[NA TR Hours]], Table3[[#This Row],[Med Aide/Tech Hours]])</f>
        <v>197.78355555555555</v>
      </c>
      <c r="T255" s="3">
        <v>194.62522222222222</v>
      </c>
      <c r="U255" s="3">
        <v>3.1583333333333332</v>
      </c>
      <c r="V255" s="3">
        <v>0</v>
      </c>
      <c r="W255" s="3">
        <f>SUM(Table3[[#This Row],[RN Hours Contract]:[Med Aide Hours Contract]])</f>
        <v>79.653333333333336</v>
      </c>
      <c r="X255" s="3">
        <v>10.874222222222222</v>
      </c>
      <c r="Y255" s="3">
        <v>2.7555555555555555</v>
      </c>
      <c r="Z255" s="3">
        <v>0</v>
      </c>
      <c r="AA255" s="3">
        <v>19.015666666666672</v>
      </c>
      <c r="AB255" s="3">
        <v>0</v>
      </c>
      <c r="AC255" s="3">
        <v>47.007888888888878</v>
      </c>
      <c r="AD255" s="3">
        <v>0</v>
      </c>
      <c r="AE255" s="3">
        <v>0</v>
      </c>
      <c r="AF255" t="s">
        <v>253</v>
      </c>
      <c r="AG255" s="13">
        <v>5</v>
      </c>
      <c r="AQ255"/>
    </row>
    <row r="256" spans="1:43" x14ac:dyDescent="0.2">
      <c r="A256" t="s">
        <v>680</v>
      </c>
      <c r="B256" t="s">
        <v>939</v>
      </c>
      <c r="C256" t="s">
        <v>1416</v>
      </c>
      <c r="D256" t="s">
        <v>1759</v>
      </c>
      <c r="E256" s="3">
        <v>67.566666666666663</v>
      </c>
      <c r="F256" s="3">
        <f>Table3[[#This Row],[Total Hours Nurse Staffing]]/Table3[[#This Row],[MDS Census]]</f>
        <v>5.0290248314421975</v>
      </c>
      <c r="G256" s="3">
        <f>Table3[[#This Row],[Total Direct Care Staff Hours]]/Table3[[#This Row],[MDS Census]]</f>
        <v>4.7764347969084033</v>
      </c>
      <c r="H256" s="3">
        <f>Table3[[#This Row],[Total RN Hours (w/ Admin, DON)]]/Table3[[#This Row],[MDS Census]]</f>
        <v>1.536836046702845</v>
      </c>
      <c r="I256" s="3">
        <f>Table3[[#This Row],[Total RN Hours (w/ Admin, DON)]]/Table3[[#This Row],[MDS Census]]</f>
        <v>1.536836046702845</v>
      </c>
      <c r="J256" s="3">
        <f t="shared" si="4"/>
        <v>339.79444444444448</v>
      </c>
      <c r="K256" s="3">
        <f>SUM(Table3[[#This Row],[RN Hours (excl. Admin, DON)]], Table3[[#This Row],[LPN Hours (excl. Admin)]], Table3[[#This Row],[CNA Hours]], Table3[[#This Row],[NA TR Hours]], Table3[[#This Row],[Med Aide/Tech Hours]])</f>
        <v>322.72777777777776</v>
      </c>
      <c r="L256" s="3">
        <f>SUM(Table3[[#This Row],[RN Hours (excl. Admin, DON)]:[RN DON Hours]])</f>
        <v>103.83888888888889</v>
      </c>
      <c r="M256" s="3">
        <v>97.083333333333329</v>
      </c>
      <c r="N256" s="3">
        <v>4.2666666666666666</v>
      </c>
      <c r="O256" s="3">
        <v>2.4888888888888889</v>
      </c>
      <c r="P256" s="3">
        <f>SUM(Table3[[#This Row],[LPN Hours (excl. Admin)]:[LPN Admin Hours]])</f>
        <v>34.983333333333334</v>
      </c>
      <c r="Q256" s="3">
        <v>24.672222222222221</v>
      </c>
      <c r="R256" s="3">
        <v>10.311111111111112</v>
      </c>
      <c r="S256" s="3">
        <f>SUM(Table3[[#This Row],[CNA Hours]], Table3[[#This Row],[NA TR Hours]], Table3[[#This Row],[Med Aide/Tech Hours]])</f>
        <v>200.97222222222223</v>
      </c>
      <c r="T256" s="3">
        <v>200.97222222222223</v>
      </c>
      <c r="U256" s="3">
        <v>0</v>
      </c>
      <c r="V256" s="3">
        <v>0</v>
      </c>
      <c r="W256" s="3">
        <f>SUM(Table3[[#This Row],[RN Hours Contract]:[Med Aide Hours Contract]])</f>
        <v>8.8694444444444436</v>
      </c>
      <c r="X256" s="3">
        <v>0.62222222222222223</v>
      </c>
      <c r="Y256" s="3">
        <v>0</v>
      </c>
      <c r="Z256" s="3">
        <v>0</v>
      </c>
      <c r="AA256" s="3">
        <v>0</v>
      </c>
      <c r="AB256" s="3">
        <v>0</v>
      </c>
      <c r="AC256" s="3">
        <v>8.2472222222222218</v>
      </c>
      <c r="AD256" s="3">
        <v>0</v>
      </c>
      <c r="AE256" s="3">
        <v>0</v>
      </c>
      <c r="AF256" t="s">
        <v>254</v>
      </c>
      <c r="AG256" s="13">
        <v>5</v>
      </c>
      <c r="AQ256"/>
    </row>
    <row r="257" spans="1:43" x14ac:dyDescent="0.2">
      <c r="A257" t="s">
        <v>680</v>
      </c>
      <c r="B257" t="s">
        <v>940</v>
      </c>
      <c r="C257" t="s">
        <v>1439</v>
      </c>
      <c r="D257" t="s">
        <v>1741</v>
      </c>
      <c r="E257" s="3">
        <v>114.2</v>
      </c>
      <c r="F257" s="3">
        <f>Table3[[#This Row],[Total Hours Nurse Staffing]]/Table3[[#This Row],[MDS Census]]</f>
        <v>3.3853327495621719</v>
      </c>
      <c r="G257" s="3">
        <f>Table3[[#This Row],[Total Direct Care Staff Hours]]/Table3[[#This Row],[MDS Census]]</f>
        <v>3.2062609457092823</v>
      </c>
      <c r="H257" s="3">
        <f>Table3[[#This Row],[Total RN Hours (w/ Admin, DON)]]/Table3[[#This Row],[MDS Census]]</f>
        <v>0.48118213660245185</v>
      </c>
      <c r="I257" s="3">
        <f>Table3[[#This Row],[Total RN Hours (w/ Admin, DON)]]/Table3[[#This Row],[MDS Census]]</f>
        <v>0.48118213660245185</v>
      </c>
      <c r="J257" s="3">
        <f t="shared" si="4"/>
        <v>386.60500000000002</v>
      </c>
      <c r="K257" s="3">
        <f>SUM(Table3[[#This Row],[RN Hours (excl. Admin, DON)]], Table3[[#This Row],[LPN Hours (excl. Admin)]], Table3[[#This Row],[CNA Hours]], Table3[[#This Row],[NA TR Hours]], Table3[[#This Row],[Med Aide/Tech Hours]])</f>
        <v>366.15500000000003</v>
      </c>
      <c r="L257" s="3">
        <f>SUM(Table3[[#This Row],[RN Hours (excl. Admin, DON)]:[RN DON Hours]])</f>
        <v>54.951000000000001</v>
      </c>
      <c r="M257" s="3">
        <v>39.353777777777779</v>
      </c>
      <c r="N257" s="3">
        <v>9.6861111111111118</v>
      </c>
      <c r="O257" s="3">
        <v>5.9111111111111114</v>
      </c>
      <c r="P257" s="3">
        <f>SUM(Table3[[#This Row],[LPN Hours (excl. Admin)]:[LPN Admin Hours]])</f>
        <v>107.88455555555556</v>
      </c>
      <c r="Q257" s="3">
        <v>103.03177777777779</v>
      </c>
      <c r="R257" s="3">
        <v>4.8527777777777779</v>
      </c>
      <c r="S257" s="3">
        <f>SUM(Table3[[#This Row],[CNA Hours]], Table3[[#This Row],[NA TR Hours]], Table3[[#This Row],[Med Aide/Tech Hours]])</f>
        <v>223.76944444444445</v>
      </c>
      <c r="T257" s="3">
        <v>223.76944444444445</v>
      </c>
      <c r="U257" s="3">
        <v>0</v>
      </c>
      <c r="V257" s="3">
        <v>0</v>
      </c>
      <c r="W257" s="3">
        <f>SUM(Table3[[#This Row],[RN Hours Contract]:[Med Aide Hours Contract]])</f>
        <v>100.29944444444445</v>
      </c>
      <c r="X257" s="3">
        <v>10.378777777777778</v>
      </c>
      <c r="Y257" s="3">
        <v>0</v>
      </c>
      <c r="Z257" s="3">
        <v>0</v>
      </c>
      <c r="AA257" s="3">
        <v>20.759555555555551</v>
      </c>
      <c r="AB257" s="3">
        <v>0</v>
      </c>
      <c r="AC257" s="3">
        <v>69.161111111111111</v>
      </c>
      <c r="AD257" s="3">
        <v>0</v>
      </c>
      <c r="AE257" s="3">
        <v>0</v>
      </c>
      <c r="AF257" t="s">
        <v>255</v>
      </c>
      <c r="AG257" s="13">
        <v>5</v>
      </c>
      <c r="AQ257"/>
    </row>
    <row r="258" spans="1:43" x14ac:dyDescent="0.2">
      <c r="A258" t="s">
        <v>680</v>
      </c>
      <c r="B258" t="s">
        <v>941</v>
      </c>
      <c r="C258" t="s">
        <v>1559</v>
      </c>
      <c r="D258" t="s">
        <v>1706</v>
      </c>
      <c r="E258" s="3">
        <v>76.74444444444444</v>
      </c>
      <c r="F258" s="3">
        <f>Table3[[#This Row],[Total Hours Nurse Staffing]]/Table3[[#This Row],[MDS Census]]</f>
        <v>2.3341899522223835</v>
      </c>
      <c r="G258" s="3">
        <f>Table3[[#This Row],[Total Direct Care Staff Hours]]/Table3[[#This Row],[MDS Census]]</f>
        <v>2.1552410597944114</v>
      </c>
      <c r="H258" s="3">
        <f>Table3[[#This Row],[Total RN Hours (w/ Admin, DON)]]/Table3[[#This Row],[MDS Census]]</f>
        <v>0.3480165049949327</v>
      </c>
      <c r="I258" s="3">
        <f>Table3[[#This Row],[Total RN Hours (w/ Admin, DON)]]/Table3[[#This Row],[MDS Census]]</f>
        <v>0.3480165049949327</v>
      </c>
      <c r="J258" s="3">
        <f t="shared" si="4"/>
        <v>179.13611111111112</v>
      </c>
      <c r="K258" s="3">
        <f>SUM(Table3[[#This Row],[RN Hours (excl. Admin, DON)]], Table3[[#This Row],[LPN Hours (excl. Admin)]], Table3[[#This Row],[CNA Hours]], Table3[[#This Row],[NA TR Hours]], Table3[[#This Row],[Med Aide/Tech Hours]])</f>
        <v>165.40277777777777</v>
      </c>
      <c r="L258" s="3">
        <f>SUM(Table3[[#This Row],[RN Hours (excl. Admin, DON)]:[RN DON Hours]])</f>
        <v>26.708333333333332</v>
      </c>
      <c r="M258" s="3">
        <v>21.302777777777777</v>
      </c>
      <c r="N258" s="3">
        <v>2.2222222222222223</v>
      </c>
      <c r="O258" s="3">
        <v>3.1833333333333331</v>
      </c>
      <c r="P258" s="3">
        <f>SUM(Table3[[#This Row],[LPN Hours (excl. Admin)]:[LPN Admin Hours]])</f>
        <v>48.725000000000001</v>
      </c>
      <c r="Q258" s="3">
        <v>40.397222222222226</v>
      </c>
      <c r="R258" s="3">
        <v>8.3277777777777775</v>
      </c>
      <c r="S258" s="3">
        <f>SUM(Table3[[#This Row],[CNA Hours]], Table3[[#This Row],[NA TR Hours]], Table3[[#This Row],[Med Aide/Tech Hours]])</f>
        <v>103.70277777777778</v>
      </c>
      <c r="T258" s="3">
        <v>103.70277777777778</v>
      </c>
      <c r="U258" s="3">
        <v>0</v>
      </c>
      <c r="V258" s="3">
        <v>0</v>
      </c>
      <c r="W258" s="3">
        <f>SUM(Table3[[#This Row],[RN Hours Contract]:[Med Aide Hours Contract]])</f>
        <v>0.34444444444444444</v>
      </c>
      <c r="X258" s="3">
        <v>0.34444444444444444</v>
      </c>
      <c r="Y258" s="3">
        <v>0</v>
      </c>
      <c r="Z258" s="3">
        <v>0</v>
      </c>
      <c r="AA258" s="3">
        <v>0</v>
      </c>
      <c r="AB258" s="3">
        <v>0</v>
      </c>
      <c r="AC258" s="3">
        <v>0</v>
      </c>
      <c r="AD258" s="3">
        <v>0</v>
      </c>
      <c r="AE258" s="3">
        <v>0</v>
      </c>
      <c r="AF258" t="s">
        <v>256</v>
      </c>
      <c r="AG258" s="13">
        <v>5</v>
      </c>
      <c r="AQ258"/>
    </row>
    <row r="259" spans="1:43" x14ac:dyDescent="0.2">
      <c r="A259" t="s">
        <v>680</v>
      </c>
      <c r="B259" t="s">
        <v>942</v>
      </c>
      <c r="C259" t="s">
        <v>1560</v>
      </c>
      <c r="D259" t="s">
        <v>1706</v>
      </c>
      <c r="E259" s="3">
        <v>44.555555555555557</v>
      </c>
      <c r="F259" s="3">
        <f>Table3[[#This Row],[Total Hours Nurse Staffing]]/Table3[[#This Row],[MDS Census]]</f>
        <v>2.9648379052369074</v>
      </c>
      <c r="G259" s="3">
        <f>Table3[[#This Row],[Total Direct Care Staff Hours]]/Table3[[#This Row],[MDS Census]]</f>
        <v>2.7328553615960098</v>
      </c>
      <c r="H259" s="3">
        <f>Table3[[#This Row],[Total RN Hours (w/ Admin, DON)]]/Table3[[#This Row],[MDS Census]]</f>
        <v>0.70062344139650878</v>
      </c>
      <c r="I259" s="3">
        <f>Table3[[#This Row],[Total RN Hours (w/ Admin, DON)]]/Table3[[#This Row],[MDS Census]]</f>
        <v>0.70062344139650878</v>
      </c>
      <c r="J259" s="3">
        <f t="shared" si="4"/>
        <v>132.1</v>
      </c>
      <c r="K259" s="3">
        <f>SUM(Table3[[#This Row],[RN Hours (excl. Admin, DON)]], Table3[[#This Row],[LPN Hours (excl. Admin)]], Table3[[#This Row],[CNA Hours]], Table3[[#This Row],[NA TR Hours]], Table3[[#This Row],[Med Aide/Tech Hours]])</f>
        <v>121.76388888888889</v>
      </c>
      <c r="L259" s="3">
        <f>SUM(Table3[[#This Row],[RN Hours (excl. Admin, DON)]:[RN DON Hours]])</f>
        <v>31.216666666666669</v>
      </c>
      <c r="M259" s="3">
        <v>20.880555555555556</v>
      </c>
      <c r="N259" s="3">
        <v>5.822222222222222</v>
      </c>
      <c r="O259" s="3">
        <v>4.5138888888888893</v>
      </c>
      <c r="P259" s="3">
        <f>SUM(Table3[[#This Row],[LPN Hours (excl. Admin)]:[LPN Admin Hours]])</f>
        <v>23.480555555555554</v>
      </c>
      <c r="Q259" s="3">
        <v>23.480555555555554</v>
      </c>
      <c r="R259" s="3">
        <v>0</v>
      </c>
      <c r="S259" s="3">
        <f>SUM(Table3[[#This Row],[CNA Hours]], Table3[[#This Row],[NA TR Hours]], Table3[[#This Row],[Med Aide/Tech Hours]])</f>
        <v>77.402777777777771</v>
      </c>
      <c r="T259" s="3">
        <v>77.402777777777771</v>
      </c>
      <c r="U259" s="3">
        <v>0</v>
      </c>
      <c r="V259" s="3">
        <v>0</v>
      </c>
      <c r="W259" s="3">
        <f>SUM(Table3[[#This Row],[RN Hours Contract]:[Med Aide Hours Contract]])</f>
        <v>2.1333333333333333</v>
      </c>
      <c r="X259" s="3">
        <v>2.2222222222222223E-2</v>
      </c>
      <c r="Y259" s="3">
        <v>0</v>
      </c>
      <c r="Z259" s="3">
        <v>0</v>
      </c>
      <c r="AA259" s="3">
        <v>1.1111111111111112E-2</v>
      </c>
      <c r="AB259" s="3">
        <v>0</v>
      </c>
      <c r="AC259" s="3">
        <v>2.1</v>
      </c>
      <c r="AD259" s="3">
        <v>0</v>
      </c>
      <c r="AE259" s="3">
        <v>0</v>
      </c>
      <c r="AF259" t="s">
        <v>257</v>
      </c>
      <c r="AG259" s="13">
        <v>5</v>
      </c>
      <c r="AQ259"/>
    </row>
    <row r="260" spans="1:43" x14ac:dyDescent="0.2">
      <c r="A260" t="s">
        <v>680</v>
      </c>
      <c r="B260" t="s">
        <v>943</v>
      </c>
      <c r="C260" t="s">
        <v>1561</v>
      </c>
      <c r="D260" t="s">
        <v>1754</v>
      </c>
      <c r="E260" s="3">
        <v>95.9</v>
      </c>
      <c r="F260" s="3">
        <f>Table3[[#This Row],[Total Hours Nurse Staffing]]/Table3[[#This Row],[MDS Census]]</f>
        <v>3.6378600393928862</v>
      </c>
      <c r="G260" s="3">
        <f>Table3[[#This Row],[Total Direct Care Staff Hours]]/Table3[[#This Row],[MDS Census]]</f>
        <v>3.2898123044838372</v>
      </c>
      <c r="H260" s="3">
        <f>Table3[[#This Row],[Total RN Hours (w/ Admin, DON)]]/Table3[[#This Row],[MDS Census]]</f>
        <v>1.6825860271115747</v>
      </c>
      <c r="I260" s="3">
        <f>Table3[[#This Row],[Total RN Hours (w/ Admin, DON)]]/Table3[[#This Row],[MDS Census]]</f>
        <v>1.6825860271115747</v>
      </c>
      <c r="J260" s="3">
        <f t="shared" si="4"/>
        <v>348.87077777777779</v>
      </c>
      <c r="K260" s="3">
        <f>SUM(Table3[[#This Row],[RN Hours (excl. Admin, DON)]], Table3[[#This Row],[LPN Hours (excl. Admin)]], Table3[[#This Row],[CNA Hours]], Table3[[#This Row],[NA TR Hours]], Table3[[#This Row],[Med Aide/Tech Hours]])</f>
        <v>315.49299999999999</v>
      </c>
      <c r="L260" s="3">
        <f>SUM(Table3[[#This Row],[RN Hours (excl. Admin, DON)]:[RN DON Hours]])</f>
        <v>161.36000000000001</v>
      </c>
      <c r="M260" s="3">
        <v>127.98222222222222</v>
      </c>
      <c r="N260" s="3">
        <v>27.68888888888889</v>
      </c>
      <c r="O260" s="3">
        <v>5.6888888888888891</v>
      </c>
      <c r="P260" s="3">
        <f>SUM(Table3[[#This Row],[LPN Hours (excl. Admin)]:[LPN Admin Hours]])</f>
        <v>19.008222222222223</v>
      </c>
      <c r="Q260" s="3">
        <v>19.008222222222223</v>
      </c>
      <c r="R260" s="3">
        <v>0</v>
      </c>
      <c r="S260" s="3">
        <f>SUM(Table3[[#This Row],[CNA Hours]], Table3[[#This Row],[NA TR Hours]], Table3[[#This Row],[Med Aide/Tech Hours]])</f>
        <v>168.50255555555555</v>
      </c>
      <c r="T260" s="3">
        <v>168.50255555555555</v>
      </c>
      <c r="U260" s="3">
        <v>0</v>
      </c>
      <c r="V260" s="3">
        <v>0</v>
      </c>
      <c r="W260" s="3">
        <f>SUM(Table3[[#This Row],[RN Hours Contract]:[Med Aide Hours Contract]])</f>
        <v>0</v>
      </c>
      <c r="X260" s="3">
        <v>0</v>
      </c>
      <c r="Y260" s="3">
        <v>0</v>
      </c>
      <c r="Z260" s="3">
        <v>0</v>
      </c>
      <c r="AA260" s="3">
        <v>0</v>
      </c>
      <c r="AB260" s="3">
        <v>0</v>
      </c>
      <c r="AC260" s="3">
        <v>0</v>
      </c>
      <c r="AD260" s="3">
        <v>0</v>
      </c>
      <c r="AE260" s="3">
        <v>0</v>
      </c>
      <c r="AF260" t="s">
        <v>258</v>
      </c>
      <c r="AG260" s="13">
        <v>5</v>
      </c>
      <c r="AQ260"/>
    </row>
    <row r="261" spans="1:43" x14ac:dyDescent="0.2">
      <c r="A261" t="s">
        <v>680</v>
      </c>
      <c r="B261" t="s">
        <v>944</v>
      </c>
      <c r="C261" t="s">
        <v>1562</v>
      </c>
      <c r="D261" t="s">
        <v>1741</v>
      </c>
      <c r="E261" s="3">
        <v>58.822222222222223</v>
      </c>
      <c r="F261" s="3">
        <f>Table3[[#This Row],[Total Hours Nurse Staffing]]/Table3[[#This Row],[MDS Census]]</f>
        <v>2.8870324896108799</v>
      </c>
      <c r="G261" s="3">
        <f>Table3[[#This Row],[Total Direct Care Staff Hours]]/Table3[[#This Row],[MDS Census]]</f>
        <v>2.6890725349452209</v>
      </c>
      <c r="H261" s="3">
        <f>Table3[[#This Row],[Total RN Hours (w/ Admin, DON)]]/Table3[[#This Row],[MDS Census]]</f>
        <v>0.50585568568190409</v>
      </c>
      <c r="I261" s="3">
        <f>Table3[[#This Row],[Total RN Hours (w/ Admin, DON)]]/Table3[[#This Row],[MDS Census]]</f>
        <v>0.50585568568190409</v>
      </c>
      <c r="J261" s="3">
        <f t="shared" si="4"/>
        <v>169.82166666666666</v>
      </c>
      <c r="K261" s="3">
        <f>SUM(Table3[[#This Row],[RN Hours (excl. Admin, DON)]], Table3[[#This Row],[LPN Hours (excl. Admin)]], Table3[[#This Row],[CNA Hours]], Table3[[#This Row],[NA TR Hours]], Table3[[#This Row],[Med Aide/Tech Hours]])</f>
        <v>158.17722222222221</v>
      </c>
      <c r="L261" s="3">
        <f>SUM(Table3[[#This Row],[RN Hours (excl. Admin, DON)]:[RN DON Hours]])</f>
        <v>29.755555555555556</v>
      </c>
      <c r="M261" s="3">
        <v>18.111111111111111</v>
      </c>
      <c r="N261" s="3">
        <v>5.9555555555555557</v>
      </c>
      <c r="O261" s="3">
        <v>5.6888888888888891</v>
      </c>
      <c r="P261" s="3">
        <f>SUM(Table3[[#This Row],[LPN Hours (excl. Admin)]:[LPN Admin Hours]])</f>
        <v>34.82</v>
      </c>
      <c r="Q261" s="3">
        <v>34.82</v>
      </c>
      <c r="R261" s="3">
        <v>0</v>
      </c>
      <c r="S261" s="3">
        <f>SUM(Table3[[#This Row],[CNA Hours]], Table3[[#This Row],[NA TR Hours]], Table3[[#This Row],[Med Aide/Tech Hours]])</f>
        <v>105.24611111111111</v>
      </c>
      <c r="T261" s="3">
        <v>105.24611111111111</v>
      </c>
      <c r="U261" s="3">
        <v>0</v>
      </c>
      <c r="V261" s="3">
        <v>0</v>
      </c>
      <c r="W261" s="3">
        <f>SUM(Table3[[#This Row],[RN Hours Contract]:[Med Aide Hours Contract]])</f>
        <v>0.35555555555555557</v>
      </c>
      <c r="X261" s="3">
        <v>0</v>
      </c>
      <c r="Y261" s="3">
        <v>0.35555555555555557</v>
      </c>
      <c r="Z261" s="3">
        <v>0</v>
      </c>
      <c r="AA261" s="3">
        <v>0</v>
      </c>
      <c r="AB261" s="3">
        <v>0</v>
      </c>
      <c r="AC261" s="3">
        <v>0</v>
      </c>
      <c r="AD261" s="3">
        <v>0</v>
      </c>
      <c r="AE261" s="3">
        <v>0</v>
      </c>
      <c r="AF261" t="s">
        <v>259</v>
      </c>
      <c r="AG261" s="13">
        <v>5</v>
      </c>
      <c r="AQ261"/>
    </row>
    <row r="262" spans="1:43" x14ac:dyDescent="0.2">
      <c r="A262" t="s">
        <v>680</v>
      </c>
      <c r="B262" t="s">
        <v>945</v>
      </c>
      <c r="C262" t="s">
        <v>1439</v>
      </c>
      <c r="D262" t="s">
        <v>1741</v>
      </c>
      <c r="E262" s="3">
        <v>124.95555555555555</v>
      </c>
      <c r="F262" s="3">
        <f>Table3[[#This Row],[Total Hours Nurse Staffing]]/Table3[[#This Row],[MDS Census]]</f>
        <v>2.652476436066157</v>
      </c>
      <c r="G262" s="3">
        <f>Table3[[#This Row],[Total Direct Care Staff Hours]]/Table3[[#This Row],[MDS Census]]</f>
        <v>2.5126044815934554</v>
      </c>
      <c r="H262" s="3">
        <f>Table3[[#This Row],[Total RN Hours (w/ Admin, DON)]]/Table3[[#This Row],[MDS Census]]</f>
        <v>0.4473146007469323</v>
      </c>
      <c r="I262" s="3">
        <f>Table3[[#This Row],[Total RN Hours (w/ Admin, DON)]]/Table3[[#This Row],[MDS Census]]</f>
        <v>0.4473146007469323</v>
      </c>
      <c r="J262" s="3">
        <f t="shared" si="4"/>
        <v>331.44166666666666</v>
      </c>
      <c r="K262" s="3">
        <f>SUM(Table3[[#This Row],[RN Hours (excl. Admin, DON)]], Table3[[#This Row],[LPN Hours (excl. Admin)]], Table3[[#This Row],[CNA Hours]], Table3[[#This Row],[NA TR Hours]], Table3[[#This Row],[Med Aide/Tech Hours]])</f>
        <v>313.96388888888885</v>
      </c>
      <c r="L262" s="3">
        <f>SUM(Table3[[#This Row],[RN Hours (excl. Admin, DON)]:[RN DON Hours]])</f>
        <v>55.894444444444446</v>
      </c>
      <c r="M262" s="3">
        <v>38.416666666666664</v>
      </c>
      <c r="N262" s="3">
        <v>11.966666666666667</v>
      </c>
      <c r="O262" s="3">
        <v>5.5111111111111111</v>
      </c>
      <c r="P262" s="3">
        <f>SUM(Table3[[#This Row],[LPN Hours (excl. Admin)]:[LPN Admin Hours]])</f>
        <v>77.822222222222223</v>
      </c>
      <c r="Q262" s="3">
        <v>77.822222222222223</v>
      </c>
      <c r="R262" s="3">
        <v>0</v>
      </c>
      <c r="S262" s="3">
        <f>SUM(Table3[[#This Row],[CNA Hours]], Table3[[#This Row],[NA TR Hours]], Table3[[#This Row],[Med Aide/Tech Hours]])</f>
        <v>197.72499999999999</v>
      </c>
      <c r="T262" s="3">
        <v>197.72499999999999</v>
      </c>
      <c r="U262" s="3">
        <v>0</v>
      </c>
      <c r="V262" s="3">
        <v>0</v>
      </c>
      <c r="W262" s="3">
        <f>SUM(Table3[[#This Row],[RN Hours Contract]:[Med Aide Hours Contract]])</f>
        <v>0.16666666666666666</v>
      </c>
      <c r="X262" s="3">
        <v>0.16666666666666666</v>
      </c>
      <c r="Y262" s="3">
        <v>0</v>
      </c>
      <c r="Z262" s="3">
        <v>0</v>
      </c>
      <c r="AA262" s="3">
        <v>0</v>
      </c>
      <c r="AB262" s="3">
        <v>0</v>
      </c>
      <c r="AC262" s="3">
        <v>0</v>
      </c>
      <c r="AD262" s="3">
        <v>0</v>
      </c>
      <c r="AE262" s="3">
        <v>0</v>
      </c>
      <c r="AF262" t="s">
        <v>260</v>
      </c>
      <c r="AG262" s="13">
        <v>5</v>
      </c>
      <c r="AQ262"/>
    </row>
    <row r="263" spans="1:43" x14ac:dyDescent="0.2">
      <c r="A263" t="s">
        <v>680</v>
      </c>
      <c r="B263" t="s">
        <v>946</v>
      </c>
      <c r="C263" t="s">
        <v>1563</v>
      </c>
      <c r="D263" t="s">
        <v>1741</v>
      </c>
      <c r="E263" s="3">
        <v>83.74444444444444</v>
      </c>
      <c r="F263" s="3">
        <f>Table3[[#This Row],[Total Hours Nurse Staffing]]/Table3[[#This Row],[MDS Census]]</f>
        <v>2.9607934191322807</v>
      </c>
      <c r="G263" s="3">
        <f>Table3[[#This Row],[Total Direct Care Staff Hours]]/Table3[[#This Row],[MDS Census]]</f>
        <v>2.7776635266020961</v>
      </c>
      <c r="H263" s="3">
        <f>Table3[[#This Row],[Total RN Hours (w/ Admin, DON)]]/Table3[[#This Row],[MDS Census]]</f>
        <v>0.41283003847684757</v>
      </c>
      <c r="I263" s="3">
        <f>Table3[[#This Row],[Total RN Hours (w/ Admin, DON)]]/Table3[[#This Row],[MDS Census]]</f>
        <v>0.41283003847684757</v>
      </c>
      <c r="J263" s="3">
        <f t="shared" si="4"/>
        <v>247.95</v>
      </c>
      <c r="K263" s="3">
        <f>SUM(Table3[[#This Row],[RN Hours (excl. Admin, DON)]], Table3[[#This Row],[LPN Hours (excl. Admin)]], Table3[[#This Row],[CNA Hours]], Table3[[#This Row],[NA TR Hours]], Table3[[#This Row],[Med Aide/Tech Hours]])</f>
        <v>232.61388888888888</v>
      </c>
      <c r="L263" s="3">
        <f>SUM(Table3[[#This Row],[RN Hours (excl. Admin, DON)]:[RN DON Hours]])</f>
        <v>34.572222222222223</v>
      </c>
      <c r="M263" s="3">
        <v>26.541666666666668</v>
      </c>
      <c r="N263" s="3">
        <v>2.4305555555555554</v>
      </c>
      <c r="O263" s="3">
        <v>5.6</v>
      </c>
      <c r="P263" s="3">
        <f>SUM(Table3[[#This Row],[LPN Hours (excl. Admin)]:[LPN Admin Hours]])</f>
        <v>74.625</v>
      </c>
      <c r="Q263" s="3">
        <v>67.319444444444443</v>
      </c>
      <c r="R263" s="3">
        <v>7.3055555555555554</v>
      </c>
      <c r="S263" s="3">
        <f>SUM(Table3[[#This Row],[CNA Hours]], Table3[[#This Row],[NA TR Hours]], Table3[[#This Row],[Med Aide/Tech Hours]])</f>
        <v>138.75277777777777</v>
      </c>
      <c r="T263" s="3">
        <v>138.75277777777777</v>
      </c>
      <c r="U263" s="3">
        <v>0</v>
      </c>
      <c r="V263" s="3">
        <v>0</v>
      </c>
      <c r="W263" s="3">
        <f>SUM(Table3[[#This Row],[RN Hours Contract]:[Med Aide Hours Contract]])</f>
        <v>0</v>
      </c>
      <c r="X263" s="3">
        <v>0</v>
      </c>
      <c r="Y263" s="3">
        <v>0</v>
      </c>
      <c r="Z263" s="3">
        <v>0</v>
      </c>
      <c r="AA263" s="3">
        <v>0</v>
      </c>
      <c r="AB263" s="3">
        <v>0</v>
      </c>
      <c r="AC263" s="3">
        <v>0</v>
      </c>
      <c r="AD263" s="3">
        <v>0</v>
      </c>
      <c r="AE263" s="3">
        <v>0</v>
      </c>
      <c r="AF263" t="s">
        <v>261</v>
      </c>
      <c r="AG263" s="13">
        <v>5</v>
      </c>
      <c r="AQ263"/>
    </row>
    <row r="264" spans="1:43" x14ac:dyDescent="0.2">
      <c r="A264" t="s">
        <v>680</v>
      </c>
      <c r="B264" t="s">
        <v>947</v>
      </c>
      <c r="C264" t="s">
        <v>1439</v>
      </c>
      <c r="D264" t="s">
        <v>1741</v>
      </c>
      <c r="E264" s="3">
        <v>204.96666666666667</v>
      </c>
      <c r="F264" s="3">
        <f>Table3[[#This Row],[Total Hours Nurse Staffing]]/Table3[[#This Row],[MDS Census]]</f>
        <v>2.0536499159754973</v>
      </c>
      <c r="G264" s="3">
        <f>Table3[[#This Row],[Total Direct Care Staff Hours]]/Table3[[#This Row],[MDS Census]]</f>
        <v>1.9200005420935653</v>
      </c>
      <c r="H264" s="3">
        <f>Table3[[#This Row],[Total RN Hours (w/ Admin, DON)]]/Table3[[#This Row],[MDS Census]]</f>
        <v>0.16882148858893045</v>
      </c>
      <c r="I264" s="3">
        <f>Table3[[#This Row],[Total RN Hours (w/ Admin, DON)]]/Table3[[#This Row],[MDS Census]]</f>
        <v>0.16882148858893045</v>
      </c>
      <c r="J264" s="3">
        <f t="shared" si="4"/>
        <v>420.92977777777776</v>
      </c>
      <c r="K264" s="3">
        <f>SUM(Table3[[#This Row],[RN Hours (excl. Admin, DON)]], Table3[[#This Row],[LPN Hours (excl. Admin)]], Table3[[#This Row],[CNA Hours]], Table3[[#This Row],[NA TR Hours]], Table3[[#This Row],[Med Aide/Tech Hours]])</f>
        <v>393.5361111111111</v>
      </c>
      <c r="L264" s="3">
        <f>SUM(Table3[[#This Row],[RN Hours (excl. Admin, DON)]:[RN DON Hours]])</f>
        <v>34.602777777777781</v>
      </c>
      <c r="M264" s="3">
        <v>20.558333333333334</v>
      </c>
      <c r="N264" s="3">
        <v>8.4444444444444446</v>
      </c>
      <c r="O264" s="3">
        <v>5.6</v>
      </c>
      <c r="P264" s="3">
        <f>SUM(Table3[[#This Row],[LPN Hours (excl. Admin)]:[LPN Admin Hours]])</f>
        <v>118.13255555555556</v>
      </c>
      <c r="Q264" s="3">
        <v>104.78333333333333</v>
      </c>
      <c r="R264" s="3">
        <v>13.349222222222222</v>
      </c>
      <c r="S264" s="3">
        <f>SUM(Table3[[#This Row],[CNA Hours]], Table3[[#This Row],[NA TR Hours]], Table3[[#This Row],[Med Aide/Tech Hours]])</f>
        <v>268.19444444444446</v>
      </c>
      <c r="T264" s="3">
        <v>254.9388888888889</v>
      </c>
      <c r="U264" s="3">
        <v>13.255555555555556</v>
      </c>
      <c r="V264" s="3">
        <v>0</v>
      </c>
      <c r="W264" s="3">
        <f>SUM(Table3[[#This Row],[RN Hours Contract]:[Med Aide Hours Contract]])</f>
        <v>0</v>
      </c>
      <c r="X264" s="3">
        <v>0</v>
      </c>
      <c r="Y264" s="3">
        <v>0</v>
      </c>
      <c r="Z264" s="3">
        <v>0</v>
      </c>
      <c r="AA264" s="3">
        <v>0</v>
      </c>
      <c r="AB264" s="3">
        <v>0</v>
      </c>
      <c r="AC264" s="3">
        <v>0</v>
      </c>
      <c r="AD264" s="3">
        <v>0</v>
      </c>
      <c r="AE264" s="3">
        <v>0</v>
      </c>
      <c r="AF264" t="s">
        <v>262</v>
      </c>
      <c r="AG264" s="13">
        <v>5</v>
      </c>
      <c r="AQ264"/>
    </row>
    <row r="265" spans="1:43" x14ac:dyDescent="0.2">
      <c r="A265" t="s">
        <v>680</v>
      </c>
      <c r="B265" t="s">
        <v>948</v>
      </c>
      <c r="C265" t="s">
        <v>1452</v>
      </c>
      <c r="D265" t="s">
        <v>1741</v>
      </c>
      <c r="E265" s="3">
        <v>163.01111111111112</v>
      </c>
      <c r="F265" s="3">
        <f>Table3[[#This Row],[Total Hours Nurse Staffing]]/Table3[[#This Row],[MDS Census]]</f>
        <v>3.0670745007156976</v>
      </c>
      <c r="G265" s="3">
        <f>Table3[[#This Row],[Total Direct Care Staff Hours]]/Table3[[#This Row],[MDS Census]]</f>
        <v>3.0042294322132097</v>
      </c>
      <c r="H265" s="3">
        <f>Table3[[#This Row],[Total RN Hours (w/ Admin, DON)]]/Table3[[#This Row],[MDS Census]]</f>
        <v>0.62516529207279659</v>
      </c>
      <c r="I265" s="3">
        <f>Table3[[#This Row],[Total RN Hours (w/ Admin, DON)]]/Table3[[#This Row],[MDS Census]]</f>
        <v>0.62516529207279659</v>
      </c>
      <c r="J265" s="3">
        <f t="shared" si="4"/>
        <v>499.96722222222223</v>
      </c>
      <c r="K265" s="3">
        <f>SUM(Table3[[#This Row],[RN Hours (excl. Admin, DON)]], Table3[[#This Row],[LPN Hours (excl. Admin)]], Table3[[#This Row],[CNA Hours]], Table3[[#This Row],[NA TR Hours]], Table3[[#This Row],[Med Aide/Tech Hours]])</f>
        <v>489.72277777777776</v>
      </c>
      <c r="L265" s="3">
        <f>SUM(Table3[[#This Row],[RN Hours (excl. Admin, DON)]:[RN DON Hours]])</f>
        <v>101.90888888888888</v>
      </c>
      <c r="M265" s="3">
        <v>96.82</v>
      </c>
      <c r="N265" s="3">
        <v>0</v>
      </c>
      <c r="O265" s="3">
        <v>5.0888888888888886</v>
      </c>
      <c r="P265" s="3">
        <f>SUM(Table3[[#This Row],[LPN Hours (excl. Admin)]:[LPN Admin Hours]])</f>
        <v>129.56666666666666</v>
      </c>
      <c r="Q265" s="3">
        <v>124.41111111111111</v>
      </c>
      <c r="R265" s="3">
        <v>5.1555555555555559</v>
      </c>
      <c r="S265" s="3">
        <f>SUM(Table3[[#This Row],[CNA Hours]], Table3[[#This Row],[NA TR Hours]], Table3[[#This Row],[Med Aide/Tech Hours]])</f>
        <v>268.49166666666667</v>
      </c>
      <c r="T265" s="3">
        <v>268.49166666666667</v>
      </c>
      <c r="U265" s="3">
        <v>0</v>
      </c>
      <c r="V265" s="3">
        <v>0</v>
      </c>
      <c r="W265" s="3">
        <f>SUM(Table3[[#This Row],[RN Hours Contract]:[Med Aide Hours Contract]])</f>
        <v>16.728333333333335</v>
      </c>
      <c r="X265" s="3">
        <v>5.4477777777777776</v>
      </c>
      <c r="Y265" s="3">
        <v>0</v>
      </c>
      <c r="Z265" s="3">
        <v>0</v>
      </c>
      <c r="AA265" s="3">
        <v>3.6361111111111111</v>
      </c>
      <c r="AB265" s="3">
        <v>0</v>
      </c>
      <c r="AC265" s="3">
        <v>7.6444444444444448</v>
      </c>
      <c r="AD265" s="3">
        <v>0</v>
      </c>
      <c r="AE265" s="3">
        <v>0</v>
      </c>
      <c r="AF265" t="s">
        <v>263</v>
      </c>
      <c r="AG265" s="13">
        <v>5</v>
      </c>
      <c r="AQ265"/>
    </row>
    <row r="266" spans="1:43" x14ac:dyDescent="0.2">
      <c r="A266" t="s">
        <v>680</v>
      </c>
      <c r="B266" t="s">
        <v>949</v>
      </c>
      <c r="C266" t="s">
        <v>1398</v>
      </c>
      <c r="D266" t="s">
        <v>1744</v>
      </c>
      <c r="E266" s="3">
        <v>35.6</v>
      </c>
      <c r="F266" s="3">
        <f>Table3[[#This Row],[Total Hours Nurse Staffing]]/Table3[[#This Row],[MDS Census]]</f>
        <v>4.3184737827715347</v>
      </c>
      <c r="G266" s="3">
        <f>Table3[[#This Row],[Total Direct Care Staff Hours]]/Table3[[#This Row],[MDS Census]]</f>
        <v>4.0463139825218475</v>
      </c>
      <c r="H266" s="3">
        <f>Table3[[#This Row],[Total RN Hours (w/ Admin, DON)]]/Table3[[#This Row],[MDS Census]]</f>
        <v>1.2100499375780271</v>
      </c>
      <c r="I266" s="3">
        <f>Table3[[#This Row],[Total RN Hours (w/ Admin, DON)]]/Table3[[#This Row],[MDS Census]]</f>
        <v>1.2100499375780271</v>
      </c>
      <c r="J266" s="3">
        <f t="shared" si="4"/>
        <v>153.73766666666666</v>
      </c>
      <c r="K266" s="3">
        <f>SUM(Table3[[#This Row],[RN Hours (excl. Admin, DON)]], Table3[[#This Row],[LPN Hours (excl. Admin)]], Table3[[#This Row],[CNA Hours]], Table3[[#This Row],[NA TR Hours]], Table3[[#This Row],[Med Aide/Tech Hours]])</f>
        <v>144.04877777777779</v>
      </c>
      <c r="L266" s="3">
        <f>SUM(Table3[[#This Row],[RN Hours (excl. Admin, DON)]:[RN DON Hours]])</f>
        <v>43.077777777777769</v>
      </c>
      <c r="M266" s="3">
        <v>33.388888888888886</v>
      </c>
      <c r="N266" s="3">
        <v>4.8888888888888893</v>
      </c>
      <c r="O266" s="3">
        <v>4.8</v>
      </c>
      <c r="P266" s="3">
        <f>SUM(Table3[[#This Row],[LPN Hours (excl. Admin)]:[LPN Admin Hours]])</f>
        <v>19.697222222222223</v>
      </c>
      <c r="Q266" s="3">
        <v>19.697222222222223</v>
      </c>
      <c r="R266" s="3">
        <v>0</v>
      </c>
      <c r="S266" s="3">
        <f>SUM(Table3[[#This Row],[CNA Hours]], Table3[[#This Row],[NA TR Hours]], Table3[[#This Row],[Med Aide/Tech Hours]])</f>
        <v>90.962666666666664</v>
      </c>
      <c r="T266" s="3">
        <v>90.962666666666664</v>
      </c>
      <c r="U266" s="3">
        <v>0</v>
      </c>
      <c r="V266" s="3">
        <v>0</v>
      </c>
      <c r="W266" s="3">
        <f>SUM(Table3[[#This Row],[RN Hours Contract]:[Med Aide Hours Contract]])</f>
        <v>0</v>
      </c>
      <c r="X266" s="3">
        <v>0</v>
      </c>
      <c r="Y266" s="3">
        <v>0</v>
      </c>
      <c r="Z266" s="3">
        <v>0</v>
      </c>
      <c r="AA266" s="3">
        <v>0</v>
      </c>
      <c r="AB266" s="3">
        <v>0</v>
      </c>
      <c r="AC266" s="3">
        <v>0</v>
      </c>
      <c r="AD266" s="3">
        <v>0</v>
      </c>
      <c r="AE266" s="3">
        <v>0</v>
      </c>
      <c r="AF266" t="s">
        <v>264</v>
      </c>
      <c r="AG266" s="13">
        <v>5</v>
      </c>
      <c r="AQ266"/>
    </row>
    <row r="267" spans="1:43" x14ac:dyDescent="0.2">
      <c r="A267" t="s">
        <v>680</v>
      </c>
      <c r="B267" t="s">
        <v>950</v>
      </c>
      <c r="C267" t="s">
        <v>1564</v>
      </c>
      <c r="D267" t="s">
        <v>1703</v>
      </c>
      <c r="E267" s="3">
        <v>52.922222222222224</v>
      </c>
      <c r="F267" s="3">
        <f>Table3[[#This Row],[Total Hours Nurse Staffing]]/Table3[[#This Row],[MDS Census]]</f>
        <v>2.4436657568759181</v>
      </c>
      <c r="G267" s="3">
        <f>Table3[[#This Row],[Total Direct Care Staff Hours]]/Table3[[#This Row],[MDS Census]]</f>
        <v>2.3956749947512068</v>
      </c>
      <c r="H267" s="3">
        <f>Table3[[#This Row],[Total RN Hours (w/ Admin, DON)]]/Table3[[#This Row],[MDS Census]]</f>
        <v>5.6231366785639288E-2</v>
      </c>
      <c r="I267" s="3">
        <f>Table3[[#This Row],[Total RN Hours (w/ Admin, DON)]]/Table3[[#This Row],[MDS Census]]</f>
        <v>5.6231366785639288E-2</v>
      </c>
      <c r="J267" s="3">
        <f t="shared" si="4"/>
        <v>129.3242222222222</v>
      </c>
      <c r="K267" s="3">
        <f>SUM(Table3[[#This Row],[RN Hours (excl. Admin, DON)]], Table3[[#This Row],[LPN Hours (excl. Admin)]], Table3[[#This Row],[CNA Hours]], Table3[[#This Row],[NA TR Hours]], Table3[[#This Row],[Med Aide/Tech Hours]])</f>
        <v>126.78444444444443</v>
      </c>
      <c r="L267" s="3">
        <f>SUM(Table3[[#This Row],[RN Hours (excl. Admin, DON)]:[RN DON Hours]])</f>
        <v>2.9758888888888881</v>
      </c>
      <c r="M267" s="3">
        <v>0.43611111111111112</v>
      </c>
      <c r="N267" s="3">
        <v>0</v>
      </c>
      <c r="O267" s="3">
        <v>2.5397777777777772</v>
      </c>
      <c r="P267" s="3">
        <f>SUM(Table3[[#This Row],[LPN Hours (excl. Admin)]:[LPN Admin Hours]])</f>
        <v>39.13411111111111</v>
      </c>
      <c r="Q267" s="3">
        <v>39.13411111111111</v>
      </c>
      <c r="R267" s="3">
        <v>0</v>
      </c>
      <c r="S267" s="3">
        <f>SUM(Table3[[#This Row],[CNA Hours]], Table3[[#This Row],[NA TR Hours]], Table3[[#This Row],[Med Aide/Tech Hours]])</f>
        <v>87.214222222222219</v>
      </c>
      <c r="T267" s="3">
        <v>87.214222222222219</v>
      </c>
      <c r="U267" s="3">
        <v>0</v>
      </c>
      <c r="V267" s="3">
        <v>0</v>
      </c>
      <c r="W267" s="3">
        <f>SUM(Table3[[#This Row],[RN Hours Contract]:[Med Aide Hours Contract]])</f>
        <v>0</v>
      </c>
      <c r="X267" s="3">
        <v>0</v>
      </c>
      <c r="Y267" s="3">
        <v>0</v>
      </c>
      <c r="Z267" s="3">
        <v>0</v>
      </c>
      <c r="AA267" s="3">
        <v>0</v>
      </c>
      <c r="AB267" s="3">
        <v>0</v>
      </c>
      <c r="AC267" s="3">
        <v>0</v>
      </c>
      <c r="AD267" s="3">
        <v>0</v>
      </c>
      <c r="AE267" s="3">
        <v>0</v>
      </c>
      <c r="AF267" t="s">
        <v>265</v>
      </c>
      <c r="AG267" s="13">
        <v>5</v>
      </c>
      <c r="AQ267"/>
    </row>
    <row r="268" spans="1:43" x14ac:dyDescent="0.2">
      <c r="A268" t="s">
        <v>680</v>
      </c>
      <c r="B268" t="s">
        <v>951</v>
      </c>
      <c r="C268" t="s">
        <v>1505</v>
      </c>
      <c r="D268" t="s">
        <v>1733</v>
      </c>
      <c r="E268" s="3">
        <v>141.33333333333334</v>
      </c>
      <c r="F268" s="3">
        <f>Table3[[#This Row],[Total Hours Nurse Staffing]]/Table3[[#This Row],[MDS Census]]</f>
        <v>2.6306603773584905</v>
      </c>
      <c r="G268" s="3">
        <f>Table3[[#This Row],[Total Direct Care Staff Hours]]/Table3[[#This Row],[MDS Census]]</f>
        <v>2.4350235849056601</v>
      </c>
      <c r="H268" s="3">
        <f>Table3[[#This Row],[Total RN Hours (w/ Admin, DON)]]/Table3[[#This Row],[MDS Census]]</f>
        <v>0.38742138364779877</v>
      </c>
      <c r="I268" s="3">
        <f>Table3[[#This Row],[Total RN Hours (w/ Admin, DON)]]/Table3[[#This Row],[MDS Census]]</f>
        <v>0.38742138364779877</v>
      </c>
      <c r="J268" s="3">
        <f t="shared" si="4"/>
        <v>371.8</v>
      </c>
      <c r="K268" s="3">
        <f>SUM(Table3[[#This Row],[RN Hours (excl. Admin, DON)]], Table3[[#This Row],[LPN Hours (excl. Admin)]], Table3[[#This Row],[CNA Hours]], Table3[[#This Row],[NA TR Hours]], Table3[[#This Row],[Med Aide/Tech Hours]])</f>
        <v>344.15</v>
      </c>
      <c r="L268" s="3">
        <f>SUM(Table3[[#This Row],[RN Hours (excl. Admin, DON)]:[RN DON Hours]])</f>
        <v>54.75555555555556</v>
      </c>
      <c r="M268" s="3">
        <v>37.397222222222226</v>
      </c>
      <c r="N268" s="3">
        <v>11.758333333333333</v>
      </c>
      <c r="O268" s="3">
        <v>5.6</v>
      </c>
      <c r="P268" s="3">
        <f>SUM(Table3[[#This Row],[LPN Hours (excl. Admin)]:[LPN Admin Hours]])</f>
        <v>128.13611111111112</v>
      </c>
      <c r="Q268" s="3">
        <v>117.84444444444445</v>
      </c>
      <c r="R268" s="3">
        <v>10.291666666666666</v>
      </c>
      <c r="S268" s="3">
        <f>SUM(Table3[[#This Row],[CNA Hours]], Table3[[#This Row],[NA TR Hours]], Table3[[#This Row],[Med Aide/Tech Hours]])</f>
        <v>188.90833333333333</v>
      </c>
      <c r="T268" s="3">
        <v>188.90833333333333</v>
      </c>
      <c r="U268" s="3">
        <v>0</v>
      </c>
      <c r="V268" s="3">
        <v>0</v>
      </c>
      <c r="W268" s="3">
        <f>SUM(Table3[[#This Row],[RN Hours Contract]:[Med Aide Hours Contract]])</f>
        <v>0</v>
      </c>
      <c r="X268" s="3">
        <v>0</v>
      </c>
      <c r="Y268" s="3">
        <v>0</v>
      </c>
      <c r="Z268" s="3">
        <v>0</v>
      </c>
      <c r="AA268" s="3">
        <v>0</v>
      </c>
      <c r="AB268" s="3">
        <v>0</v>
      </c>
      <c r="AC268" s="3">
        <v>0</v>
      </c>
      <c r="AD268" s="3">
        <v>0</v>
      </c>
      <c r="AE268" s="3">
        <v>0</v>
      </c>
      <c r="AF268" t="s">
        <v>266</v>
      </c>
      <c r="AG268" s="13">
        <v>5</v>
      </c>
      <c r="AQ268"/>
    </row>
    <row r="269" spans="1:43" x14ac:dyDescent="0.2">
      <c r="A269" t="s">
        <v>680</v>
      </c>
      <c r="B269" t="s">
        <v>952</v>
      </c>
      <c r="C269" t="s">
        <v>1565</v>
      </c>
      <c r="D269" t="s">
        <v>1714</v>
      </c>
      <c r="E269" s="3">
        <v>64.977777777777774</v>
      </c>
      <c r="F269" s="3">
        <f>Table3[[#This Row],[Total Hours Nurse Staffing]]/Table3[[#This Row],[MDS Census]]</f>
        <v>4.4979480164158687</v>
      </c>
      <c r="G269" s="3">
        <f>Table3[[#This Row],[Total Direct Care Staff Hours]]/Table3[[#This Row],[MDS Census]]</f>
        <v>4.2550017099863213</v>
      </c>
      <c r="H269" s="3">
        <f>Table3[[#This Row],[Total RN Hours (w/ Admin, DON)]]/Table3[[#This Row],[MDS Census]]</f>
        <v>0.6708703830369358</v>
      </c>
      <c r="I269" s="3">
        <f>Table3[[#This Row],[Total RN Hours (w/ Admin, DON)]]/Table3[[#This Row],[MDS Census]]</f>
        <v>0.6708703830369358</v>
      </c>
      <c r="J269" s="3">
        <f t="shared" si="4"/>
        <v>292.26666666666665</v>
      </c>
      <c r="K269" s="3">
        <f>SUM(Table3[[#This Row],[RN Hours (excl. Admin, DON)]], Table3[[#This Row],[LPN Hours (excl. Admin)]], Table3[[#This Row],[CNA Hours]], Table3[[#This Row],[NA TR Hours]], Table3[[#This Row],[Med Aide/Tech Hours]])</f>
        <v>276.48055555555561</v>
      </c>
      <c r="L269" s="3">
        <f>SUM(Table3[[#This Row],[RN Hours (excl. Admin, DON)]:[RN DON Hours]])</f>
        <v>43.591666666666669</v>
      </c>
      <c r="M269" s="3">
        <v>38.169444444444444</v>
      </c>
      <c r="N269" s="3">
        <v>0</v>
      </c>
      <c r="O269" s="3">
        <v>5.4222222222222225</v>
      </c>
      <c r="P269" s="3">
        <f>SUM(Table3[[#This Row],[LPN Hours (excl. Admin)]:[LPN Admin Hours]])</f>
        <v>67.475000000000009</v>
      </c>
      <c r="Q269" s="3">
        <v>57.111111111111114</v>
      </c>
      <c r="R269" s="3">
        <v>10.363888888888889</v>
      </c>
      <c r="S269" s="3">
        <f>SUM(Table3[[#This Row],[CNA Hours]], Table3[[#This Row],[NA TR Hours]], Table3[[#This Row],[Med Aide/Tech Hours]])</f>
        <v>181.2</v>
      </c>
      <c r="T269" s="3">
        <v>180.14722222222221</v>
      </c>
      <c r="U269" s="3">
        <v>1.0527777777777778</v>
      </c>
      <c r="V269" s="3">
        <v>0</v>
      </c>
      <c r="W269" s="3">
        <f>SUM(Table3[[#This Row],[RN Hours Contract]:[Med Aide Hours Contract]])</f>
        <v>0</v>
      </c>
      <c r="X269" s="3">
        <v>0</v>
      </c>
      <c r="Y269" s="3">
        <v>0</v>
      </c>
      <c r="Z269" s="3">
        <v>0</v>
      </c>
      <c r="AA269" s="3">
        <v>0</v>
      </c>
      <c r="AB269" s="3">
        <v>0</v>
      </c>
      <c r="AC269" s="3">
        <v>0</v>
      </c>
      <c r="AD269" s="3">
        <v>0</v>
      </c>
      <c r="AE269" s="3">
        <v>0</v>
      </c>
      <c r="AF269" t="s">
        <v>267</v>
      </c>
      <c r="AG269" s="13">
        <v>5</v>
      </c>
      <c r="AQ269"/>
    </row>
    <row r="270" spans="1:43" x14ac:dyDescent="0.2">
      <c r="A270" t="s">
        <v>680</v>
      </c>
      <c r="B270" t="s">
        <v>953</v>
      </c>
      <c r="C270" t="s">
        <v>1472</v>
      </c>
      <c r="D270" t="s">
        <v>1741</v>
      </c>
      <c r="E270" s="3">
        <v>120.17777777777778</v>
      </c>
      <c r="F270" s="3">
        <f>Table3[[#This Row],[Total Hours Nurse Staffing]]/Table3[[#This Row],[MDS Census]]</f>
        <v>4.3671412721893486</v>
      </c>
      <c r="G270" s="3">
        <f>Table3[[#This Row],[Total Direct Care Staff Hours]]/Table3[[#This Row],[MDS Census]]</f>
        <v>4.1785318047337281</v>
      </c>
      <c r="H270" s="3">
        <f>Table3[[#This Row],[Total RN Hours (w/ Admin, DON)]]/Table3[[#This Row],[MDS Census]]</f>
        <v>1.158538276627219</v>
      </c>
      <c r="I270" s="3">
        <f>Table3[[#This Row],[Total RN Hours (w/ Admin, DON)]]/Table3[[#This Row],[MDS Census]]</f>
        <v>1.158538276627219</v>
      </c>
      <c r="J270" s="3">
        <f t="shared" si="4"/>
        <v>524.83333333333326</v>
      </c>
      <c r="K270" s="3">
        <f>SUM(Table3[[#This Row],[RN Hours (excl. Admin, DON)]], Table3[[#This Row],[LPN Hours (excl. Admin)]], Table3[[#This Row],[CNA Hours]], Table3[[#This Row],[NA TR Hours]], Table3[[#This Row],[Med Aide/Tech Hours]])</f>
        <v>502.16666666666669</v>
      </c>
      <c r="L270" s="3">
        <f>SUM(Table3[[#This Row],[RN Hours (excl. Admin, DON)]:[RN DON Hours]])</f>
        <v>139.23055555555555</v>
      </c>
      <c r="M270" s="3">
        <v>122.43055555555556</v>
      </c>
      <c r="N270" s="3">
        <v>11.2</v>
      </c>
      <c r="O270" s="3">
        <v>5.6</v>
      </c>
      <c r="P270" s="3">
        <f>SUM(Table3[[#This Row],[LPN Hours (excl. Admin)]:[LPN Admin Hours]])</f>
        <v>124.89166666666667</v>
      </c>
      <c r="Q270" s="3">
        <v>119.02500000000001</v>
      </c>
      <c r="R270" s="3">
        <v>5.8666666666666663</v>
      </c>
      <c r="S270" s="3">
        <f>SUM(Table3[[#This Row],[CNA Hours]], Table3[[#This Row],[NA TR Hours]], Table3[[#This Row],[Med Aide/Tech Hours]])</f>
        <v>260.71111111111111</v>
      </c>
      <c r="T270" s="3">
        <v>260.71111111111111</v>
      </c>
      <c r="U270" s="3">
        <v>0</v>
      </c>
      <c r="V270" s="3">
        <v>0</v>
      </c>
      <c r="W270" s="3">
        <f>SUM(Table3[[#This Row],[RN Hours Contract]:[Med Aide Hours Contract]])</f>
        <v>1.6611111111111112</v>
      </c>
      <c r="X270" s="3">
        <v>0</v>
      </c>
      <c r="Y270" s="3">
        <v>0</v>
      </c>
      <c r="Z270" s="3">
        <v>0</v>
      </c>
      <c r="AA270" s="3">
        <v>0</v>
      </c>
      <c r="AB270" s="3">
        <v>0</v>
      </c>
      <c r="AC270" s="3">
        <v>1.6611111111111112</v>
      </c>
      <c r="AD270" s="3">
        <v>0</v>
      </c>
      <c r="AE270" s="3">
        <v>0</v>
      </c>
      <c r="AF270" t="s">
        <v>268</v>
      </c>
      <c r="AG270" s="13">
        <v>5</v>
      </c>
      <c r="AQ270"/>
    </row>
    <row r="271" spans="1:43" x14ac:dyDescent="0.2">
      <c r="A271" t="s">
        <v>680</v>
      </c>
      <c r="B271" t="s">
        <v>954</v>
      </c>
      <c r="C271" t="s">
        <v>1436</v>
      </c>
      <c r="D271" t="s">
        <v>1717</v>
      </c>
      <c r="E271" s="3">
        <v>97.388888888888886</v>
      </c>
      <c r="F271" s="3">
        <f>Table3[[#This Row],[Total Hours Nurse Staffing]]/Table3[[#This Row],[MDS Census]]</f>
        <v>2.7932686822589843</v>
      </c>
      <c r="G271" s="3">
        <f>Table3[[#This Row],[Total Direct Care Staff Hours]]/Table3[[#This Row],[MDS Census]]</f>
        <v>2.5574158585282372</v>
      </c>
      <c r="H271" s="3">
        <f>Table3[[#This Row],[Total RN Hours (w/ Admin, DON)]]/Table3[[#This Row],[MDS Census]]</f>
        <v>0.50464917284654875</v>
      </c>
      <c r="I271" s="3">
        <f>Table3[[#This Row],[Total RN Hours (w/ Admin, DON)]]/Table3[[#This Row],[MDS Census]]</f>
        <v>0.50464917284654875</v>
      </c>
      <c r="J271" s="3">
        <f t="shared" si="4"/>
        <v>272.0333333333333</v>
      </c>
      <c r="K271" s="3">
        <f>SUM(Table3[[#This Row],[RN Hours (excl. Admin, DON)]], Table3[[#This Row],[LPN Hours (excl. Admin)]], Table3[[#This Row],[CNA Hours]], Table3[[#This Row],[NA TR Hours]], Table3[[#This Row],[Med Aide/Tech Hours]])</f>
        <v>249.06388888888887</v>
      </c>
      <c r="L271" s="3">
        <f>SUM(Table3[[#This Row],[RN Hours (excl. Admin, DON)]:[RN DON Hours]])</f>
        <v>49.147222222222219</v>
      </c>
      <c r="M271" s="3">
        <v>26.177777777777777</v>
      </c>
      <c r="N271" s="3">
        <v>17.369444444444444</v>
      </c>
      <c r="O271" s="3">
        <v>5.6</v>
      </c>
      <c r="P271" s="3">
        <f>SUM(Table3[[#This Row],[LPN Hours (excl. Admin)]:[LPN Admin Hours]])</f>
        <v>71.63333333333334</v>
      </c>
      <c r="Q271" s="3">
        <v>71.63333333333334</v>
      </c>
      <c r="R271" s="3">
        <v>0</v>
      </c>
      <c r="S271" s="3">
        <f>SUM(Table3[[#This Row],[CNA Hours]], Table3[[#This Row],[NA TR Hours]], Table3[[#This Row],[Med Aide/Tech Hours]])</f>
        <v>151.25277777777777</v>
      </c>
      <c r="T271" s="3">
        <v>151.25277777777777</v>
      </c>
      <c r="U271" s="3">
        <v>0</v>
      </c>
      <c r="V271" s="3">
        <v>0</v>
      </c>
      <c r="W271" s="3">
        <f>SUM(Table3[[#This Row],[RN Hours Contract]:[Med Aide Hours Contract]])</f>
        <v>0</v>
      </c>
      <c r="X271" s="3">
        <v>0</v>
      </c>
      <c r="Y271" s="3">
        <v>0</v>
      </c>
      <c r="Z271" s="3">
        <v>0</v>
      </c>
      <c r="AA271" s="3">
        <v>0</v>
      </c>
      <c r="AB271" s="3">
        <v>0</v>
      </c>
      <c r="AC271" s="3">
        <v>0</v>
      </c>
      <c r="AD271" s="3">
        <v>0</v>
      </c>
      <c r="AE271" s="3">
        <v>0</v>
      </c>
      <c r="AF271" t="s">
        <v>269</v>
      </c>
      <c r="AG271" s="13">
        <v>5</v>
      </c>
      <c r="AQ271"/>
    </row>
    <row r="272" spans="1:43" x14ac:dyDescent="0.2">
      <c r="A272" t="s">
        <v>680</v>
      </c>
      <c r="B272" t="s">
        <v>955</v>
      </c>
      <c r="C272" t="s">
        <v>1552</v>
      </c>
      <c r="D272" t="s">
        <v>1733</v>
      </c>
      <c r="E272" s="3">
        <v>168.07777777777778</v>
      </c>
      <c r="F272" s="3">
        <f>Table3[[#This Row],[Total Hours Nurse Staffing]]/Table3[[#This Row],[MDS Census]]</f>
        <v>2.8964553447478014</v>
      </c>
      <c r="G272" s="3">
        <f>Table3[[#This Row],[Total Direct Care Staff Hours]]/Table3[[#This Row],[MDS Census]]</f>
        <v>2.8308772393733057</v>
      </c>
      <c r="H272" s="3">
        <f>Table3[[#This Row],[Total RN Hours (w/ Admin, DON)]]/Table3[[#This Row],[MDS Census]]</f>
        <v>0.81334236795134518</v>
      </c>
      <c r="I272" s="3">
        <f>Table3[[#This Row],[Total RN Hours (w/ Admin, DON)]]/Table3[[#This Row],[MDS Census]]</f>
        <v>0.81334236795134518</v>
      </c>
      <c r="J272" s="3">
        <f t="shared" si="4"/>
        <v>486.82977777777774</v>
      </c>
      <c r="K272" s="3">
        <f>SUM(Table3[[#This Row],[RN Hours (excl. Admin, DON)]], Table3[[#This Row],[LPN Hours (excl. Admin)]], Table3[[#This Row],[CNA Hours]], Table3[[#This Row],[NA TR Hours]], Table3[[#This Row],[Med Aide/Tech Hours]])</f>
        <v>475.8075555555555</v>
      </c>
      <c r="L272" s="3">
        <f>SUM(Table3[[#This Row],[RN Hours (excl. Admin, DON)]:[RN DON Hours]])</f>
        <v>136.70477777777776</v>
      </c>
      <c r="M272" s="3">
        <v>131.10477777777777</v>
      </c>
      <c r="N272" s="3">
        <v>0</v>
      </c>
      <c r="O272" s="3">
        <v>5.6</v>
      </c>
      <c r="P272" s="3">
        <f>SUM(Table3[[#This Row],[LPN Hours (excl. Admin)]:[LPN Admin Hours]])</f>
        <v>115.01666666666667</v>
      </c>
      <c r="Q272" s="3">
        <v>109.59444444444445</v>
      </c>
      <c r="R272" s="3">
        <v>5.4222222222222225</v>
      </c>
      <c r="S272" s="3">
        <f>SUM(Table3[[#This Row],[CNA Hours]], Table3[[#This Row],[NA TR Hours]], Table3[[#This Row],[Med Aide/Tech Hours]])</f>
        <v>235.10833333333332</v>
      </c>
      <c r="T272" s="3">
        <v>235.10833333333332</v>
      </c>
      <c r="U272" s="3">
        <v>0</v>
      </c>
      <c r="V272" s="3">
        <v>0</v>
      </c>
      <c r="W272" s="3">
        <f>SUM(Table3[[#This Row],[RN Hours Contract]:[Med Aide Hours Contract]])</f>
        <v>24.896444444444445</v>
      </c>
      <c r="X272" s="3">
        <v>5.9658888888888884</v>
      </c>
      <c r="Y272" s="3">
        <v>0</v>
      </c>
      <c r="Z272" s="3">
        <v>0</v>
      </c>
      <c r="AA272" s="3">
        <v>0</v>
      </c>
      <c r="AB272" s="3">
        <v>0</v>
      </c>
      <c r="AC272" s="3">
        <v>18.930555555555557</v>
      </c>
      <c r="AD272" s="3">
        <v>0</v>
      </c>
      <c r="AE272" s="3">
        <v>0</v>
      </c>
      <c r="AF272" t="s">
        <v>270</v>
      </c>
      <c r="AG272" s="13">
        <v>5</v>
      </c>
      <c r="AQ272"/>
    </row>
    <row r="273" spans="1:43" x14ac:dyDescent="0.2">
      <c r="A273" t="s">
        <v>680</v>
      </c>
      <c r="B273" t="s">
        <v>956</v>
      </c>
      <c r="C273" t="s">
        <v>1439</v>
      </c>
      <c r="D273" t="s">
        <v>1741</v>
      </c>
      <c r="E273" s="3">
        <v>179.5888888888889</v>
      </c>
      <c r="F273" s="3">
        <f>Table3[[#This Row],[Total Hours Nurse Staffing]]/Table3[[#This Row],[MDS Census]]</f>
        <v>2.371280084142795</v>
      </c>
      <c r="G273" s="3">
        <f>Table3[[#This Row],[Total Direct Care Staff Hours]]/Table3[[#This Row],[MDS Census]]</f>
        <v>2.1853925632617703</v>
      </c>
      <c r="H273" s="3">
        <f>Table3[[#This Row],[Total RN Hours (w/ Admin, DON)]]/Table3[[#This Row],[MDS Census]]</f>
        <v>0.32399616407845078</v>
      </c>
      <c r="I273" s="3">
        <f>Table3[[#This Row],[Total RN Hours (w/ Admin, DON)]]/Table3[[#This Row],[MDS Census]]</f>
        <v>0.32399616407845078</v>
      </c>
      <c r="J273" s="3">
        <f t="shared" si="4"/>
        <v>425.85555555555555</v>
      </c>
      <c r="K273" s="3">
        <f>SUM(Table3[[#This Row],[RN Hours (excl. Admin, DON)]], Table3[[#This Row],[LPN Hours (excl. Admin)]], Table3[[#This Row],[CNA Hours]], Table3[[#This Row],[NA TR Hours]], Table3[[#This Row],[Med Aide/Tech Hours]])</f>
        <v>392.47222222222217</v>
      </c>
      <c r="L273" s="3">
        <f>SUM(Table3[[#This Row],[RN Hours (excl. Admin, DON)]:[RN DON Hours]])</f>
        <v>58.186111111111117</v>
      </c>
      <c r="M273" s="3">
        <v>41.44166666666667</v>
      </c>
      <c r="N273" s="3">
        <v>11.144444444444444</v>
      </c>
      <c r="O273" s="3">
        <v>5.6</v>
      </c>
      <c r="P273" s="3">
        <f>SUM(Table3[[#This Row],[LPN Hours (excl. Admin)]:[LPN Admin Hours]])</f>
        <v>154.48888888888888</v>
      </c>
      <c r="Q273" s="3">
        <v>137.85</v>
      </c>
      <c r="R273" s="3">
        <v>16.638888888888889</v>
      </c>
      <c r="S273" s="3">
        <f>SUM(Table3[[#This Row],[CNA Hours]], Table3[[#This Row],[NA TR Hours]], Table3[[#This Row],[Med Aide/Tech Hours]])</f>
        <v>213.18055555555554</v>
      </c>
      <c r="T273" s="3">
        <v>213.18055555555554</v>
      </c>
      <c r="U273" s="3">
        <v>0</v>
      </c>
      <c r="V273" s="3">
        <v>0</v>
      </c>
      <c r="W273" s="3">
        <f>SUM(Table3[[#This Row],[RN Hours Contract]:[Med Aide Hours Contract]])</f>
        <v>0</v>
      </c>
      <c r="X273" s="3">
        <v>0</v>
      </c>
      <c r="Y273" s="3">
        <v>0</v>
      </c>
      <c r="Z273" s="3">
        <v>0</v>
      </c>
      <c r="AA273" s="3">
        <v>0</v>
      </c>
      <c r="AB273" s="3">
        <v>0</v>
      </c>
      <c r="AC273" s="3">
        <v>0</v>
      </c>
      <c r="AD273" s="3">
        <v>0</v>
      </c>
      <c r="AE273" s="3">
        <v>0</v>
      </c>
      <c r="AF273" t="s">
        <v>271</v>
      </c>
      <c r="AG273" s="13">
        <v>5</v>
      </c>
      <c r="AQ273"/>
    </row>
    <row r="274" spans="1:43" x14ac:dyDescent="0.2">
      <c r="A274" t="s">
        <v>680</v>
      </c>
      <c r="B274" t="s">
        <v>957</v>
      </c>
      <c r="C274" t="s">
        <v>1546</v>
      </c>
      <c r="D274" t="s">
        <v>1741</v>
      </c>
      <c r="E274" s="3">
        <v>113.48888888888889</v>
      </c>
      <c r="F274" s="3">
        <f>Table3[[#This Row],[Total Hours Nurse Staffing]]/Table3[[#This Row],[MDS Census]]</f>
        <v>3.2396113177990991</v>
      </c>
      <c r="G274" s="3">
        <f>Table3[[#This Row],[Total Direct Care Staff Hours]]/Table3[[#This Row],[MDS Census]]</f>
        <v>2.8729547679655374</v>
      </c>
      <c r="H274" s="3">
        <f>Table3[[#This Row],[Total RN Hours (w/ Admin, DON)]]/Table3[[#This Row],[MDS Census]]</f>
        <v>0.38553456040728407</v>
      </c>
      <c r="I274" s="3">
        <f>Table3[[#This Row],[Total RN Hours (w/ Admin, DON)]]/Table3[[#This Row],[MDS Census]]</f>
        <v>0.38553456040728407</v>
      </c>
      <c r="J274" s="3">
        <f t="shared" si="4"/>
        <v>367.65988888888887</v>
      </c>
      <c r="K274" s="3">
        <f>SUM(Table3[[#This Row],[RN Hours (excl. Admin, DON)]], Table3[[#This Row],[LPN Hours (excl. Admin)]], Table3[[#This Row],[CNA Hours]], Table3[[#This Row],[NA TR Hours]], Table3[[#This Row],[Med Aide/Tech Hours]])</f>
        <v>326.04844444444444</v>
      </c>
      <c r="L274" s="3">
        <f>SUM(Table3[[#This Row],[RN Hours (excl. Admin, DON)]:[RN DON Hours]])</f>
        <v>43.753888888888888</v>
      </c>
      <c r="M274" s="3">
        <v>28.664999999999999</v>
      </c>
      <c r="N274" s="3">
        <v>9.5777777777777775</v>
      </c>
      <c r="O274" s="3">
        <v>5.5111111111111111</v>
      </c>
      <c r="P274" s="3">
        <f>SUM(Table3[[#This Row],[LPN Hours (excl. Admin)]:[LPN Admin Hours]])</f>
        <v>120.58755555555555</v>
      </c>
      <c r="Q274" s="3">
        <v>94.064999999999998</v>
      </c>
      <c r="R274" s="3">
        <v>26.522555555555563</v>
      </c>
      <c r="S274" s="3">
        <f>SUM(Table3[[#This Row],[CNA Hours]], Table3[[#This Row],[NA TR Hours]], Table3[[#This Row],[Med Aide/Tech Hours]])</f>
        <v>203.31844444444445</v>
      </c>
      <c r="T274" s="3">
        <v>203.31844444444445</v>
      </c>
      <c r="U274" s="3">
        <v>0</v>
      </c>
      <c r="V274" s="3">
        <v>0</v>
      </c>
      <c r="W274" s="3">
        <f>SUM(Table3[[#This Row],[RN Hours Contract]:[Med Aide Hours Contract]])</f>
        <v>6.2747777777777767</v>
      </c>
      <c r="X274" s="3">
        <v>3.0074444444444439</v>
      </c>
      <c r="Y274" s="3">
        <v>0</v>
      </c>
      <c r="Z274" s="3">
        <v>0</v>
      </c>
      <c r="AA274" s="3">
        <v>2.9728888888888885</v>
      </c>
      <c r="AB274" s="3">
        <v>0</v>
      </c>
      <c r="AC274" s="3">
        <v>0.29444444444444445</v>
      </c>
      <c r="AD274" s="3">
        <v>0</v>
      </c>
      <c r="AE274" s="3">
        <v>0</v>
      </c>
      <c r="AF274" t="s">
        <v>272</v>
      </c>
      <c r="AG274" s="13">
        <v>5</v>
      </c>
      <c r="AQ274"/>
    </row>
    <row r="275" spans="1:43" x14ac:dyDescent="0.2">
      <c r="A275" t="s">
        <v>680</v>
      </c>
      <c r="B275" t="s">
        <v>958</v>
      </c>
      <c r="C275" t="s">
        <v>1389</v>
      </c>
      <c r="D275" t="s">
        <v>1764</v>
      </c>
      <c r="E275" s="3">
        <v>74.833333333333329</v>
      </c>
      <c r="F275" s="3">
        <f>Table3[[#This Row],[Total Hours Nurse Staffing]]/Table3[[#This Row],[MDS Census]]</f>
        <v>4.8548403860430591</v>
      </c>
      <c r="G275" s="3">
        <f>Table3[[#This Row],[Total Direct Care Staff Hours]]/Table3[[#This Row],[MDS Census]]</f>
        <v>4.489443207126949</v>
      </c>
      <c r="H275" s="3">
        <f>Table3[[#This Row],[Total RN Hours (w/ Admin, DON)]]/Table3[[#This Row],[MDS Census]]</f>
        <v>1.1725167037861914</v>
      </c>
      <c r="I275" s="3">
        <f>Table3[[#This Row],[Total RN Hours (w/ Admin, DON)]]/Table3[[#This Row],[MDS Census]]</f>
        <v>1.1725167037861914</v>
      </c>
      <c r="J275" s="3">
        <f t="shared" si="4"/>
        <v>363.30388888888888</v>
      </c>
      <c r="K275" s="3">
        <f>SUM(Table3[[#This Row],[RN Hours (excl. Admin, DON)]], Table3[[#This Row],[LPN Hours (excl. Admin)]], Table3[[#This Row],[CNA Hours]], Table3[[#This Row],[NA TR Hours]], Table3[[#This Row],[Med Aide/Tech Hours]])</f>
        <v>335.96</v>
      </c>
      <c r="L275" s="3">
        <f>SUM(Table3[[#This Row],[RN Hours (excl. Admin, DON)]:[RN DON Hours]])</f>
        <v>87.743333333333325</v>
      </c>
      <c r="M275" s="3">
        <v>60.399444444444441</v>
      </c>
      <c r="N275" s="3">
        <v>22.29388888888889</v>
      </c>
      <c r="O275" s="3">
        <v>5.05</v>
      </c>
      <c r="P275" s="3">
        <f>SUM(Table3[[#This Row],[LPN Hours (excl. Admin)]:[LPN Admin Hours]])</f>
        <v>36.884444444444441</v>
      </c>
      <c r="Q275" s="3">
        <v>36.884444444444441</v>
      </c>
      <c r="R275" s="3">
        <v>0</v>
      </c>
      <c r="S275" s="3">
        <f>SUM(Table3[[#This Row],[CNA Hours]], Table3[[#This Row],[NA TR Hours]], Table3[[#This Row],[Med Aide/Tech Hours]])</f>
        <v>238.67611111111108</v>
      </c>
      <c r="T275" s="3">
        <v>238.67611111111108</v>
      </c>
      <c r="U275" s="3">
        <v>0</v>
      </c>
      <c r="V275" s="3">
        <v>0</v>
      </c>
      <c r="W275" s="3">
        <f>SUM(Table3[[#This Row],[RN Hours Contract]:[Med Aide Hours Contract]])</f>
        <v>5.2249999999999996</v>
      </c>
      <c r="X275" s="3">
        <v>0</v>
      </c>
      <c r="Y275" s="3">
        <v>0</v>
      </c>
      <c r="Z275" s="3">
        <v>0</v>
      </c>
      <c r="AA275" s="3">
        <v>0</v>
      </c>
      <c r="AB275" s="3">
        <v>0</v>
      </c>
      <c r="AC275" s="3">
        <v>5.2249999999999996</v>
      </c>
      <c r="AD275" s="3">
        <v>0</v>
      </c>
      <c r="AE275" s="3">
        <v>0</v>
      </c>
      <c r="AF275" t="s">
        <v>273</v>
      </c>
      <c r="AG275" s="13">
        <v>5</v>
      </c>
      <c r="AQ275"/>
    </row>
    <row r="276" spans="1:43" x14ac:dyDescent="0.2">
      <c r="A276" t="s">
        <v>680</v>
      </c>
      <c r="B276" t="s">
        <v>959</v>
      </c>
      <c r="C276" t="s">
        <v>1475</v>
      </c>
      <c r="D276" t="s">
        <v>1741</v>
      </c>
      <c r="E276" s="3">
        <v>107.36666666666666</v>
      </c>
      <c r="F276" s="3">
        <f>Table3[[#This Row],[Total Hours Nurse Staffing]]/Table3[[#This Row],[MDS Census]]</f>
        <v>4.3323263996688404</v>
      </c>
      <c r="G276" s="3">
        <f>Table3[[#This Row],[Total Direct Care Staff Hours]]/Table3[[#This Row],[MDS Census]]</f>
        <v>3.8206064369243502</v>
      </c>
      <c r="H276" s="3">
        <f>Table3[[#This Row],[Total RN Hours (w/ Admin, DON)]]/Table3[[#This Row],[MDS Census]]</f>
        <v>1.2755986753596191</v>
      </c>
      <c r="I276" s="3">
        <f>Table3[[#This Row],[Total RN Hours (w/ Admin, DON)]]/Table3[[#This Row],[MDS Census]]</f>
        <v>1.2755986753596191</v>
      </c>
      <c r="J276" s="3">
        <f t="shared" si="4"/>
        <v>465.14744444444443</v>
      </c>
      <c r="K276" s="3">
        <f>SUM(Table3[[#This Row],[RN Hours (excl. Admin, DON)]], Table3[[#This Row],[LPN Hours (excl. Admin)]], Table3[[#This Row],[CNA Hours]], Table3[[#This Row],[NA TR Hours]], Table3[[#This Row],[Med Aide/Tech Hours]])</f>
        <v>410.20577777777771</v>
      </c>
      <c r="L276" s="3">
        <f>SUM(Table3[[#This Row],[RN Hours (excl. Admin, DON)]:[RN DON Hours]])</f>
        <v>136.95677777777777</v>
      </c>
      <c r="M276" s="3">
        <v>82.015111111111111</v>
      </c>
      <c r="N276" s="3">
        <v>43.875</v>
      </c>
      <c r="O276" s="3">
        <v>11.066666666666666</v>
      </c>
      <c r="P276" s="3">
        <f>SUM(Table3[[#This Row],[LPN Hours (excl. Admin)]:[LPN Admin Hours]])</f>
        <v>45.363888888888887</v>
      </c>
      <c r="Q276" s="3">
        <v>45.363888888888887</v>
      </c>
      <c r="R276" s="3">
        <v>0</v>
      </c>
      <c r="S276" s="3">
        <f>SUM(Table3[[#This Row],[CNA Hours]], Table3[[#This Row],[NA TR Hours]], Table3[[#This Row],[Med Aide/Tech Hours]])</f>
        <v>282.82677777777775</v>
      </c>
      <c r="T276" s="3">
        <v>282.82677777777775</v>
      </c>
      <c r="U276" s="3">
        <v>0</v>
      </c>
      <c r="V276" s="3">
        <v>0</v>
      </c>
      <c r="W276" s="3">
        <f>SUM(Table3[[#This Row],[RN Hours Contract]:[Med Aide Hours Contract]])</f>
        <v>5.431</v>
      </c>
      <c r="X276" s="3">
        <v>0.69288888888888889</v>
      </c>
      <c r="Y276" s="3">
        <v>0</v>
      </c>
      <c r="Z276" s="3">
        <v>0</v>
      </c>
      <c r="AA276" s="3">
        <v>0</v>
      </c>
      <c r="AB276" s="3">
        <v>0</v>
      </c>
      <c r="AC276" s="3">
        <v>4.7381111111111114</v>
      </c>
      <c r="AD276" s="3">
        <v>0</v>
      </c>
      <c r="AE276" s="3">
        <v>0</v>
      </c>
      <c r="AF276" t="s">
        <v>274</v>
      </c>
      <c r="AG276" s="13">
        <v>5</v>
      </c>
      <c r="AQ276"/>
    </row>
    <row r="277" spans="1:43" x14ac:dyDescent="0.2">
      <c r="A277" t="s">
        <v>680</v>
      </c>
      <c r="B277" t="s">
        <v>960</v>
      </c>
      <c r="C277" t="s">
        <v>1439</v>
      </c>
      <c r="D277" t="s">
        <v>1741</v>
      </c>
      <c r="E277" s="3">
        <v>173.47777777777779</v>
      </c>
      <c r="F277" s="3">
        <f>Table3[[#This Row],[Total Hours Nurse Staffing]]/Table3[[#This Row],[MDS Census]]</f>
        <v>2.991129187215781</v>
      </c>
      <c r="G277" s="3">
        <f>Table3[[#This Row],[Total Direct Care Staff Hours]]/Table3[[#This Row],[MDS Census]]</f>
        <v>2.7994459745084224</v>
      </c>
      <c r="H277" s="3">
        <f>Table3[[#This Row],[Total RN Hours (w/ Admin, DON)]]/Table3[[#This Row],[MDS Census]]</f>
        <v>0.88762569653493872</v>
      </c>
      <c r="I277" s="3">
        <f>Table3[[#This Row],[Total RN Hours (w/ Admin, DON)]]/Table3[[#This Row],[MDS Census]]</f>
        <v>0.88762569653493872</v>
      </c>
      <c r="J277" s="3">
        <f t="shared" si="4"/>
        <v>518.89444444444439</v>
      </c>
      <c r="K277" s="3">
        <f>SUM(Table3[[#This Row],[RN Hours (excl. Admin, DON)]], Table3[[#This Row],[LPN Hours (excl. Admin)]], Table3[[#This Row],[CNA Hours]], Table3[[#This Row],[NA TR Hours]], Table3[[#This Row],[Med Aide/Tech Hours]])</f>
        <v>485.64166666666665</v>
      </c>
      <c r="L277" s="3">
        <f>SUM(Table3[[#This Row],[RN Hours (excl. Admin, DON)]:[RN DON Hours]])</f>
        <v>153.98333333333332</v>
      </c>
      <c r="M277" s="3">
        <v>126.4</v>
      </c>
      <c r="N277" s="3">
        <v>21.983333333333334</v>
      </c>
      <c r="O277" s="3">
        <v>5.6</v>
      </c>
      <c r="P277" s="3">
        <f>SUM(Table3[[#This Row],[LPN Hours (excl. Admin)]:[LPN Admin Hours]])</f>
        <v>102.11111111111111</v>
      </c>
      <c r="Q277" s="3">
        <v>96.441666666666663</v>
      </c>
      <c r="R277" s="3">
        <v>5.6694444444444443</v>
      </c>
      <c r="S277" s="3">
        <f>SUM(Table3[[#This Row],[CNA Hours]], Table3[[#This Row],[NA TR Hours]], Table3[[#This Row],[Med Aide/Tech Hours]])</f>
        <v>262.8</v>
      </c>
      <c r="T277" s="3">
        <v>262.8</v>
      </c>
      <c r="U277" s="3">
        <v>0</v>
      </c>
      <c r="V277" s="3">
        <v>0</v>
      </c>
      <c r="W277" s="3">
        <f>SUM(Table3[[#This Row],[RN Hours Contract]:[Med Aide Hours Contract]])</f>
        <v>0</v>
      </c>
      <c r="X277" s="3">
        <v>0</v>
      </c>
      <c r="Y277" s="3">
        <v>0</v>
      </c>
      <c r="Z277" s="3">
        <v>0</v>
      </c>
      <c r="AA277" s="3">
        <v>0</v>
      </c>
      <c r="AB277" s="3">
        <v>0</v>
      </c>
      <c r="AC277" s="3">
        <v>0</v>
      </c>
      <c r="AD277" s="3">
        <v>0</v>
      </c>
      <c r="AE277" s="3">
        <v>0</v>
      </c>
      <c r="AF277" t="s">
        <v>275</v>
      </c>
      <c r="AG277" s="13">
        <v>5</v>
      </c>
      <c r="AQ277"/>
    </row>
    <row r="278" spans="1:43" x14ac:dyDescent="0.2">
      <c r="A278" t="s">
        <v>680</v>
      </c>
      <c r="B278" t="s">
        <v>961</v>
      </c>
      <c r="C278" t="s">
        <v>1425</v>
      </c>
      <c r="D278" t="s">
        <v>1749</v>
      </c>
      <c r="E278" s="3">
        <v>102.12222222222222</v>
      </c>
      <c r="F278" s="3">
        <f>Table3[[#This Row],[Total Hours Nurse Staffing]]/Table3[[#This Row],[MDS Census]]</f>
        <v>3.2600391687520398</v>
      </c>
      <c r="G278" s="3">
        <f>Table3[[#This Row],[Total Direct Care Staff Hours]]/Table3[[#This Row],[MDS Census]]</f>
        <v>2.9144021325209444</v>
      </c>
      <c r="H278" s="3">
        <f>Table3[[#This Row],[Total RN Hours (w/ Admin, DON)]]/Table3[[#This Row],[MDS Census]]</f>
        <v>0.43115221412251115</v>
      </c>
      <c r="I278" s="3">
        <f>Table3[[#This Row],[Total RN Hours (w/ Admin, DON)]]/Table3[[#This Row],[MDS Census]]</f>
        <v>0.43115221412251115</v>
      </c>
      <c r="J278" s="3">
        <f t="shared" si="4"/>
        <v>332.92244444444441</v>
      </c>
      <c r="K278" s="3">
        <f>SUM(Table3[[#This Row],[RN Hours (excl. Admin, DON)]], Table3[[#This Row],[LPN Hours (excl. Admin)]], Table3[[#This Row],[CNA Hours]], Table3[[#This Row],[NA TR Hours]], Table3[[#This Row],[Med Aide/Tech Hours]])</f>
        <v>297.62522222222219</v>
      </c>
      <c r="L278" s="3">
        <f>SUM(Table3[[#This Row],[RN Hours (excl. Admin, DON)]:[RN DON Hours]])</f>
        <v>44.030222222222221</v>
      </c>
      <c r="M278" s="3">
        <v>29.830222222222218</v>
      </c>
      <c r="N278" s="3">
        <v>9.0444444444444443</v>
      </c>
      <c r="O278" s="3">
        <v>5.1555555555555559</v>
      </c>
      <c r="P278" s="3">
        <f>SUM(Table3[[#This Row],[LPN Hours (excl. Admin)]:[LPN Admin Hours]])</f>
        <v>79.666888888888892</v>
      </c>
      <c r="Q278" s="3">
        <v>58.56966666666667</v>
      </c>
      <c r="R278" s="3">
        <v>21.097222222222221</v>
      </c>
      <c r="S278" s="3">
        <f>SUM(Table3[[#This Row],[CNA Hours]], Table3[[#This Row],[NA TR Hours]], Table3[[#This Row],[Med Aide/Tech Hours]])</f>
        <v>209.22533333333331</v>
      </c>
      <c r="T278" s="3">
        <v>209.22533333333331</v>
      </c>
      <c r="U278" s="3">
        <v>0</v>
      </c>
      <c r="V278" s="3">
        <v>0</v>
      </c>
      <c r="W278" s="3">
        <f>SUM(Table3[[#This Row],[RN Hours Contract]:[Med Aide Hours Contract]])</f>
        <v>0.86111111111111116</v>
      </c>
      <c r="X278" s="3">
        <v>0</v>
      </c>
      <c r="Y278" s="3">
        <v>0</v>
      </c>
      <c r="Z278" s="3">
        <v>0</v>
      </c>
      <c r="AA278" s="3">
        <v>0</v>
      </c>
      <c r="AB278" s="3">
        <v>0</v>
      </c>
      <c r="AC278" s="3">
        <v>0.86111111111111116</v>
      </c>
      <c r="AD278" s="3">
        <v>0</v>
      </c>
      <c r="AE278" s="3">
        <v>0</v>
      </c>
      <c r="AF278" t="s">
        <v>276</v>
      </c>
      <c r="AG278" s="13">
        <v>5</v>
      </c>
      <c r="AQ278"/>
    </row>
    <row r="279" spans="1:43" x14ac:dyDescent="0.2">
      <c r="A279" t="s">
        <v>680</v>
      </c>
      <c r="B279" t="s">
        <v>962</v>
      </c>
      <c r="C279" t="s">
        <v>1566</v>
      </c>
      <c r="D279" t="s">
        <v>1741</v>
      </c>
      <c r="E279" s="3">
        <v>106.98888888888889</v>
      </c>
      <c r="F279" s="3">
        <f>Table3[[#This Row],[Total Hours Nurse Staffing]]/Table3[[#This Row],[MDS Census]]</f>
        <v>2.482822723024197</v>
      </c>
      <c r="G279" s="3">
        <f>Table3[[#This Row],[Total Direct Care Staff Hours]]/Table3[[#This Row],[MDS Census]]</f>
        <v>2.1628621871430052</v>
      </c>
      <c r="H279" s="3">
        <f>Table3[[#This Row],[Total RN Hours (w/ Admin, DON)]]/Table3[[#This Row],[MDS Census]]</f>
        <v>0.57241665801225461</v>
      </c>
      <c r="I279" s="3">
        <f>Table3[[#This Row],[Total RN Hours (w/ Admin, DON)]]/Table3[[#This Row],[MDS Census]]</f>
        <v>0.57241665801225461</v>
      </c>
      <c r="J279" s="3">
        <f t="shared" si="4"/>
        <v>265.6344444444444</v>
      </c>
      <c r="K279" s="3">
        <f>SUM(Table3[[#This Row],[RN Hours (excl. Admin, DON)]], Table3[[#This Row],[LPN Hours (excl. Admin)]], Table3[[#This Row],[CNA Hours]], Table3[[#This Row],[NA TR Hours]], Table3[[#This Row],[Med Aide/Tech Hours]])</f>
        <v>231.40222222222221</v>
      </c>
      <c r="L279" s="3">
        <f>SUM(Table3[[#This Row],[RN Hours (excl. Admin, DON)]:[RN DON Hours]])</f>
        <v>61.242222222222217</v>
      </c>
      <c r="M279" s="3">
        <v>41.954444444444448</v>
      </c>
      <c r="N279" s="3">
        <v>16.621111111111109</v>
      </c>
      <c r="O279" s="3">
        <v>2.6666666666666665</v>
      </c>
      <c r="P279" s="3">
        <f>SUM(Table3[[#This Row],[LPN Hours (excl. Admin)]:[LPN Admin Hours]])</f>
        <v>72.498888888888899</v>
      </c>
      <c r="Q279" s="3">
        <v>57.554444444444442</v>
      </c>
      <c r="R279" s="3">
        <v>14.94444444444445</v>
      </c>
      <c r="S279" s="3">
        <f>SUM(Table3[[#This Row],[CNA Hours]], Table3[[#This Row],[NA TR Hours]], Table3[[#This Row],[Med Aide/Tech Hours]])</f>
        <v>131.89333333333332</v>
      </c>
      <c r="T279" s="3">
        <v>131.89333333333332</v>
      </c>
      <c r="U279" s="3">
        <v>0</v>
      </c>
      <c r="V279" s="3">
        <v>0</v>
      </c>
      <c r="W279" s="3">
        <f>SUM(Table3[[#This Row],[RN Hours Contract]:[Med Aide Hours Contract]])</f>
        <v>3.3</v>
      </c>
      <c r="X279" s="3">
        <v>0.17777777777777778</v>
      </c>
      <c r="Y279" s="3">
        <v>0</v>
      </c>
      <c r="Z279" s="3">
        <v>0</v>
      </c>
      <c r="AA279" s="3">
        <v>0.43888888888888888</v>
      </c>
      <c r="AB279" s="3">
        <v>0</v>
      </c>
      <c r="AC279" s="3">
        <v>2.6833333333333331</v>
      </c>
      <c r="AD279" s="3">
        <v>0</v>
      </c>
      <c r="AE279" s="3">
        <v>0</v>
      </c>
      <c r="AF279" t="s">
        <v>277</v>
      </c>
      <c r="AG279" s="13">
        <v>5</v>
      </c>
      <c r="AQ279"/>
    </row>
    <row r="280" spans="1:43" x14ac:dyDescent="0.2">
      <c r="A280" t="s">
        <v>680</v>
      </c>
      <c r="B280" t="s">
        <v>963</v>
      </c>
      <c r="C280" t="s">
        <v>1461</v>
      </c>
      <c r="D280" t="s">
        <v>1741</v>
      </c>
      <c r="E280" s="3">
        <v>93.711111111111109</v>
      </c>
      <c r="F280" s="3">
        <f>Table3[[#This Row],[Total Hours Nurse Staffing]]/Table3[[#This Row],[MDS Census]]</f>
        <v>3.786849656153664</v>
      </c>
      <c r="G280" s="3">
        <f>Table3[[#This Row],[Total Direct Care Staff Hours]]/Table3[[#This Row],[MDS Census]]</f>
        <v>3.6145411429926488</v>
      </c>
      <c r="H280" s="3">
        <f>Table3[[#This Row],[Total RN Hours (w/ Admin, DON)]]/Table3[[#This Row],[MDS Census]]</f>
        <v>1.2070192079677495</v>
      </c>
      <c r="I280" s="3">
        <f>Table3[[#This Row],[Total RN Hours (w/ Admin, DON)]]/Table3[[#This Row],[MDS Census]]</f>
        <v>1.2070192079677495</v>
      </c>
      <c r="J280" s="3">
        <f t="shared" si="4"/>
        <v>354.86988888888891</v>
      </c>
      <c r="K280" s="3">
        <f>SUM(Table3[[#This Row],[RN Hours (excl. Admin, DON)]], Table3[[#This Row],[LPN Hours (excl. Admin)]], Table3[[#This Row],[CNA Hours]], Table3[[#This Row],[NA TR Hours]], Table3[[#This Row],[Med Aide/Tech Hours]])</f>
        <v>338.72266666666667</v>
      </c>
      <c r="L280" s="3">
        <f>SUM(Table3[[#This Row],[RN Hours (excl. Admin, DON)]:[RN DON Hours]])</f>
        <v>113.1111111111111</v>
      </c>
      <c r="M280" s="3">
        <v>96.963888888888889</v>
      </c>
      <c r="N280" s="3">
        <v>10.991666666666667</v>
      </c>
      <c r="O280" s="3">
        <v>5.1555555555555559</v>
      </c>
      <c r="P280" s="3">
        <f>SUM(Table3[[#This Row],[LPN Hours (excl. Admin)]:[LPN Admin Hours]])</f>
        <v>34.702777777777776</v>
      </c>
      <c r="Q280" s="3">
        <v>34.702777777777776</v>
      </c>
      <c r="R280" s="3">
        <v>0</v>
      </c>
      <c r="S280" s="3">
        <f>SUM(Table3[[#This Row],[CNA Hours]], Table3[[#This Row],[NA TR Hours]], Table3[[#This Row],[Med Aide/Tech Hours]])</f>
        <v>207.05600000000001</v>
      </c>
      <c r="T280" s="3">
        <v>207.05600000000001</v>
      </c>
      <c r="U280" s="3">
        <v>0</v>
      </c>
      <c r="V280" s="3">
        <v>0</v>
      </c>
      <c r="W280" s="3">
        <f>SUM(Table3[[#This Row],[RN Hours Contract]:[Med Aide Hours Contract]])</f>
        <v>0</v>
      </c>
      <c r="X280" s="3">
        <v>0</v>
      </c>
      <c r="Y280" s="3">
        <v>0</v>
      </c>
      <c r="Z280" s="3">
        <v>0</v>
      </c>
      <c r="AA280" s="3">
        <v>0</v>
      </c>
      <c r="AB280" s="3">
        <v>0</v>
      </c>
      <c r="AC280" s="3">
        <v>0</v>
      </c>
      <c r="AD280" s="3">
        <v>0</v>
      </c>
      <c r="AE280" s="3">
        <v>0</v>
      </c>
      <c r="AF280" t="s">
        <v>278</v>
      </c>
      <c r="AG280" s="13">
        <v>5</v>
      </c>
      <c r="AQ280"/>
    </row>
    <row r="281" spans="1:43" x14ac:dyDescent="0.2">
      <c r="A281" t="s">
        <v>680</v>
      </c>
      <c r="B281" t="s">
        <v>964</v>
      </c>
      <c r="C281" t="s">
        <v>1567</v>
      </c>
      <c r="D281" t="s">
        <v>1741</v>
      </c>
      <c r="E281" s="3">
        <v>87.211111111111109</v>
      </c>
      <c r="F281" s="3">
        <f>Table3[[#This Row],[Total Hours Nurse Staffing]]/Table3[[#This Row],[MDS Census]]</f>
        <v>3.4716562619441969</v>
      </c>
      <c r="G281" s="3">
        <f>Table3[[#This Row],[Total Direct Care Staff Hours]]/Table3[[#This Row],[MDS Census]]</f>
        <v>3.2531367053127789</v>
      </c>
      <c r="H281" s="3">
        <f>Table3[[#This Row],[Total RN Hours (w/ Admin, DON)]]/Table3[[#This Row],[MDS Census]]</f>
        <v>1.0754491017964072</v>
      </c>
      <c r="I281" s="3">
        <f>Table3[[#This Row],[Total RN Hours (w/ Admin, DON)]]/Table3[[#This Row],[MDS Census]]</f>
        <v>1.0754491017964072</v>
      </c>
      <c r="J281" s="3">
        <f t="shared" si="4"/>
        <v>302.767</v>
      </c>
      <c r="K281" s="3">
        <f>SUM(Table3[[#This Row],[RN Hours (excl. Admin, DON)]], Table3[[#This Row],[LPN Hours (excl. Admin)]], Table3[[#This Row],[CNA Hours]], Table3[[#This Row],[NA TR Hours]], Table3[[#This Row],[Med Aide/Tech Hours]])</f>
        <v>283.70966666666669</v>
      </c>
      <c r="L281" s="3">
        <f>SUM(Table3[[#This Row],[RN Hours (excl. Admin, DON)]:[RN DON Hours]])</f>
        <v>93.791111111111107</v>
      </c>
      <c r="M281" s="3">
        <v>74.733777777777775</v>
      </c>
      <c r="N281" s="3">
        <v>16.779555555555557</v>
      </c>
      <c r="O281" s="3">
        <v>2.2777777777777777</v>
      </c>
      <c r="P281" s="3">
        <f>SUM(Table3[[#This Row],[LPN Hours (excl. Admin)]:[LPN Admin Hours]])</f>
        <v>69.144777777777776</v>
      </c>
      <c r="Q281" s="3">
        <v>69.144777777777776</v>
      </c>
      <c r="R281" s="3">
        <v>0</v>
      </c>
      <c r="S281" s="3">
        <f>SUM(Table3[[#This Row],[CNA Hours]], Table3[[#This Row],[NA TR Hours]], Table3[[#This Row],[Med Aide/Tech Hours]])</f>
        <v>139.83111111111111</v>
      </c>
      <c r="T281" s="3">
        <v>136.70711111111112</v>
      </c>
      <c r="U281" s="3">
        <v>3.124000000000001</v>
      </c>
      <c r="V281" s="3">
        <v>0</v>
      </c>
      <c r="W281" s="3">
        <f>SUM(Table3[[#This Row],[RN Hours Contract]:[Med Aide Hours Contract]])</f>
        <v>22.506666666666668</v>
      </c>
      <c r="X281" s="3">
        <v>5.6961111111111107</v>
      </c>
      <c r="Y281" s="3">
        <v>0</v>
      </c>
      <c r="Z281" s="3">
        <v>0</v>
      </c>
      <c r="AA281" s="3">
        <v>10.529666666666669</v>
      </c>
      <c r="AB281" s="3">
        <v>0</v>
      </c>
      <c r="AC281" s="3">
        <v>6.2808888888888887</v>
      </c>
      <c r="AD281" s="3">
        <v>0</v>
      </c>
      <c r="AE281" s="3">
        <v>0</v>
      </c>
      <c r="AF281" t="s">
        <v>279</v>
      </c>
      <c r="AG281" s="13">
        <v>5</v>
      </c>
      <c r="AQ281"/>
    </row>
    <row r="282" spans="1:43" x14ac:dyDescent="0.2">
      <c r="A282" t="s">
        <v>680</v>
      </c>
      <c r="B282" t="s">
        <v>965</v>
      </c>
      <c r="C282" t="s">
        <v>1527</v>
      </c>
      <c r="D282" t="s">
        <v>1700</v>
      </c>
      <c r="E282" s="3">
        <v>57.288888888888891</v>
      </c>
      <c r="F282" s="3">
        <f>Table3[[#This Row],[Total Hours Nurse Staffing]]/Table3[[#This Row],[MDS Census]]</f>
        <v>4.0493716058960443</v>
      </c>
      <c r="G282" s="3">
        <f>Table3[[#This Row],[Total Direct Care Staff Hours]]/Table3[[#This Row],[MDS Census]]</f>
        <v>3.6876086113266098</v>
      </c>
      <c r="H282" s="3">
        <f>Table3[[#This Row],[Total RN Hours (w/ Admin, DON)]]/Table3[[#This Row],[MDS Census]]</f>
        <v>0.68198603568657878</v>
      </c>
      <c r="I282" s="3">
        <f>Table3[[#This Row],[Total RN Hours (w/ Admin, DON)]]/Table3[[#This Row],[MDS Census]]</f>
        <v>0.68198603568657878</v>
      </c>
      <c r="J282" s="3">
        <f t="shared" si="4"/>
        <v>231.98400000000004</v>
      </c>
      <c r="K282" s="3">
        <f>SUM(Table3[[#This Row],[RN Hours (excl. Admin, DON)]], Table3[[#This Row],[LPN Hours (excl. Admin)]], Table3[[#This Row],[CNA Hours]], Table3[[#This Row],[NA TR Hours]], Table3[[#This Row],[Med Aide/Tech Hours]])</f>
        <v>211.25900000000001</v>
      </c>
      <c r="L282" s="3">
        <f>SUM(Table3[[#This Row],[RN Hours (excl. Admin, DON)]:[RN DON Hours]])</f>
        <v>39.070222222222228</v>
      </c>
      <c r="M282" s="3">
        <v>23.952333333333335</v>
      </c>
      <c r="N282" s="3">
        <v>10.184555555555555</v>
      </c>
      <c r="O282" s="3">
        <v>4.9333333333333336</v>
      </c>
      <c r="P282" s="3">
        <f>SUM(Table3[[#This Row],[LPN Hours (excl. Admin)]:[LPN Admin Hours]])</f>
        <v>41.23555555555555</v>
      </c>
      <c r="Q282" s="3">
        <v>35.62844444444444</v>
      </c>
      <c r="R282" s="3">
        <v>5.607111111111112</v>
      </c>
      <c r="S282" s="3">
        <f>SUM(Table3[[#This Row],[CNA Hours]], Table3[[#This Row],[NA TR Hours]], Table3[[#This Row],[Med Aide/Tech Hours]])</f>
        <v>151.67822222222225</v>
      </c>
      <c r="T282" s="3">
        <v>151.67822222222225</v>
      </c>
      <c r="U282" s="3">
        <v>0</v>
      </c>
      <c r="V282" s="3">
        <v>0</v>
      </c>
      <c r="W282" s="3">
        <f>SUM(Table3[[#This Row],[RN Hours Contract]:[Med Aide Hours Contract]])</f>
        <v>0</v>
      </c>
      <c r="X282" s="3">
        <v>0</v>
      </c>
      <c r="Y282" s="3">
        <v>0</v>
      </c>
      <c r="Z282" s="3">
        <v>0</v>
      </c>
      <c r="AA282" s="3">
        <v>0</v>
      </c>
      <c r="AB282" s="3">
        <v>0</v>
      </c>
      <c r="AC282" s="3">
        <v>0</v>
      </c>
      <c r="AD282" s="3">
        <v>0</v>
      </c>
      <c r="AE282" s="3">
        <v>0</v>
      </c>
      <c r="AF282" t="s">
        <v>280</v>
      </c>
      <c r="AG282" s="13">
        <v>5</v>
      </c>
      <c r="AQ282"/>
    </row>
    <row r="283" spans="1:43" x14ac:dyDescent="0.2">
      <c r="A283" t="s">
        <v>680</v>
      </c>
      <c r="B283" t="s">
        <v>966</v>
      </c>
      <c r="C283" t="s">
        <v>1439</v>
      </c>
      <c r="D283" t="s">
        <v>1741</v>
      </c>
      <c r="E283" s="3">
        <v>135.15555555555557</v>
      </c>
      <c r="F283" s="3">
        <f>Table3[[#This Row],[Total Hours Nurse Staffing]]/Table3[[#This Row],[MDS Census]]</f>
        <v>2.5609174613613939</v>
      </c>
      <c r="G283" s="3">
        <f>Table3[[#This Row],[Total Direct Care Staff Hours]]/Table3[[#This Row],[MDS Census]]</f>
        <v>2.3910514633344291</v>
      </c>
      <c r="H283" s="3">
        <f>Table3[[#This Row],[Total RN Hours (w/ Admin, DON)]]/Table3[[#This Row],[MDS Census]]</f>
        <v>0.33500493258796449</v>
      </c>
      <c r="I283" s="3">
        <f>Table3[[#This Row],[Total RN Hours (w/ Admin, DON)]]/Table3[[#This Row],[MDS Census]]</f>
        <v>0.33500493258796449</v>
      </c>
      <c r="J283" s="3">
        <f t="shared" si="4"/>
        <v>346.12222222222221</v>
      </c>
      <c r="K283" s="3">
        <f>SUM(Table3[[#This Row],[RN Hours (excl. Admin, DON)]], Table3[[#This Row],[LPN Hours (excl. Admin)]], Table3[[#This Row],[CNA Hours]], Table3[[#This Row],[NA TR Hours]], Table3[[#This Row],[Med Aide/Tech Hours]])</f>
        <v>323.16388888888889</v>
      </c>
      <c r="L283" s="3">
        <f>SUM(Table3[[#This Row],[RN Hours (excl. Admin, DON)]:[RN DON Hours]])</f>
        <v>45.277777777777779</v>
      </c>
      <c r="M283" s="3">
        <v>31.81388888888889</v>
      </c>
      <c r="N283" s="3">
        <v>8.5638888888888882</v>
      </c>
      <c r="O283" s="3">
        <v>4.9000000000000004</v>
      </c>
      <c r="P283" s="3">
        <f>SUM(Table3[[#This Row],[LPN Hours (excl. Admin)]:[LPN Admin Hours]])</f>
        <v>95.469444444444434</v>
      </c>
      <c r="Q283" s="3">
        <v>85.974999999999994</v>
      </c>
      <c r="R283" s="3">
        <v>9.4944444444444436</v>
      </c>
      <c r="S283" s="3">
        <f>SUM(Table3[[#This Row],[CNA Hours]], Table3[[#This Row],[NA TR Hours]], Table3[[#This Row],[Med Aide/Tech Hours]])</f>
        <v>205.375</v>
      </c>
      <c r="T283" s="3">
        <v>205.375</v>
      </c>
      <c r="U283" s="3">
        <v>0</v>
      </c>
      <c r="V283" s="3">
        <v>0</v>
      </c>
      <c r="W283" s="3">
        <f>SUM(Table3[[#This Row],[RN Hours Contract]:[Med Aide Hours Contract]])</f>
        <v>0</v>
      </c>
      <c r="X283" s="3">
        <v>0</v>
      </c>
      <c r="Y283" s="3">
        <v>0</v>
      </c>
      <c r="Z283" s="3">
        <v>0</v>
      </c>
      <c r="AA283" s="3">
        <v>0</v>
      </c>
      <c r="AB283" s="3">
        <v>0</v>
      </c>
      <c r="AC283" s="3">
        <v>0</v>
      </c>
      <c r="AD283" s="3">
        <v>0</v>
      </c>
      <c r="AE283" s="3">
        <v>0</v>
      </c>
      <c r="AF283" t="s">
        <v>281</v>
      </c>
      <c r="AG283" s="13">
        <v>5</v>
      </c>
      <c r="AQ283"/>
    </row>
    <row r="284" spans="1:43" x14ac:dyDescent="0.2">
      <c r="A284" t="s">
        <v>680</v>
      </c>
      <c r="B284" t="s">
        <v>967</v>
      </c>
      <c r="C284" t="s">
        <v>1568</v>
      </c>
      <c r="D284" t="s">
        <v>1741</v>
      </c>
      <c r="E284" s="3">
        <v>121.67777777777778</v>
      </c>
      <c r="F284" s="3">
        <f>Table3[[#This Row],[Total Hours Nurse Staffing]]/Table3[[#This Row],[MDS Census]]</f>
        <v>3.3136754634279981</v>
      </c>
      <c r="G284" s="3">
        <f>Table3[[#This Row],[Total Direct Care Staff Hours]]/Table3[[#This Row],[MDS Census]]</f>
        <v>3.0534216053328462</v>
      </c>
      <c r="H284" s="3">
        <f>Table3[[#This Row],[Total RN Hours (w/ Admin, DON)]]/Table3[[#This Row],[MDS Census]]</f>
        <v>1.3997223997808421</v>
      </c>
      <c r="I284" s="3">
        <f>Table3[[#This Row],[Total RN Hours (w/ Admin, DON)]]/Table3[[#This Row],[MDS Census]]</f>
        <v>1.3997223997808421</v>
      </c>
      <c r="J284" s="3">
        <f t="shared" si="4"/>
        <v>403.20066666666673</v>
      </c>
      <c r="K284" s="3">
        <f>SUM(Table3[[#This Row],[RN Hours (excl. Admin, DON)]], Table3[[#This Row],[LPN Hours (excl. Admin)]], Table3[[#This Row],[CNA Hours]], Table3[[#This Row],[NA TR Hours]], Table3[[#This Row],[Med Aide/Tech Hours]])</f>
        <v>371.53355555555555</v>
      </c>
      <c r="L284" s="3">
        <f>SUM(Table3[[#This Row],[RN Hours (excl. Admin, DON)]:[RN DON Hours]])</f>
        <v>170.31511111111112</v>
      </c>
      <c r="M284" s="3">
        <v>138.648</v>
      </c>
      <c r="N284" s="3">
        <v>26.422666666666672</v>
      </c>
      <c r="O284" s="3">
        <v>5.2444444444444445</v>
      </c>
      <c r="P284" s="3">
        <f>SUM(Table3[[#This Row],[LPN Hours (excl. Admin)]:[LPN Admin Hours]])</f>
        <v>42.088333333333331</v>
      </c>
      <c r="Q284" s="3">
        <v>42.088333333333331</v>
      </c>
      <c r="R284" s="3">
        <v>0</v>
      </c>
      <c r="S284" s="3">
        <f>SUM(Table3[[#This Row],[CNA Hours]], Table3[[#This Row],[NA TR Hours]], Table3[[#This Row],[Med Aide/Tech Hours]])</f>
        <v>190.79722222222225</v>
      </c>
      <c r="T284" s="3">
        <v>188.30600000000001</v>
      </c>
      <c r="U284" s="3">
        <v>2.4912222222222216</v>
      </c>
      <c r="V284" s="3">
        <v>0</v>
      </c>
      <c r="W284" s="3">
        <f>SUM(Table3[[#This Row],[RN Hours Contract]:[Med Aide Hours Contract]])</f>
        <v>31.095333333333318</v>
      </c>
      <c r="X284" s="3">
        <v>0</v>
      </c>
      <c r="Y284" s="3">
        <v>0</v>
      </c>
      <c r="Z284" s="3">
        <v>0</v>
      </c>
      <c r="AA284" s="3">
        <v>0</v>
      </c>
      <c r="AB284" s="3">
        <v>0</v>
      </c>
      <c r="AC284" s="3">
        <v>31.095333333333318</v>
      </c>
      <c r="AD284" s="3">
        <v>0</v>
      </c>
      <c r="AE284" s="3">
        <v>0</v>
      </c>
      <c r="AF284" t="s">
        <v>282</v>
      </c>
      <c r="AG284" s="13">
        <v>5</v>
      </c>
      <c r="AQ284"/>
    </row>
    <row r="285" spans="1:43" x14ac:dyDescent="0.2">
      <c r="A285" t="s">
        <v>680</v>
      </c>
      <c r="B285" t="s">
        <v>968</v>
      </c>
      <c r="C285" t="s">
        <v>1464</v>
      </c>
      <c r="D285" t="s">
        <v>1743</v>
      </c>
      <c r="E285" s="3">
        <v>60.233333333333334</v>
      </c>
      <c r="F285" s="3">
        <f>Table3[[#This Row],[Total Hours Nurse Staffing]]/Table3[[#This Row],[MDS Census]]</f>
        <v>2.963473528869212</v>
      </c>
      <c r="G285" s="3">
        <f>Table3[[#This Row],[Total Direct Care Staff Hours]]/Table3[[#This Row],[MDS Census]]</f>
        <v>2.814560044272274</v>
      </c>
      <c r="H285" s="3">
        <f>Table3[[#This Row],[Total RN Hours (w/ Admin, DON)]]/Table3[[#This Row],[MDS Census]]</f>
        <v>0.71803726249769417</v>
      </c>
      <c r="I285" s="3">
        <f>Table3[[#This Row],[Total RN Hours (w/ Admin, DON)]]/Table3[[#This Row],[MDS Census]]</f>
        <v>0.71803726249769417</v>
      </c>
      <c r="J285" s="3">
        <f t="shared" si="4"/>
        <v>178.49988888888888</v>
      </c>
      <c r="K285" s="3">
        <f>SUM(Table3[[#This Row],[RN Hours (excl. Admin, DON)]], Table3[[#This Row],[LPN Hours (excl. Admin)]], Table3[[#This Row],[CNA Hours]], Table3[[#This Row],[NA TR Hours]], Table3[[#This Row],[Med Aide/Tech Hours]])</f>
        <v>169.53033333333332</v>
      </c>
      <c r="L285" s="3">
        <f>SUM(Table3[[#This Row],[RN Hours (excl. Admin, DON)]:[RN DON Hours]])</f>
        <v>43.24977777777778</v>
      </c>
      <c r="M285" s="3">
        <v>34.280222222222221</v>
      </c>
      <c r="N285" s="3">
        <v>0</v>
      </c>
      <c r="O285" s="3">
        <v>8.9695555555555551</v>
      </c>
      <c r="P285" s="3">
        <f>SUM(Table3[[#This Row],[LPN Hours (excl. Admin)]:[LPN Admin Hours]])</f>
        <v>37.307777777777773</v>
      </c>
      <c r="Q285" s="3">
        <v>37.307777777777773</v>
      </c>
      <c r="R285" s="3">
        <v>0</v>
      </c>
      <c r="S285" s="3">
        <f>SUM(Table3[[#This Row],[CNA Hours]], Table3[[#This Row],[NA TR Hours]], Table3[[#This Row],[Med Aide/Tech Hours]])</f>
        <v>97.942333333333323</v>
      </c>
      <c r="T285" s="3">
        <v>97.942333333333323</v>
      </c>
      <c r="U285" s="3">
        <v>0</v>
      </c>
      <c r="V285" s="3">
        <v>0</v>
      </c>
      <c r="W285" s="3">
        <f>SUM(Table3[[#This Row],[RN Hours Contract]:[Med Aide Hours Contract]])</f>
        <v>11.886111111111111</v>
      </c>
      <c r="X285" s="3">
        <v>5.6888888888888891</v>
      </c>
      <c r="Y285" s="3">
        <v>0</v>
      </c>
      <c r="Z285" s="3">
        <v>0</v>
      </c>
      <c r="AA285" s="3">
        <v>6.197222222222222</v>
      </c>
      <c r="AB285" s="3">
        <v>0</v>
      </c>
      <c r="AC285" s="3">
        <v>0</v>
      </c>
      <c r="AD285" s="3">
        <v>0</v>
      </c>
      <c r="AE285" s="3">
        <v>0</v>
      </c>
      <c r="AF285" t="s">
        <v>283</v>
      </c>
      <c r="AG285" s="13">
        <v>5</v>
      </c>
      <c r="AQ285"/>
    </row>
    <row r="286" spans="1:43" x14ac:dyDescent="0.2">
      <c r="A286" t="s">
        <v>680</v>
      </c>
      <c r="B286" t="s">
        <v>969</v>
      </c>
      <c r="C286" t="s">
        <v>1554</v>
      </c>
      <c r="D286" t="s">
        <v>1710</v>
      </c>
      <c r="E286" s="3">
        <v>36.277777777777779</v>
      </c>
      <c r="F286" s="3">
        <f>Table3[[#This Row],[Total Hours Nurse Staffing]]/Table3[[#This Row],[MDS Census]]</f>
        <v>3.3693843797856053</v>
      </c>
      <c r="G286" s="3">
        <f>Table3[[#This Row],[Total Direct Care Staff Hours]]/Table3[[#This Row],[MDS Census]]</f>
        <v>2.9072281776416542</v>
      </c>
      <c r="H286" s="3">
        <f>Table3[[#This Row],[Total RN Hours (w/ Admin, DON)]]/Table3[[#This Row],[MDS Census]]</f>
        <v>0.96423889739663116</v>
      </c>
      <c r="I286" s="3">
        <f>Table3[[#This Row],[Total RN Hours (w/ Admin, DON)]]/Table3[[#This Row],[MDS Census]]</f>
        <v>0.96423889739663116</v>
      </c>
      <c r="J286" s="3">
        <f t="shared" si="4"/>
        <v>122.23377777777779</v>
      </c>
      <c r="K286" s="3">
        <f>SUM(Table3[[#This Row],[RN Hours (excl. Admin, DON)]], Table3[[#This Row],[LPN Hours (excl. Admin)]], Table3[[#This Row],[CNA Hours]], Table3[[#This Row],[NA TR Hours]], Table3[[#This Row],[Med Aide/Tech Hours]])</f>
        <v>105.46777777777778</v>
      </c>
      <c r="L286" s="3">
        <f>SUM(Table3[[#This Row],[RN Hours (excl. Admin, DON)]:[RN DON Hours]])</f>
        <v>34.980444444444451</v>
      </c>
      <c r="M286" s="3">
        <v>24.522222222222222</v>
      </c>
      <c r="N286" s="3">
        <v>4.2361111111111107</v>
      </c>
      <c r="O286" s="3">
        <v>6.2221111111111185</v>
      </c>
      <c r="P286" s="3">
        <f>SUM(Table3[[#This Row],[LPN Hours (excl. Admin)]:[LPN Admin Hours]])</f>
        <v>20.032222222222224</v>
      </c>
      <c r="Q286" s="3">
        <v>13.724444444444446</v>
      </c>
      <c r="R286" s="3">
        <v>6.3077777777777779</v>
      </c>
      <c r="S286" s="3">
        <f>SUM(Table3[[#This Row],[CNA Hours]], Table3[[#This Row],[NA TR Hours]], Table3[[#This Row],[Med Aide/Tech Hours]])</f>
        <v>67.221111111111114</v>
      </c>
      <c r="T286" s="3">
        <v>67.221111111111114</v>
      </c>
      <c r="U286" s="3">
        <v>0</v>
      </c>
      <c r="V286" s="3">
        <v>0</v>
      </c>
      <c r="W286" s="3">
        <f>SUM(Table3[[#This Row],[RN Hours Contract]:[Med Aide Hours Contract]])</f>
        <v>0</v>
      </c>
      <c r="X286" s="3">
        <v>0</v>
      </c>
      <c r="Y286" s="3">
        <v>0</v>
      </c>
      <c r="Z286" s="3">
        <v>0</v>
      </c>
      <c r="AA286" s="3">
        <v>0</v>
      </c>
      <c r="AB286" s="3">
        <v>0</v>
      </c>
      <c r="AC286" s="3">
        <v>0</v>
      </c>
      <c r="AD286" s="3">
        <v>0</v>
      </c>
      <c r="AE286" s="3">
        <v>0</v>
      </c>
      <c r="AF286" t="s">
        <v>284</v>
      </c>
      <c r="AG286" s="13">
        <v>5</v>
      </c>
      <c r="AQ286"/>
    </row>
    <row r="287" spans="1:43" x14ac:dyDescent="0.2">
      <c r="A287" t="s">
        <v>680</v>
      </c>
      <c r="B287" t="s">
        <v>970</v>
      </c>
      <c r="C287" t="s">
        <v>1426</v>
      </c>
      <c r="D287" t="s">
        <v>1750</v>
      </c>
      <c r="E287" s="3">
        <v>66.433333333333337</v>
      </c>
      <c r="F287" s="3">
        <f>Table3[[#This Row],[Total Hours Nurse Staffing]]/Table3[[#This Row],[MDS Census]]</f>
        <v>3.8297758822545576</v>
      </c>
      <c r="G287" s="3">
        <f>Table3[[#This Row],[Total Direct Care Staff Hours]]/Table3[[#This Row],[MDS Census]]</f>
        <v>3.5123314935607963</v>
      </c>
      <c r="H287" s="3">
        <f>Table3[[#This Row],[Total RN Hours (w/ Admin, DON)]]/Table3[[#This Row],[MDS Census]]</f>
        <v>1.1291888275631374</v>
      </c>
      <c r="I287" s="3">
        <f>Table3[[#This Row],[Total RN Hours (w/ Admin, DON)]]/Table3[[#This Row],[MDS Census]]</f>
        <v>1.1291888275631374</v>
      </c>
      <c r="J287" s="3">
        <f t="shared" si="4"/>
        <v>254.42477777777779</v>
      </c>
      <c r="K287" s="3">
        <f>SUM(Table3[[#This Row],[RN Hours (excl. Admin, DON)]], Table3[[#This Row],[LPN Hours (excl. Admin)]], Table3[[#This Row],[CNA Hours]], Table3[[#This Row],[NA TR Hours]], Table3[[#This Row],[Med Aide/Tech Hours]])</f>
        <v>233.33588888888892</v>
      </c>
      <c r="L287" s="3">
        <f>SUM(Table3[[#This Row],[RN Hours (excl. Admin, DON)]:[RN DON Hours]])</f>
        <v>75.015777777777771</v>
      </c>
      <c r="M287" s="3">
        <v>58.818555555555555</v>
      </c>
      <c r="N287" s="3">
        <v>11.397222222222222</v>
      </c>
      <c r="O287" s="3">
        <v>4.8</v>
      </c>
      <c r="P287" s="3">
        <f>SUM(Table3[[#This Row],[LPN Hours (excl. Admin)]:[LPN Admin Hours]])</f>
        <v>37.567</v>
      </c>
      <c r="Q287" s="3">
        <v>32.675333333333334</v>
      </c>
      <c r="R287" s="3">
        <v>4.8916666666666666</v>
      </c>
      <c r="S287" s="3">
        <f>SUM(Table3[[#This Row],[CNA Hours]], Table3[[#This Row],[NA TR Hours]], Table3[[#This Row],[Med Aide/Tech Hours]])</f>
        <v>141.84200000000001</v>
      </c>
      <c r="T287" s="3">
        <v>141.84200000000001</v>
      </c>
      <c r="U287" s="3">
        <v>0</v>
      </c>
      <c r="V287" s="3">
        <v>0</v>
      </c>
      <c r="W287" s="3">
        <f>SUM(Table3[[#This Row],[RN Hours Contract]:[Med Aide Hours Contract]])</f>
        <v>33.615333333333332</v>
      </c>
      <c r="X287" s="3">
        <v>2.8613333333333331</v>
      </c>
      <c r="Y287" s="3">
        <v>1.0666666666666667</v>
      </c>
      <c r="Z287" s="3">
        <v>0</v>
      </c>
      <c r="AA287" s="3">
        <v>0.79366666666666663</v>
      </c>
      <c r="AB287" s="3">
        <v>0</v>
      </c>
      <c r="AC287" s="3">
        <v>28.893666666666665</v>
      </c>
      <c r="AD287" s="3">
        <v>0</v>
      </c>
      <c r="AE287" s="3">
        <v>0</v>
      </c>
      <c r="AF287" t="s">
        <v>285</v>
      </c>
      <c r="AG287" s="13">
        <v>5</v>
      </c>
      <c r="AQ287"/>
    </row>
    <row r="288" spans="1:43" x14ac:dyDescent="0.2">
      <c r="A288" t="s">
        <v>680</v>
      </c>
      <c r="B288" t="s">
        <v>971</v>
      </c>
      <c r="C288" t="s">
        <v>1452</v>
      </c>
      <c r="D288" t="s">
        <v>1741</v>
      </c>
      <c r="E288" s="3">
        <v>221.03333333333333</v>
      </c>
      <c r="F288" s="3">
        <f>Table3[[#This Row],[Total Hours Nurse Staffing]]/Table3[[#This Row],[MDS Census]]</f>
        <v>2.8180013069924095</v>
      </c>
      <c r="G288" s="3">
        <f>Table3[[#This Row],[Total Direct Care Staff Hours]]/Table3[[#This Row],[MDS Census]]</f>
        <v>2.6181822751721708</v>
      </c>
      <c r="H288" s="3">
        <f>Table3[[#This Row],[Total RN Hours (w/ Admin, DON)]]/Table3[[#This Row],[MDS Census]]</f>
        <v>0.75723872719046903</v>
      </c>
      <c r="I288" s="3">
        <f>Table3[[#This Row],[Total RN Hours (w/ Admin, DON)]]/Table3[[#This Row],[MDS Census]]</f>
        <v>0.75723872719046903</v>
      </c>
      <c r="J288" s="3">
        <f t="shared" si="4"/>
        <v>622.87222222222226</v>
      </c>
      <c r="K288" s="3">
        <f>SUM(Table3[[#This Row],[RN Hours (excl. Admin, DON)]], Table3[[#This Row],[LPN Hours (excl. Admin)]], Table3[[#This Row],[CNA Hours]], Table3[[#This Row],[NA TR Hours]], Table3[[#This Row],[Med Aide/Tech Hours]])</f>
        <v>578.70555555555552</v>
      </c>
      <c r="L288" s="3">
        <f>SUM(Table3[[#This Row],[RN Hours (excl. Admin, DON)]:[RN DON Hours]])</f>
        <v>167.375</v>
      </c>
      <c r="M288" s="3">
        <v>139.57499999999999</v>
      </c>
      <c r="N288" s="3">
        <v>22.111111111111111</v>
      </c>
      <c r="O288" s="3">
        <v>5.6888888888888891</v>
      </c>
      <c r="P288" s="3">
        <f>SUM(Table3[[#This Row],[LPN Hours (excl. Admin)]:[LPN Admin Hours]])</f>
        <v>87.98333333333332</v>
      </c>
      <c r="Q288" s="3">
        <v>71.61666666666666</v>
      </c>
      <c r="R288" s="3">
        <v>16.366666666666667</v>
      </c>
      <c r="S288" s="3">
        <f>SUM(Table3[[#This Row],[CNA Hours]], Table3[[#This Row],[NA TR Hours]], Table3[[#This Row],[Med Aide/Tech Hours]])</f>
        <v>367.51388888888891</v>
      </c>
      <c r="T288" s="3">
        <v>367.51388888888891</v>
      </c>
      <c r="U288" s="3">
        <v>0</v>
      </c>
      <c r="V288" s="3">
        <v>0</v>
      </c>
      <c r="W288" s="3">
        <f>SUM(Table3[[#This Row],[RN Hours Contract]:[Med Aide Hours Contract]])</f>
        <v>0</v>
      </c>
      <c r="X288" s="3">
        <v>0</v>
      </c>
      <c r="Y288" s="3">
        <v>0</v>
      </c>
      <c r="Z288" s="3">
        <v>0</v>
      </c>
      <c r="AA288" s="3">
        <v>0</v>
      </c>
      <c r="AB288" s="3">
        <v>0</v>
      </c>
      <c r="AC288" s="3">
        <v>0</v>
      </c>
      <c r="AD288" s="3">
        <v>0</v>
      </c>
      <c r="AE288" s="3">
        <v>0</v>
      </c>
      <c r="AF288" t="s">
        <v>286</v>
      </c>
      <c r="AG288" s="13">
        <v>5</v>
      </c>
      <c r="AQ288"/>
    </row>
    <row r="289" spans="1:43" x14ac:dyDescent="0.2">
      <c r="A289" t="s">
        <v>680</v>
      </c>
      <c r="B289" t="s">
        <v>972</v>
      </c>
      <c r="C289" t="s">
        <v>1569</v>
      </c>
      <c r="D289" t="s">
        <v>1745</v>
      </c>
      <c r="E289" s="3">
        <v>55.588888888888889</v>
      </c>
      <c r="F289" s="3">
        <f>Table3[[#This Row],[Total Hours Nurse Staffing]]/Table3[[#This Row],[MDS Census]]</f>
        <v>4.4842354587247648</v>
      </c>
      <c r="G289" s="3">
        <f>Table3[[#This Row],[Total Direct Care Staff Hours]]/Table3[[#This Row],[MDS Census]]</f>
        <v>4.3700379772136717</v>
      </c>
      <c r="H289" s="3">
        <f>Table3[[#This Row],[Total RN Hours (w/ Admin, DON)]]/Table3[[#This Row],[MDS Census]]</f>
        <v>0.77017189686188292</v>
      </c>
      <c r="I289" s="3">
        <f>Table3[[#This Row],[Total RN Hours (w/ Admin, DON)]]/Table3[[#This Row],[MDS Census]]</f>
        <v>0.77017189686188292</v>
      </c>
      <c r="J289" s="3">
        <f t="shared" ref="J289:J352" si="5">SUM(L289,P289,S289)</f>
        <v>249.27366666666666</v>
      </c>
      <c r="K289" s="3">
        <f>SUM(Table3[[#This Row],[RN Hours (excl. Admin, DON)]], Table3[[#This Row],[LPN Hours (excl. Admin)]], Table3[[#This Row],[CNA Hours]], Table3[[#This Row],[NA TR Hours]], Table3[[#This Row],[Med Aide/Tech Hours]])</f>
        <v>242.92555555555555</v>
      </c>
      <c r="L289" s="3">
        <f>SUM(Table3[[#This Row],[RN Hours (excl. Admin, DON)]:[RN DON Hours]])</f>
        <v>42.813000000000002</v>
      </c>
      <c r="M289" s="3">
        <v>42.813000000000002</v>
      </c>
      <c r="N289" s="3">
        <v>0</v>
      </c>
      <c r="O289" s="3">
        <v>0</v>
      </c>
      <c r="P289" s="3">
        <f>SUM(Table3[[#This Row],[LPN Hours (excl. Admin)]:[LPN Admin Hours]])</f>
        <v>55.63144444444444</v>
      </c>
      <c r="Q289" s="3">
        <v>49.283333333333331</v>
      </c>
      <c r="R289" s="3">
        <v>6.3481111111111099</v>
      </c>
      <c r="S289" s="3">
        <f>SUM(Table3[[#This Row],[CNA Hours]], Table3[[#This Row],[NA TR Hours]], Table3[[#This Row],[Med Aide/Tech Hours]])</f>
        <v>150.8292222222222</v>
      </c>
      <c r="T289" s="3">
        <v>150.8292222222222</v>
      </c>
      <c r="U289" s="3">
        <v>0</v>
      </c>
      <c r="V289" s="3">
        <v>0</v>
      </c>
      <c r="W289" s="3">
        <f>SUM(Table3[[#This Row],[RN Hours Contract]:[Med Aide Hours Contract]])</f>
        <v>8.5070000000000014</v>
      </c>
      <c r="X289" s="3">
        <v>0</v>
      </c>
      <c r="Y289" s="3">
        <v>0</v>
      </c>
      <c r="Z289" s="3">
        <v>0</v>
      </c>
      <c r="AA289" s="3">
        <v>4.5138888888888893</v>
      </c>
      <c r="AB289" s="3">
        <v>0</v>
      </c>
      <c r="AC289" s="3">
        <v>3.9931111111111113</v>
      </c>
      <c r="AD289" s="3">
        <v>0</v>
      </c>
      <c r="AE289" s="3">
        <v>0</v>
      </c>
      <c r="AF289" t="s">
        <v>287</v>
      </c>
      <c r="AG289" s="13">
        <v>5</v>
      </c>
      <c r="AQ289"/>
    </row>
    <row r="290" spans="1:43" x14ac:dyDescent="0.2">
      <c r="A290" t="s">
        <v>680</v>
      </c>
      <c r="B290" t="s">
        <v>973</v>
      </c>
      <c r="C290" t="s">
        <v>1418</v>
      </c>
      <c r="D290" t="s">
        <v>1744</v>
      </c>
      <c r="E290" s="3">
        <v>82.777777777777771</v>
      </c>
      <c r="F290" s="3">
        <f>Table3[[#This Row],[Total Hours Nurse Staffing]]/Table3[[#This Row],[MDS Census]]</f>
        <v>3.4591610738255039</v>
      </c>
      <c r="G290" s="3">
        <f>Table3[[#This Row],[Total Direct Care Staff Hours]]/Table3[[#This Row],[MDS Census]]</f>
        <v>3.1889261744966446</v>
      </c>
      <c r="H290" s="3">
        <f>Table3[[#This Row],[Total RN Hours (w/ Admin, DON)]]/Table3[[#This Row],[MDS Census]]</f>
        <v>1.6182550335570469</v>
      </c>
      <c r="I290" s="3">
        <f>Table3[[#This Row],[Total RN Hours (w/ Admin, DON)]]/Table3[[#This Row],[MDS Census]]</f>
        <v>1.6182550335570469</v>
      </c>
      <c r="J290" s="3">
        <f t="shared" si="5"/>
        <v>286.3416666666667</v>
      </c>
      <c r="K290" s="3">
        <f>SUM(Table3[[#This Row],[RN Hours (excl. Admin, DON)]], Table3[[#This Row],[LPN Hours (excl. Admin)]], Table3[[#This Row],[CNA Hours]], Table3[[#This Row],[NA TR Hours]], Table3[[#This Row],[Med Aide/Tech Hours]])</f>
        <v>263.97222222222223</v>
      </c>
      <c r="L290" s="3">
        <f>SUM(Table3[[#This Row],[RN Hours (excl. Admin, DON)]:[RN DON Hours]])</f>
        <v>133.95555555555555</v>
      </c>
      <c r="M290" s="3">
        <v>111.58611111111111</v>
      </c>
      <c r="N290" s="3">
        <v>16.769444444444446</v>
      </c>
      <c r="O290" s="3">
        <v>5.6</v>
      </c>
      <c r="P290" s="3">
        <f>SUM(Table3[[#This Row],[LPN Hours (excl. Admin)]:[LPN Admin Hours]])</f>
        <v>26.655555555555555</v>
      </c>
      <c r="Q290" s="3">
        <v>26.655555555555555</v>
      </c>
      <c r="R290" s="3">
        <v>0</v>
      </c>
      <c r="S290" s="3">
        <f>SUM(Table3[[#This Row],[CNA Hours]], Table3[[#This Row],[NA TR Hours]], Table3[[#This Row],[Med Aide/Tech Hours]])</f>
        <v>125.73055555555555</v>
      </c>
      <c r="T290" s="3">
        <v>125.73055555555555</v>
      </c>
      <c r="U290" s="3">
        <v>0</v>
      </c>
      <c r="V290" s="3">
        <v>0</v>
      </c>
      <c r="W290" s="3">
        <f>SUM(Table3[[#This Row],[RN Hours Contract]:[Med Aide Hours Contract]])</f>
        <v>16.602777777777778</v>
      </c>
      <c r="X290" s="3">
        <v>4.5305555555555559</v>
      </c>
      <c r="Y290" s="3">
        <v>0</v>
      </c>
      <c r="Z290" s="3">
        <v>0</v>
      </c>
      <c r="AA290" s="3">
        <v>0</v>
      </c>
      <c r="AB290" s="3">
        <v>0</v>
      </c>
      <c r="AC290" s="3">
        <v>12.072222222222223</v>
      </c>
      <c r="AD290" s="3">
        <v>0</v>
      </c>
      <c r="AE290" s="3">
        <v>0</v>
      </c>
      <c r="AF290" t="s">
        <v>288</v>
      </c>
      <c r="AG290" s="13">
        <v>5</v>
      </c>
      <c r="AQ290"/>
    </row>
    <row r="291" spans="1:43" x14ac:dyDescent="0.2">
      <c r="A291" t="s">
        <v>680</v>
      </c>
      <c r="B291" t="s">
        <v>974</v>
      </c>
      <c r="C291" t="s">
        <v>1570</v>
      </c>
      <c r="D291" t="s">
        <v>1741</v>
      </c>
      <c r="E291" s="3">
        <v>132.53333333333333</v>
      </c>
      <c r="F291" s="3">
        <f>Table3[[#This Row],[Total Hours Nurse Staffing]]/Table3[[#This Row],[MDS Census]]</f>
        <v>3.7544374580818238</v>
      </c>
      <c r="G291" s="3">
        <f>Table3[[#This Row],[Total Direct Care Staff Hours]]/Table3[[#This Row],[MDS Census]]</f>
        <v>3.2598658618376923</v>
      </c>
      <c r="H291" s="3">
        <f>Table3[[#This Row],[Total RN Hours (w/ Admin, DON)]]/Table3[[#This Row],[MDS Census]]</f>
        <v>1.1238229376257545</v>
      </c>
      <c r="I291" s="3">
        <f>Table3[[#This Row],[Total RN Hours (w/ Admin, DON)]]/Table3[[#This Row],[MDS Census]]</f>
        <v>1.1238229376257545</v>
      </c>
      <c r="J291" s="3">
        <f t="shared" si="5"/>
        <v>497.58811111111106</v>
      </c>
      <c r="K291" s="3">
        <f>SUM(Table3[[#This Row],[RN Hours (excl. Admin, DON)]], Table3[[#This Row],[LPN Hours (excl. Admin)]], Table3[[#This Row],[CNA Hours]], Table3[[#This Row],[NA TR Hours]], Table3[[#This Row],[Med Aide/Tech Hours]])</f>
        <v>432.04088888888884</v>
      </c>
      <c r="L291" s="3">
        <f>SUM(Table3[[#This Row],[RN Hours (excl. Admin, DON)]:[RN DON Hours]])</f>
        <v>148.94399999999999</v>
      </c>
      <c r="M291" s="3">
        <v>83.396777777777771</v>
      </c>
      <c r="N291" s="3">
        <v>54.969444444444441</v>
      </c>
      <c r="O291" s="3">
        <v>10.577777777777778</v>
      </c>
      <c r="P291" s="3">
        <f>SUM(Table3[[#This Row],[LPN Hours (excl. Admin)]:[LPN Admin Hours]])</f>
        <v>95.985444444444454</v>
      </c>
      <c r="Q291" s="3">
        <v>95.985444444444454</v>
      </c>
      <c r="R291" s="3">
        <v>0</v>
      </c>
      <c r="S291" s="3">
        <f>SUM(Table3[[#This Row],[CNA Hours]], Table3[[#This Row],[NA TR Hours]], Table3[[#This Row],[Med Aide/Tech Hours]])</f>
        <v>252.65866666666665</v>
      </c>
      <c r="T291" s="3">
        <v>252.65866666666665</v>
      </c>
      <c r="U291" s="3">
        <v>0</v>
      </c>
      <c r="V291" s="3">
        <v>0</v>
      </c>
      <c r="W291" s="3">
        <f>SUM(Table3[[#This Row],[RN Hours Contract]:[Med Aide Hours Contract]])</f>
        <v>143.02977777777778</v>
      </c>
      <c r="X291" s="3">
        <v>30.869000000000007</v>
      </c>
      <c r="Y291" s="3">
        <v>0</v>
      </c>
      <c r="Z291" s="3">
        <v>0</v>
      </c>
      <c r="AA291" s="3">
        <v>29.113222222222227</v>
      </c>
      <c r="AB291" s="3">
        <v>0</v>
      </c>
      <c r="AC291" s="3">
        <v>83.047555555555562</v>
      </c>
      <c r="AD291" s="3">
        <v>0</v>
      </c>
      <c r="AE291" s="3">
        <v>0</v>
      </c>
      <c r="AF291" t="s">
        <v>289</v>
      </c>
      <c r="AG291" s="13">
        <v>5</v>
      </c>
      <c r="AQ291"/>
    </row>
    <row r="292" spans="1:43" x14ac:dyDescent="0.2">
      <c r="A292" t="s">
        <v>680</v>
      </c>
      <c r="B292" t="s">
        <v>975</v>
      </c>
      <c r="C292" t="s">
        <v>1571</v>
      </c>
      <c r="D292" t="s">
        <v>1741</v>
      </c>
      <c r="E292" s="3">
        <v>100.71111111111111</v>
      </c>
      <c r="F292" s="3">
        <f>Table3[[#This Row],[Total Hours Nurse Staffing]]/Table3[[#This Row],[MDS Census]]</f>
        <v>3.5132667696381294</v>
      </c>
      <c r="G292" s="3">
        <f>Table3[[#This Row],[Total Direct Care Staff Hours]]/Table3[[#This Row],[MDS Census]]</f>
        <v>3.1805218446601939</v>
      </c>
      <c r="H292" s="3">
        <f>Table3[[#This Row],[Total RN Hours (w/ Admin, DON)]]/Table3[[#This Row],[MDS Census]]</f>
        <v>1.1744538834951457</v>
      </c>
      <c r="I292" s="3">
        <f>Table3[[#This Row],[Total RN Hours (w/ Admin, DON)]]/Table3[[#This Row],[MDS Census]]</f>
        <v>1.1744538834951457</v>
      </c>
      <c r="J292" s="3">
        <f t="shared" si="5"/>
        <v>353.82500000000005</v>
      </c>
      <c r="K292" s="3">
        <f>SUM(Table3[[#This Row],[RN Hours (excl. Admin, DON)]], Table3[[#This Row],[LPN Hours (excl. Admin)]], Table3[[#This Row],[CNA Hours]], Table3[[#This Row],[NA TR Hours]], Table3[[#This Row],[Med Aide/Tech Hours]])</f>
        <v>320.31388888888887</v>
      </c>
      <c r="L292" s="3">
        <f>SUM(Table3[[#This Row],[RN Hours (excl. Admin, DON)]:[RN DON Hours]])</f>
        <v>118.28055555555555</v>
      </c>
      <c r="M292" s="3">
        <v>87.88055555555556</v>
      </c>
      <c r="N292" s="3">
        <v>24.8</v>
      </c>
      <c r="O292" s="3">
        <v>5.6</v>
      </c>
      <c r="P292" s="3">
        <f>SUM(Table3[[#This Row],[LPN Hours (excl. Admin)]:[LPN Admin Hours]])</f>
        <v>55.677777777777784</v>
      </c>
      <c r="Q292" s="3">
        <v>52.56666666666667</v>
      </c>
      <c r="R292" s="3">
        <v>3.1111111111111112</v>
      </c>
      <c r="S292" s="3">
        <f>SUM(Table3[[#This Row],[CNA Hours]], Table3[[#This Row],[NA TR Hours]], Table3[[#This Row],[Med Aide/Tech Hours]])</f>
        <v>179.86666666666667</v>
      </c>
      <c r="T292" s="3">
        <v>179.86666666666667</v>
      </c>
      <c r="U292" s="3">
        <v>0</v>
      </c>
      <c r="V292" s="3">
        <v>0</v>
      </c>
      <c r="W292" s="3">
        <f>SUM(Table3[[#This Row],[RN Hours Contract]:[Med Aide Hours Contract]])</f>
        <v>0</v>
      </c>
      <c r="X292" s="3">
        <v>0</v>
      </c>
      <c r="Y292" s="3">
        <v>0</v>
      </c>
      <c r="Z292" s="3">
        <v>0</v>
      </c>
      <c r="AA292" s="3">
        <v>0</v>
      </c>
      <c r="AB292" s="3">
        <v>0</v>
      </c>
      <c r="AC292" s="3">
        <v>0</v>
      </c>
      <c r="AD292" s="3">
        <v>0</v>
      </c>
      <c r="AE292" s="3">
        <v>0</v>
      </c>
      <c r="AF292" t="s">
        <v>290</v>
      </c>
      <c r="AG292" s="13">
        <v>5</v>
      </c>
      <c r="AQ292"/>
    </row>
    <row r="293" spans="1:43" x14ac:dyDescent="0.2">
      <c r="A293" t="s">
        <v>680</v>
      </c>
      <c r="B293" t="s">
        <v>976</v>
      </c>
      <c r="C293" t="s">
        <v>1572</v>
      </c>
      <c r="D293" t="s">
        <v>1757</v>
      </c>
      <c r="E293" s="3">
        <v>52.022222222222226</v>
      </c>
      <c r="F293" s="3">
        <f>Table3[[#This Row],[Total Hours Nurse Staffing]]/Table3[[#This Row],[MDS Census]]</f>
        <v>3.4791221700128148</v>
      </c>
      <c r="G293" s="3">
        <f>Table3[[#This Row],[Total Direct Care Staff Hours]]/Table3[[#This Row],[MDS Census]]</f>
        <v>3.2358500640751813</v>
      </c>
      <c r="H293" s="3">
        <f>Table3[[#This Row],[Total RN Hours (w/ Admin, DON)]]/Table3[[#This Row],[MDS Census]]</f>
        <v>0.93085219991456647</v>
      </c>
      <c r="I293" s="3">
        <f>Table3[[#This Row],[Total RN Hours (w/ Admin, DON)]]/Table3[[#This Row],[MDS Census]]</f>
        <v>0.93085219991456647</v>
      </c>
      <c r="J293" s="3">
        <f t="shared" si="5"/>
        <v>180.99166666666667</v>
      </c>
      <c r="K293" s="3">
        <f>SUM(Table3[[#This Row],[RN Hours (excl. Admin, DON)]], Table3[[#This Row],[LPN Hours (excl. Admin)]], Table3[[#This Row],[CNA Hours]], Table3[[#This Row],[NA TR Hours]], Table3[[#This Row],[Med Aide/Tech Hours]])</f>
        <v>168.33611111111111</v>
      </c>
      <c r="L293" s="3">
        <f>SUM(Table3[[#This Row],[RN Hours (excl. Admin, DON)]:[RN DON Hours]])</f>
        <v>48.425000000000004</v>
      </c>
      <c r="M293" s="3">
        <v>42.452777777777776</v>
      </c>
      <c r="N293" s="3">
        <v>1.7277777777777779</v>
      </c>
      <c r="O293" s="3">
        <v>4.2444444444444445</v>
      </c>
      <c r="P293" s="3">
        <f>SUM(Table3[[#This Row],[LPN Hours (excl. Admin)]:[LPN Admin Hours]])</f>
        <v>30.225000000000001</v>
      </c>
      <c r="Q293" s="3">
        <v>23.541666666666668</v>
      </c>
      <c r="R293" s="3">
        <v>6.6833333333333336</v>
      </c>
      <c r="S293" s="3">
        <f>SUM(Table3[[#This Row],[CNA Hours]], Table3[[#This Row],[NA TR Hours]], Table3[[#This Row],[Med Aide/Tech Hours]])</f>
        <v>102.34166666666667</v>
      </c>
      <c r="T293" s="3">
        <v>102.34166666666667</v>
      </c>
      <c r="U293" s="3">
        <v>0</v>
      </c>
      <c r="V293" s="3">
        <v>0</v>
      </c>
      <c r="W293" s="3">
        <f>SUM(Table3[[#This Row],[RN Hours Contract]:[Med Aide Hours Contract]])</f>
        <v>0</v>
      </c>
      <c r="X293" s="3">
        <v>0</v>
      </c>
      <c r="Y293" s="3">
        <v>0</v>
      </c>
      <c r="Z293" s="3">
        <v>0</v>
      </c>
      <c r="AA293" s="3">
        <v>0</v>
      </c>
      <c r="AB293" s="3">
        <v>0</v>
      </c>
      <c r="AC293" s="3">
        <v>0</v>
      </c>
      <c r="AD293" s="3">
        <v>0</v>
      </c>
      <c r="AE293" s="3">
        <v>0</v>
      </c>
      <c r="AF293" t="s">
        <v>291</v>
      </c>
      <c r="AG293" s="13">
        <v>5</v>
      </c>
      <c r="AQ293"/>
    </row>
    <row r="294" spans="1:43" x14ac:dyDescent="0.2">
      <c r="A294" t="s">
        <v>680</v>
      </c>
      <c r="B294" t="s">
        <v>977</v>
      </c>
      <c r="C294" t="s">
        <v>1573</v>
      </c>
      <c r="D294" t="s">
        <v>1749</v>
      </c>
      <c r="E294" s="3">
        <v>49.244444444444447</v>
      </c>
      <c r="F294" s="3">
        <f>Table3[[#This Row],[Total Hours Nurse Staffing]]/Table3[[#This Row],[MDS Census]]</f>
        <v>5.261906588447653</v>
      </c>
      <c r="G294" s="3">
        <f>Table3[[#This Row],[Total Direct Care Staff Hours]]/Table3[[#This Row],[MDS Census]]</f>
        <v>4.659995487364621</v>
      </c>
      <c r="H294" s="3">
        <f>Table3[[#This Row],[Total RN Hours (w/ Admin, DON)]]/Table3[[#This Row],[MDS Census]]</f>
        <v>1.2946773465703971</v>
      </c>
      <c r="I294" s="3">
        <f>Table3[[#This Row],[Total RN Hours (w/ Admin, DON)]]/Table3[[#This Row],[MDS Census]]</f>
        <v>1.2946773465703971</v>
      </c>
      <c r="J294" s="3">
        <f t="shared" si="5"/>
        <v>259.11966666666666</v>
      </c>
      <c r="K294" s="3">
        <f>SUM(Table3[[#This Row],[RN Hours (excl. Admin, DON)]], Table3[[#This Row],[LPN Hours (excl. Admin)]], Table3[[#This Row],[CNA Hours]], Table3[[#This Row],[NA TR Hours]], Table3[[#This Row],[Med Aide/Tech Hours]])</f>
        <v>229.47888888888889</v>
      </c>
      <c r="L294" s="3">
        <f>SUM(Table3[[#This Row],[RN Hours (excl. Admin, DON)]:[RN DON Hours]])</f>
        <v>63.75566666666667</v>
      </c>
      <c r="M294" s="3">
        <v>34.114888888888892</v>
      </c>
      <c r="N294" s="3">
        <v>24.574111111111112</v>
      </c>
      <c r="O294" s="3">
        <v>5.0666666666666664</v>
      </c>
      <c r="P294" s="3">
        <f>SUM(Table3[[#This Row],[LPN Hours (excl. Admin)]:[LPN Admin Hours]])</f>
        <v>38.272666666666666</v>
      </c>
      <c r="Q294" s="3">
        <v>38.272666666666666</v>
      </c>
      <c r="R294" s="3">
        <v>0</v>
      </c>
      <c r="S294" s="3">
        <f>SUM(Table3[[#This Row],[CNA Hours]], Table3[[#This Row],[NA TR Hours]], Table3[[#This Row],[Med Aide/Tech Hours]])</f>
        <v>157.09133333333332</v>
      </c>
      <c r="T294" s="3">
        <v>157.09133333333332</v>
      </c>
      <c r="U294" s="3">
        <v>0</v>
      </c>
      <c r="V294" s="3">
        <v>0</v>
      </c>
      <c r="W294" s="3">
        <f>SUM(Table3[[#This Row],[RN Hours Contract]:[Med Aide Hours Contract]])</f>
        <v>4.041666666666667</v>
      </c>
      <c r="X294" s="3">
        <v>0</v>
      </c>
      <c r="Y294" s="3">
        <v>0</v>
      </c>
      <c r="Z294" s="3">
        <v>0</v>
      </c>
      <c r="AA294" s="3">
        <v>0.18333333333333332</v>
      </c>
      <c r="AB294" s="3">
        <v>0</v>
      </c>
      <c r="AC294" s="3">
        <v>3.8583333333333334</v>
      </c>
      <c r="AD294" s="3">
        <v>0</v>
      </c>
      <c r="AE294" s="3">
        <v>0</v>
      </c>
      <c r="AF294" t="s">
        <v>292</v>
      </c>
      <c r="AG294" s="13">
        <v>5</v>
      </c>
      <c r="AQ294"/>
    </row>
    <row r="295" spans="1:43" x14ac:dyDescent="0.2">
      <c r="A295" t="s">
        <v>680</v>
      </c>
      <c r="B295" t="s">
        <v>978</v>
      </c>
      <c r="C295" t="s">
        <v>1367</v>
      </c>
      <c r="D295" t="s">
        <v>1764</v>
      </c>
      <c r="E295" s="3">
        <v>43.955555555555556</v>
      </c>
      <c r="F295" s="3">
        <f>Table3[[#This Row],[Total Hours Nurse Staffing]]/Table3[[#This Row],[MDS Census]]</f>
        <v>3.7214433771486353</v>
      </c>
      <c r="G295" s="3">
        <f>Table3[[#This Row],[Total Direct Care Staff Hours]]/Table3[[#This Row],[MDS Census]]</f>
        <v>3.4320955510616784</v>
      </c>
      <c r="H295" s="3">
        <f>Table3[[#This Row],[Total RN Hours (w/ Admin, DON)]]/Table3[[#This Row],[MDS Census]]</f>
        <v>0.81445399393326612</v>
      </c>
      <c r="I295" s="3">
        <f>Table3[[#This Row],[Total RN Hours (w/ Admin, DON)]]/Table3[[#This Row],[MDS Census]]</f>
        <v>0.81445399393326612</v>
      </c>
      <c r="J295" s="3">
        <f t="shared" si="5"/>
        <v>163.57811111111113</v>
      </c>
      <c r="K295" s="3">
        <f>SUM(Table3[[#This Row],[RN Hours (excl. Admin, DON)]], Table3[[#This Row],[LPN Hours (excl. Admin)]], Table3[[#This Row],[CNA Hours]], Table3[[#This Row],[NA TR Hours]], Table3[[#This Row],[Med Aide/Tech Hours]])</f>
        <v>150.85966666666667</v>
      </c>
      <c r="L295" s="3">
        <f>SUM(Table3[[#This Row],[RN Hours (excl. Admin, DON)]:[RN DON Hours]])</f>
        <v>35.799777777777784</v>
      </c>
      <c r="M295" s="3">
        <v>23.081333333333337</v>
      </c>
      <c r="N295" s="3">
        <v>7.7684444444444454</v>
      </c>
      <c r="O295" s="3">
        <v>4.95</v>
      </c>
      <c r="P295" s="3">
        <f>SUM(Table3[[#This Row],[LPN Hours (excl. Admin)]:[LPN Admin Hours]])</f>
        <v>20.560666666666666</v>
      </c>
      <c r="Q295" s="3">
        <v>20.560666666666666</v>
      </c>
      <c r="R295" s="3">
        <v>0</v>
      </c>
      <c r="S295" s="3">
        <f>SUM(Table3[[#This Row],[CNA Hours]], Table3[[#This Row],[NA TR Hours]], Table3[[#This Row],[Med Aide/Tech Hours]])</f>
        <v>107.21766666666667</v>
      </c>
      <c r="T295" s="3">
        <v>107.21766666666667</v>
      </c>
      <c r="U295" s="3">
        <v>0</v>
      </c>
      <c r="V295" s="3">
        <v>0</v>
      </c>
      <c r="W295" s="3">
        <f>SUM(Table3[[#This Row],[RN Hours Contract]:[Med Aide Hours Contract]])</f>
        <v>0.32222222222222219</v>
      </c>
      <c r="X295" s="3">
        <v>9.4444444444444442E-2</v>
      </c>
      <c r="Y295" s="3">
        <v>0</v>
      </c>
      <c r="Z295" s="3">
        <v>0</v>
      </c>
      <c r="AA295" s="3">
        <v>0.22777777777777777</v>
      </c>
      <c r="AB295" s="3">
        <v>0</v>
      </c>
      <c r="AC295" s="3">
        <v>0</v>
      </c>
      <c r="AD295" s="3">
        <v>0</v>
      </c>
      <c r="AE295" s="3">
        <v>0</v>
      </c>
      <c r="AF295" t="s">
        <v>293</v>
      </c>
      <c r="AG295" s="13">
        <v>5</v>
      </c>
      <c r="AQ295"/>
    </row>
    <row r="296" spans="1:43" x14ac:dyDescent="0.2">
      <c r="A296" t="s">
        <v>680</v>
      </c>
      <c r="B296" t="s">
        <v>979</v>
      </c>
      <c r="C296" t="s">
        <v>1574</v>
      </c>
      <c r="D296" t="s">
        <v>1733</v>
      </c>
      <c r="E296" s="3">
        <v>108.27777777777777</v>
      </c>
      <c r="F296" s="3">
        <f>Table3[[#This Row],[Total Hours Nurse Staffing]]/Table3[[#This Row],[MDS Census]]</f>
        <v>6.5308722421754748</v>
      </c>
      <c r="G296" s="3">
        <f>Table3[[#This Row],[Total Direct Care Staff Hours]]/Table3[[#This Row],[MDS Census]]</f>
        <v>6.1834120061570035</v>
      </c>
      <c r="H296" s="3">
        <f>Table3[[#This Row],[Total RN Hours (w/ Admin, DON)]]/Table3[[#This Row],[MDS Census]]</f>
        <v>2.0717855310415598</v>
      </c>
      <c r="I296" s="3">
        <f>Table3[[#This Row],[Total RN Hours (w/ Admin, DON)]]/Table3[[#This Row],[MDS Census]]</f>
        <v>2.0717855310415598</v>
      </c>
      <c r="J296" s="3">
        <f t="shared" si="5"/>
        <v>707.14833333333331</v>
      </c>
      <c r="K296" s="3">
        <f>SUM(Table3[[#This Row],[RN Hours (excl. Admin, DON)]], Table3[[#This Row],[LPN Hours (excl. Admin)]], Table3[[#This Row],[CNA Hours]], Table3[[#This Row],[NA TR Hours]], Table3[[#This Row],[Med Aide/Tech Hours]])</f>
        <v>669.52611111111105</v>
      </c>
      <c r="L296" s="3">
        <f>SUM(Table3[[#This Row],[RN Hours (excl. Admin, DON)]:[RN DON Hours]])</f>
        <v>224.32833333333335</v>
      </c>
      <c r="M296" s="3">
        <v>186.70611111111111</v>
      </c>
      <c r="N296" s="3">
        <v>32.37777777777778</v>
      </c>
      <c r="O296" s="3">
        <v>5.2444444444444445</v>
      </c>
      <c r="P296" s="3">
        <f>SUM(Table3[[#This Row],[LPN Hours (excl. Admin)]:[LPN Admin Hours]])</f>
        <v>82.528333333333336</v>
      </c>
      <c r="Q296" s="3">
        <v>82.528333333333336</v>
      </c>
      <c r="R296" s="3">
        <v>0</v>
      </c>
      <c r="S296" s="3">
        <f>SUM(Table3[[#This Row],[CNA Hours]], Table3[[#This Row],[NA TR Hours]], Table3[[#This Row],[Med Aide/Tech Hours]])</f>
        <v>400.29166666666669</v>
      </c>
      <c r="T296" s="3">
        <v>400.29166666666669</v>
      </c>
      <c r="U296" s="3">
        <v>0</v>
      </c>
      <c r="V296" s="3">
        <v>0</v>
      </c>
      <c r="W296" s="3">
        <f>SUM(Table3[[#This Row],[RN Hours Contract]:[Med Aide Hours Contract]])</f>
        <v>35.095555555555563</v>
      </c>
      <c r="X296" s="3">
        <v>5.3588888888888899</v>
      </c>
      <c r="Y296" s="3">
        <v>0</v>
      </c>
      <c r="Z296" s="3">
        <v>0</v>
      </c>
      <c r="AA296" s="3">
        <v>5.2033333333333349</v>
      </c>
      <c r="AB296" s="3">
        <v>0</v>
      </c>
      <c r="AC296" s="3">
        <v>24.533333333333335</v>
      </c>
      <c r="AD296" s="3">
        <v>0</v>
      </c>
      <c r="AE296" s="3">
        <v>0</v>
      </c>
      <c r="AF296" t="s">
        <v>294</v>
      </c>
      <c r="AG296" s="13">
        <v>5</v>
      </c>
      <c r="AQ296"/>
    </row>
    <row r="297" spans="1:43" x14ac:dyDescent="0.2">
      <c r="A297" t="s">
        <v>680</v>
      </c>
      <c r="B297" t="s">
        <v>980</v>
      </c>
      <c r="C297" t="s">
        <v>1575</v>
      </c>
      <c r="D297" t="s">
        <v>1768</v>
      </c>
      <c r="E297" s="3">
        <v>69.111111111111114</v>
      </c>
      <c r="F297" s="3">
        <f>Table3[[#This Row],[Total Hours Nurse Staffing]]/Table3[[#This Row],[MDS Census]]</f>
        <v>3.9258842443729898</v>
      </c>
      <c r="G297" s="3">
        <f>Table3[[#This Row],[Total Direct Care Staff Hours]]/Table3[[#This Row],[MDS Census]]</f>
        <v>3.7032958199356911</v>
      </c>
      <c r="H297" s="3">
        <f>Table3[[#This Row],[Total RN Hours (w/ Admin, DON)]]/Table3[[#This Row],[MDS Census]]</f>
        <v>0.68577170418006417</v>
      </c>
      <c r="I297" s="3">
        <f>Table3[[#This Row],[Total RN Hours (w/ Admin, DON)]]/Table3[[#This Row],[MDS Census]]</f>
        <v>0.68577170418006417</v>
      </c>
      <c r="J297" s="3">
        <f t="shared" si="5"/>
        <v>271.32222222222219</v>
      </c>
      <c r="K297" s="3">
        <f>SUM(Table3[[#This Row],[RN Hours (excl. Admin, DON)]], Table3[[#This Row],[LPN Hours (excl. Admin)]], Table3[[#This Row],[CNA Hours]], Table3[[#This Row],[NA TR Hours]], Table3[[#This Row],[Med Aide/Tech Hours]])</f>
        <v>255.9388888888889</v>
      </c>
      <c r="L297" s="3">
        <f>SUM(Table3[[#This Row],[RN Hours (excl. Admin, DON)]:[RN DON Hours]])</f>
        <v>47.394444444444439</v>
      </c>
      <c r="M297" s="3">
        <v>37.988888888888887</v>
      </c>
      <c r="N297" s="3">
        <v>4.4333333333333336</v>
      </c>
      <c r="O297" s="3">
        <v>4.9722222222222223</v>
      </c>
      <c r="P297" s="3">
        <f>SUM(Table3[[#This Row],[LPN Hours (excl. Admin)]:[LPN Admin Hours]])</f>
        <v>71.008333333333326</v>
      </c>
      <c r="Q297" s="3">
        <v>65.030555555555551</v>
      </c>
      <c r="R297" s="3">
        <v>5.9777777777777779</v>
      </c>
      <c r="S297" s="3">
        <f>SUM(Table3[[#This Row],[CNA Hours]], Table3[[#This Row],[NA TR Hours]], Table3[[#This Row],[Med Aide/Tech Hours]])</f>
        <v>152.91944444444445</v>
      </c>
      <c r="T297" s="3">
        <v>152.91944444444445</v>
      </c>
      <c r="U297" s="3">
        <v>0</v>
      </c>
      <c r="V297" s="3">
        <v>0</v>
      </c>
      <c r="W297" s="3">
        <f>SUM(Table3[[#This Row],[RN Hours Contract]:[Med Aide Hours Contract]])</f>
        <v>34.194444444444443</v>
      </c>
      <c r="X297" s="3">
        <v>1.2194444444444446</v>
      </c>
      <c r="Y297" s="3">
        <v>0</v>
      </c>
      <c r="Z297" s="3">
        <v>0</v>
      </c>
      <c r="AA297" s="3">
        <v>15.316666666666666</v>
      </c>
      <c r="AB297" s="3">
        <v>0</v>
      </c>
      <c r="AC297" s="3">
        <v>17.658333333333335</v>
      </c>
      <c r="AD297" s="3">
        <v>0</v>
      </c>
      <c r="AE297" s="3">
        <v>0</v>
      </c>
      <c r="AF297" t="s">
        <v>295</v>
      </c>
      <c r="AG297" s="13">
        <v>5</v>
      </c>
      <c r="AQ297"/>
    </row>
    <row r="298" spans="1:43" x14ac:dyDescent="0.2">
      <c r="A298" t="s">
        <v>680</v>
      </c>
      <c r="B298" t="s">
        <v>981</v>
      </c>
      <c r="C298" t="s">
        <v>1576</v>
      </c>
      <c r="D298" t="s">
        <v>1750</v>
      </c>
      <c r="E298" s="3">
        <v>150.80000000000001</v>
      </c>
      <c r="F298" s="3">
        <f>Table3[[#This Row],[Total Hours Nurse Staffing]]/Table3[[#This Row],[MDS Census]]</f>
        <v>3.6302549366342465</v>
      </c>
      <c r="G298" s="3">
        <f>Table3[[#This Row],[Total Direct Care Staff Hours]]/Table3[[#This Row],[MDS Census]]</f>
        <v>3.3730842911877392</v>
      </c>
      <c r="H298" s="3">
        <f>Table3[[#This Row],[Total RN Hours (w/ Admin, DON)]]/Table3[[#This Row],[MDS Census]]</f>
        <v>0.91149056881815504</v>
      </c>
      <c r="I298" s="3">
        <f>Table3[[#This Row],[Total RN Hours (w/ Admin, DON)]]/Table3[[#This Row],[MDS Census]]</f>
        <v>0.91149056881815504</v>
      </c>
      <c r="J298" s="3">
        <f t="shared" si="5"/>
        <v>547.44244444444439</v>
      </c>
      <c r="K298" s="3">
        <f>SUM(Table3[[#This Row],[RN Hours (excl. Admin, DON)]], Table3[[#This Row],[LPN Hours (excl. Admin)]], Table3[[#This Row],[CNA Hours]], Table3[[#This Row],[NA TR Hours]], Table3[[#This Row],[Med Aide/Tech Hours]])</f>
        <v>508.6611111111111</v>
      </c>
      <c r="L298" s="3">
        <f>SUM(Table3[[#This Row],[RN Hours (excl. Admin, DON)]:[RN DON Hours]])</f>
        <v>137.45277777777778</v>
      </c>
      <c r="M298" s="3">
        <v>103.94722222222222</v>
      </c>
      <c r="N298" s="3">
        <v>28.255555555555556</v>
      </c>
      <c r="O298" s="3">
        <v>5.25</v>
      </c>
      <c r="P298" s="3">
        <f>SUM(Table3[[#This Row],[LPN Hours (excl. Admin)]:[LPN Admin Hours]])</f>
        <v>113.37577777777777</v>
      </c>
      <c r="Q298" s="3">
        <v>108.1</v>
      </c>
      <c r="R298" s="3">
        <v>5.2757777777777779</v>
      </c>
      <c r="S298" s="3">
        <f>SUM(Table3[[#This Row],[CNA Hours]], Table3[[#This Row],[NA TR Hours]], Table3[[#This Row],[Med Aide/Tech Hours]])</f>
        <v>296.61388888888888</v>
      </c>
      <c r="T298" s="3">
        <v>271.88611111111112</v>
      </c>
      <c r="U298" s="3">
        <v>24.727777777777778</v>
      </c>
      <c r="V298" s="3">
        <v>0</v>
      </c>
      <c r="W298" s="3">
        <f>SUM(Table3[[#This Row],[RN Hours Contract]:[Med Aide Hours Contract]])</f>
        <v>2.6396666666666668</v>
      </c>
      <c r="X298" s="3">
        <v>0</v>
      </c>
      <c r="Y298" s="3">
        <v>2.4472222222222224</v>
      </c>
      <c r="Z298" s="3">
        <v>0</v>
      </c>
      <c r="AA298" s="3">
        <v>0</v>
      </c>
      <c r="AB298" s="3">
        <v>0.19244444444444445</v>
      </c>
      <c r="AC298" s="3">
        <v>0</v>
      </c>
      <c r="AD298" s="3">
        <v>0</v>
      </c>
      <c r="AE298" s="3">
        <v>0</v>
      </c>
      <c r="AF298" t="s">
        <v>296</v>
      </c>
      <c r="AG298" s="13">
        <v>5</v>
      </c>
      <c r="AQ298"/>
    </row>
    <row r="299" spans="1:43" x14ac:dyDescent="0.2">
      <c r="A299" t="s">
        <v>680</v>
      </c>
      <c r="B299" t="s">
        <v>982</v>
      </c>
      <c r="C299" t="s">
        <v>1437</v>
      </c>
      <c r="D299" t="s">
        <v>1754</v>
      </c>
      <c r="E299" s="3">
        <v>70.211111111111109</v>
      </c>
      <c r="F299" s="3">
        <f>Table3[[#This Row],[Total Hours Nurse Staffing]]/Table3[[#This Row],[MDS Census]]</f>
        <v>4.6011188479189746</v>
      </c>
      <c r="G299" s="3">
        <f>Table3[[#This Row],[Total Direct Care Staff Hours]]/Table3[[#This Row],[MDS Census]]</f>
        <v>3.940215223927837</v>
      </c>
      <c r="H299" s="3">
        <f>Table3[[#This Row],[Total RN Hours (w/ Admin, DON)]]/Table3[[#This Row],[MDS Census]]</f>
        <v>1.5863665136888749</v>
      </c>
      <c r="I299" s="3">
        <f>Table3[[#This Row],[Total RN Hours (w/ Admin, DON)]]/Table3[[#This Row],[MDS Census]]</f>
        <v>1.5863665136888749</v>
      </c>
      <c r="J299" s="3">
        <f t="shared" si="5"/>
        <v>323.04966666666667</v>
      </c>
      <c r="K299" s="3">
        <f>SUM(Table3[[#This Row],[RN Hours (excl. Admin, DON)]], Table3[[#This Row],[LPN Hours (excl. Admin)]], Table3[[#This Row],[CNA Hours]], Table3[[#This Row],[NA TR Hours]], Table3[[#This Row],[Med Aide/Tech Hours]])</f>
        <v>276.6468888888889</v>
      </c>
      <c r="L299" s="3">
        <f>SUM(Table3[[#This Row],[RN Hours (excl. Admin, DON)]:[RN DON Hours]])</f>
        <v>111.38055555555556</v>
      </c>
      <c r="M299" s="3">
        <v>64.977777777777774</v>
      </c>
      <c r="N299" s="3">
        <v>36.358333333333334</v>
      </c>
      <c r="O299" s="3">
        <v>10.044444444444444</v>
      </c>
      <c r="P299" s="3">
        <f>SUM(Table3[[#This Row],[LPN Hours (excl. Admin)]:[LPN Admin Hours]])</f>
        <v>37.35</v>
      </c>
      <c r="Q299" s="3">
        <v>37.35</v>
      </c>
      <c r="R299" s="3">
        <v>0</v>
      </c>
      <c r="S299" s="3">
        <f>SUM(Table3[[#This Row],[CNA Hours]], Table3[[#This Row],[NA TR Hours]], Table3[[#This Row],[Med Aide/Tech Hours]])</f>
        <v>174.31911111111111</v>
      </c>
      <c r="T299" s="3">
        <v>174.31911111111111</v>
      </c>
      <c r="U299" s="3">
        <v>0</v>
      </c>
      <c r="V299" s="3">
        <v>0</v>
      </c>
      <c r="W299" s="3">
        <f>SUM(Table3[[#This Row],[RN Hours Contract]:[Med Aide Hours Contract]])</f>
        <v>24.983000000000008</v>
      </c>
      <c r="X299" s="3">
        <v>0</v>
      </c>
      <c r="Y299" s="3">
        <v>0</v>
      </c>
      <c r="Z299" s="3">
        <v>0</v>
      </c>
      <c r="AA299" s="3">
        <v>0</v>
      </c>
      <c r="AB299" s="3">
        <v>0</v>
      </c>
      <c r="AC299" s="3">
        <v>24.983000000000008</v>
      </c>
      <c r="AD299" s="3">
        <v>0</v>
      </c>
      <c r="AE299" s="3">
        <v>0</v>
      </c>
      <c r="AF299" t="s">
        <v>297</v>
      </c>
      <c r="AG299" s="13">
        <v>5</v>
      </c>
      <c r="AQ299"/>
    </row>
    <row r="300" spans="1:43" x14ac:dyDescent="0.2">
      <c r="A300" t="s">
        <v>680</v>
      </c>
      <c r="B300" t="s">
        <v>983</v>
      </c>
      <c r="C300" t="s">
        <v>1577</v>
      </c>
      <c r="D300" t="s">
        <v>1716</v>
      </c>
      <c r="E300" s="3">
        <v>82.922222222222217</v>
      </c>
      <c r="F300" s="3">
        <f>Table3[[#This Row],[Total Hours Nurse Staffing]]/Table3[[#This Row],[MDS Census]]</f>
        <v>3.0543012193487877</v>
      </c>
      <c r="G300" s="3">
        <f>Table3[[#This Row],[Total Direct Care Staff Hours]]/Table3[[#This Row],[MDS Census]]</f>
        <v>2.9001406940908487</v>
      </c>
      <c r="H300" s="3">
        <f>Table3[[#This Row],[Total RN Hours (w/ Admin, DON)]]/Table3[[#This Row],[MDS Census]]</f>
        <v>0.58116709098217878</v>
      </c>
      <c r="I300" s="3">
        <f>Table3[[#This Row],[Total RN Hours (w/ Admin, DON)]]/Table3[[#This Row],[MDS Census]]</f>
        <v>0.58116709098217878</v>
      </c>
      <c r="J300" s="3">
        <f t="shared" si="5"/>
        <v>253.26944444444445</v>
      </c>
      <c r="K300" s="3">
        <f>SUM(Table3[[#This Row],[RN Hours (excl. Admin, DON)]], Table3[[#This Row],[LPN Hours (excl. Admin)]], Table3[[#This Row],[CNA Hours]], Table3[[#This Row],[NA TR Hours]], Table3[[#This Row],[Med Aide/Tech Hours]])</f>
        <v>240.48611111111114</v>
      </c>
      <c r="L300" s="3">
        <f>SUM(Table3[[#This Row],[RN Hours (excl. Admin, DON)]:[RN DON Hours]])</f>
        <v>48.19166666666667</v>
      </c>
      <c r="M300" s="3">
        <v>41.19166666666667</v>
      </c>
      <c r="N300" s="3">
        <v>1.3111111111111111</v>
      </c>
      <c r="O300" s="3">
        <v>5.6888888888888891</v>
      </c>
      <c r="P300" s="3">
        <f>SUM(Table3[[#This Row],[LPN Hours (excl. Admin)]:[LPN Admin Hours]])</f>
        <v>54.152777777777779</v>
      </c>
      <c r="Q300" s="3">
        <v>48.369444444444447</v>
      </c>
      <c r="R300" s="3">
        <v>5.7833333333333332</v>
      </c>
      <c r="S300" s="3">
        <f>SUM(Table3[[#This Row],[CNA Hours]], Table3[[#This Row],[NA TR Hours]], Table3[[#This Row],[Med Aide/Tech Hours]])</f>
        <v>150.92500000000001</v>
      </c>
      <c r="T300" s="3">
        <v>150.92500000000001</v>
      </c>
      <c r="U300" s="3">
        <v>0</v>
      </c>
      <c r="V300" s="3">
        <v>0</v>
      </c>
      <c r="W300" s="3">
        <f>SUM(Table3[[#This Row],[RN Hours Contract]:[Med Aide Hours Contract]])</f>
        <v>1.5722222222222222</v>
      </c>
      <c r="X300" s="3">
        <v>0</v>
      </c>
      <c r="Y300" s="3">
        <v>1.3111111111111111</v>
      </c>
      <c r="Z300" s="3">
        <v>0</v>
      </c>
      <c r="AA300" s="3">
        <v>0</v>
      </c>
      <c r="AB300" s="3">
        <v>9.4444444444444442E-2</v>
      </c>
      <c r="AC300" s="3">
        <v>0.16666666666666666</v>
      </c>
      <c r="AD300" s="3">
        <v>0</v>
      </c>
      <c r="AE300" s="3">
        <v>0</v>
      </c>
      <c r="AF300" t="s">
        <v>298</v>
      </c>
      <c r="AG300" s="13">
        <v>5</v>
      </c>
      <c r="AQ300"/>
    </row>
    <row r="301" spans="1:43" x14ac:dyDescent="0.2">
      <c r="A301" t="s">
        <v>680</v>
      </c>
      <c r="B301" t="s">
        <v>984</v>
      </c>
      <c r="C301" t="s">
        <v>1578</v>
      </c>
      <c r="D301" t="s">
        <v>1752</v>
      </c>
      <c r="E301" s="3">
        <v>61.533333333333331</v>
      </c>
      <c r="F301" s="3">
        <f>Table3[[#This Row],[Total Hours Nurse Staffing]]/Table3[[#This Row],[MDS Census]]</f>
        <v>2.6608559046587219</v>
      </c>
      <c r="G301" s="3">
        <f>Table3[[#This Row],[Total Direct Care Staff Hours]]/Table3[[#This Row],[MDS Census]]</f>
        <v>2.4546442759118809</v>
      </c>
      <c r="H301" s="3">
        <f>Table3[[#This Row],[Total RN Hours (w/ Admin, DON)]]/Table3[[#This Row],[MDS Census]]</f>
        <v>0.44307511737089206</v>
      </c>
      <c r="I301" s="3">
        <f>Table3[[#This Row],[Total RN Hours (w/ Admin, DON)]]/Table3[[#This Row],[MDS Census]]</f>
        <v>0.44307511737089206</v>
      </c>
      <c r="J301" s="3">
        <f t="shared" si="5"/>
        <v>163.73133333333334</v>
      </c>
      <c r="K301" s="3">
        <f>SUM(Table3[[#This Row],[RN Hours (excl. Admin, DON)]], Table3[[#This Row],[LPN Hours (excl. Admin)]], Table3[[#This Row],[CNA Hours]], Table3[[#This Row],[NA TR Hours]], Table3[[#This Row],[Med Aide/Tech Hours]])</f>
        <v>151.04244444444441</v>
      </c>
      <c r="L301" s="3">
        <f>SUM(Table3[[#This Row],[RN Hours (excl. Admin, DON)]:[RN DON Hours]])</f>
        <v>27.263888888888889</v>
      </c>
      <c r="M301" s="3">
        <v>14.574999999999999</v>
      </c>
      <c r="N301" s="3">
        <v>6.916666666666667</v>
      </c>
      <c r="O301" s="3">
        <v>5.7722222222222221</v>
      </c>
      <c r="P301" s="3">
        <f>SUM(Table3[[#This Row],[LPN Hours (excl. Admin)]:[LPN Admin Hours]])</f>
        <v>46.291666666666664</v>
      </c>
      <c r="Q301" s="3">
        <v>46.291666666666664</v>
      </c>
      <c r="R301" s="3">
        <v>0</v>
      </c>
      <c r="S301" s="3">
        <f>SUM(Table3[[#This Row],[CNA Hours]], Table3[[#This Row],[NA TR Hours]], Table3[[#This Row],[Med Aide/Tech Hours]])</f>
        <v>90.175777777777768</v>
      </c>
      <c r="T301" s="3">
        <v>90.175777777777768</v>
      </c>
      <c r="U301" s="3">
        <v>0</v>
      </c>
      <c r="V301" s="3">
        <v>0</v>
      </c>
      <c r="W301" s="3">
        <f>SUM(Table3[[#This Row],[RN Hours Contract]:[Med Aide Hours Contract]])</f>
        <v>0</v>
      </c>
      <c r="X301" s="3">
        <v>0</v>
      </c>
      <c r="Y301" s="3">
        <v>0</v>
      </c>
      <c r="Z301" s="3">
        <v>0</v>
      </c>
      <c r="AA301" s="3">
        <v>0</v>
      </c>
      <c r="AB301" s="3">
        <v>0</v>
      </c>
      <c r="AC301" s="3">
        <v>0</v>
      </c>
      <c r="AD301" s="3">
        <v>0</v>
      </c>
      <c r="AE301" s="3">
        <v>0</v>
      </c>
      <c r="AF301" t="s">
        <v>299</v>
      </c>
      <c r="AG301" s="13">
        <v>5</v>
      </c>
      <c r="AQ301"/>
    </row>
    <row r="302" spans="1:43" x14ac:dyDescent="0.2">
      <c r="A302" t="s">
        <v>680</v>
      </c>
      <c r="B302" t="s">
        <v>985</v>
      </c>
      <c r="C302" t="s">
        <v>681</v>
      </c>
      <c r="D302" t="s">
        <v>1741</v>
      </c>
      <c r="E302" s="3">
        <v>85.36666666666666</v>
      </c>
      <c r="F302" s="3">
        <f>Table3[[#This Row],[Total Hours Nurse Staffing]]/Table3[[#This Row],[MDS Census]]</f>
        <v>2.5604906937394252</v>
      </c>
      <c r="G302" s="3">
        <f>Table3[[#This Row],[Total Direct Care Staff Hours]]/Table3[[#This Row],[MDS Census]]</f>
        <v>2.4959325784198882</v>
      </c>
      <c r="H302" s="3">
        <f>Table3[[#This Row],[Total RN Hours (w/ Admin, DON)]]/Table3[[#This Row],[MDS Census]]</f>
        <v>0.4616035402837434</v>
      </c>
      <c r="I302" s="3">
        <f>Table3[[#This Row],[Total RN Hours (w/ Admin, DON)]]/Table3[[#This Row],[MDS Census]]</f>
        <v>0.4616035402837434</v>
      </c>
      <c r="J302" s="3">
        <f t="shared" si="5"/>
        <v>218.58055555555558</v>
      </c>
      <c r="K302" s="3">
        <f>SUM(Table3[[#This Row],[RN Hours (excl. Admin, DON)]], Table3[[#This Row],[LPN Hours (excl. Admin)]], Table3[[#This Row],[CNA Hours]], Table3[[#This Row],[NA TR Hours]], Table3[[#This Row],[Med Aide/Tech Hours]])</f>
        <v>213.06944444444446</v>
      </c>
      <c r="L302" s="3">
        <f>SUM(Table3[[#This Row],[RN Hours (excl. Admin, DON)]:[RN DON Hours]])</f>
        <v>39.405555555555559</v>
      </c>
      <c r="M302" s="3">
        <v>33.894444444444446</v>
      </c>
      <c r="N302" s="3">
        <v>0</v>
      </c>
      <c r="O302" s="3">
        <v>5.5111111111111111</v>
      </c>
      <c r="P302" s="3">
        <f>SUM(Table3[[#This Row],[LPN Hours (excl. Admin)]:[LPN Admin Hours]])</f>
        <v>47.419444444444444</v>
      </c>
      <c r="Q302" s="3">
        <v>47.419444444444444</v>
      </c>
      <c r="R302" s="3">
        <v>0</v>
      </c>
      <c r="S302" s="3">
        <f>SUM(Table3[[#This Row],[CNA Hours]], Table3[[#This Row],[NA TR Hours]], Table3[[#This Row],[Med Aide/Tech Hours]])</f>
        <v>131.75555555555556</v>
      </c>
      <c r="T302" s="3">
        <v>131.75555555555556</v>
      </c>
      <c r="U302" s="3">
        <v>0</v>
      </c>
      <c r="V302" s="3">
        <v>0</v>
      </c>
      <c r="W302" s="3">
        <f>SUM(Table3[[#This Row],[RN Hours Contract]:[Med Aide Hours Contract]])</f>
        <v>0</v>
      </c>
      <c r="X302" s="3">
        <v>0</v>
      </c>
      <c r="Y302" s="3">
        <v>0</v>
      </c>
      <c r="Z302" s="3">
        <v>0</v>
      </c>
      <c r="AA302" s="3">
        <v>0</v>
      </c>
      <c r="AB302" s="3">
        <v>0</v>
      </c>
      <c r="AC302" s="3">
        <v>0</v>
      </c>
      <c r="AD302" s="3">
        <v>0</v>
      </c>
      <c r="AE302" s="3">
        <v>0</v>
      </c>
      <c r="AF302" t="s">
        <v>300</v>
      </c>
      <c r="AG302" s="13">
        <v>5</v>
      </c>
      <c r="AQ302"/>
    </row>
    <row r="303" spans="1:43" x14ac:dyDescent="0.2">
      <c r="A303" t="s">
        <v>680</v>
      </c>
      <c r="B303" t="s">
        <v>986</v>
      </c>
      <c r="C303" t="s">
        <v>1431</v>
      </c>
      <c r="D303" t="s">
        <v>1754</v>
      </c>
      <c r="E303" s="3">
        <v>108.44444444444444</v>
      </c>
      <c r="F303" s="3">
        <f>Table3[[#This Row],[Total Hours Nurse Staffing]]/Table3[[#This Row],[MDS Census]]</f>
        <v>2.282120901639344</v>
      </c>
      <c r="G303" s="3">
        <f>Table3[[#This Row],[Total Direct Care Staff Hours]]/Table3[[#This Row],[MDS Census]]</f>
        <v>2.0169313524590162</v>
      </c>
      <c r="H303" s="3">
        <f>Table3[[#This Row],[Total RN Hours (w/ Admin, DON)]]/Table3[[#This Row],[MDS Census]]</f>
        <v>0.47815061475409842</v>
      </c>
      <c r="I303" s="3">
        <f>Table3[[#This Row],[Total RN Hours (w/ Admin, DON)]]/Table3[[#This Row],[MDS Census]]</f>
        <v>0.47815061475409842</v>
      </c>
      <c r="J303" s="3">
        <f t="shared" si="5"/>
        <v>247.48333333333332</v>
      </c>
      <c r="K303" s="3">
        <f>SUM(Table3[[#This Row],[RN Hours (excl. Admin, DON)]], Table3[[#This Row],[LPN Hours (excl. Admin)]], Table3[[#This Row],[CNA Hours]], Table3[[#This Row],[NA TR Hours]], Table3[[#This Row],[Med Aide/Tech Hours]])</f>
        <v>218.72499999999999</v>
      </c>
      <c r="L303" s="3">
        <f>SUM(Table3[[#This Row],[RN Hours (excl. Admin, DON)]:[RN DON Hours]])</f>
        <v>51.852777777777781</v>
      </c>
      <c r="M303" s="3">
        <v>34.213888888888889</v>
      </c>
      <c r="N303" s="3">
        <v>12.03888888888889</v>
      </c>
      <c r="O303" s="3">
        <v>5.6</v>
      </c>
      <c r="P303" s="3">
        <f>SUM(Table3[[#This Row],[LPN Hours (excl. Admin)]:[LPN Admin Hours]])</f>
        <v>66.155555555555551</v>
      </c>
      <c r="Q303" s="3">
        <v>55.036111111111111</v>
      </c>
      <c r="R303" s="3">
        <v>11.119444444444444</v>
      </c>
      <c r="S303" s="3">
        <f>SUM(Table3[[#This Row],[CNA Hours]], Table3[[#This Row],[NA TR Hours]], Table3[[#This Row],[Med Aide/Tech Hours]])</f>
        <v>129.47499999999999</v>
      </c>
      <c r="T303" s="3">
        <v>127.91111111111111</v>
      </c>
      <c r="U303" s="3">
        <v>1.5638888888888889</v>
      </c>
      <c r="V303" s="3">
        <v>0</v>
      </c>
      <c r="W303" s="3">
        <f>SUM(Table3[[#This Row],[RN Hours Contract]:[Med Aide Hours Contract]])</f>
        <v>0</v>
      </c>
      <c r="X303" s="3">
        <v>0</v>
      </c>
      <c r="Y303" s="3">
        <v>0</v>
      </c>
      <c r="Z303" s="3">
        <v>0</v>
      </c>
      <c r="AA303" s="3">
        <v>0</v>
      </c>
      <c r="AB303" s="3">
        <v>0</v>
      </c>
      <c r="AC303" s="3">
        <v>0</v>
      </c>
      <c r="AD303" s="3">
        <v>0</v>
      </c>
      <c r="AE303" s="3">
        <v>0</v>
      </c>
      <c r="AF303" t="s">
        <v>301</v>
      </c>
      <c r="AG303" s="13">
        <v>5</v>
      </c>
      <c r="AQ303"/>
    </row>
    <row r="304" spans="1:43" x14ac:dyDescent="0.2">
      <c r="A304" t="s">
        <v>680</v>
      </c>
      <c r="B304" t="s">
        <v>987</v>
      </c>
      <c r="C304" t="s">
        <v>1579</v>
      </c>
      <c r="D304" t="s">
        <v>1720</v>
      </c>
      <c r="E304" s="3">
        <v>55.911111111111111</v>
      </c>
      <c r="F304" s="3">
        <f>Table3[[#This Row],[Total Hours Nurse Staffing]]/Table3[[#This Row],[MDS Census]]</f>
        <v>3.1991057233704292</v>
      </c>
      <c r="G304" s="3">
        <f>Table3[[#This Row],[Total Direct Care Staff Hours]]/Table3[[#This Row],[MDS Census]]</f>
        <v>2.9552364864864864</v>
      </c>
      <c r="H304" s="3">
        <f>Table3[[#This Row],[Total RN Hours (w/ Admin, DON)]]/Table3[[#This Row],[MDS Census]]</f>
        <v>0.54896661367249611</v>
      </c>
      <c r="I304" s="3">
        <f>Table3[[#This Row],[Total RN Hours (w/ Admin, DON)]]/Table3[[#This Row],[MDS Census]]</f>
        <v>0.54896661367249611</v>
      </c>
      <c r="J304" s="3">
        <f t="shared" si="5"/>
        <v>178.86555555555555</v>
      </c>
      <c r="K304" s="3">
        <f>SUM(Table3[[#This Row],[RN Hours (excl. Admin, DON)]], Table3[[#This Row],[LPN Hours (excl. Admin)]], Table3[[#This Row],[CNA Hours]], Table3[[#This Row],[NA TR Hours]], Table3[[#This Row],[Med Aide/Tech Hours]])</f>
        <v>165.23055555555555</v>
      </c>
      <c r="L304" s="3">
        <f>SUM(Table3[[#This Row],[RN Hours (excl. Admin, DON)]:[RN DON Hours]])</f>
        <v>30.693333333333335</v>
      </c>
      <c r="M304" s="3">
        <v>23.1</v>
      </c>
      <c r="N304" s="3">
        <v>2.5638888888888891</v>
      </c>
      <c r="O304" s="3">
        <v>5.0294444444444446</v>
      </c>
      <c r="P304" s="3">
        <f>SUM(Table3[[#This Row],[LPN Hours (excl. Admin)]:[LPN Admin Hours]])</f>
        <v>31.988888888888891</v>
      </c>
      <c r="Q304" s="3">
        <v>25.947222222222223</v>
      </c>
      <c r="R304" s="3">
        <v>6.041666666666667</v>
      </c>
      <c r="S304" s="3">
        <f>SUM(Table3[[#This Row],[CNA Hours]], Table3[[#This Row],[NA TR Hours]], Table3[[#This Row],[Med Aide/Tech Hours]])</f>
        <v>116.18333333333334</v>
      </c>
      <c r="T304" s="3">
        <v>116.18333333333334</v>
      </c>
      <c r="U304" s="3">
        <v>0</v>
      </c>
      <c r="V304" s="3">
        <v>0</v>
      </c>
      <c r="W304" s="3">
        <f>SUM(Table3[[#This Row],[RN Hours Contract]:[Med Aide Hours Contract]])</f>
        <v>8.5611111111111118</v>
      </c>
      <c r="X304" s="3">
        <v>0.1111111111111111</v>
      </c>
      <c r="Y304" s="3">
        <v>0.3</v>
      </c>
      <c r="Z304" s="3">
        <v>0</v>
      </c>
      <c r="AA304" s="3">
        <v>1.1472222222222221</v>
      </c>
      <c r="AB304" s="3">
        <v>0</v>
      </c>
      <c r="AC304" s="3">
        <v>7.0027777777777782</v>
      </c>
      <c r="AD304" s="3">
        <v>0</v>
      </c>
      <c r="AE304" s="3">
        <v>0</v>
      </c>
      <c r="AF304" t="s">
        <v>302</v>
      </c>
      <c r="AG304" s="13">
        <v>5</v>
      </c>
      <c r="AQ304"/>
    </row>
    <row r="305" spans="1:43" x14ac:dyDescent="0.2">
      <c r="A305" t="s">
        <v>680</v>
      </c>
      <c r="B305" t="s">
        <v>988</v>
      </c>
      <c r="C305" t="s">
        <v>1566</v>
      </c>
      <c r="D305" t="s">
        <v>1741</v>
      </c>
      <c r="E305" s="3">
        <v>156.48888888888888</v>
      </c>
      <c r="F305" s="3">
        <f>Table3[[#This Row],[Total Hours Nurse Staffing]]/Table3[[#This Row],[MDS Census]]</f>
        <v>2.745262709457541</v>
      </c>
      <c r="G305" s="3">
        <f>Table3[[#This Row],[Total Direct Care Staff Hours]]/Table3[[#This Row],[MDS Census]]</f>
        <v>2.5637602953706335</v>
      </c>
      <c r="H305" s="3">
        <f>Table3[[#This Row],[Total RN Hours (w/ Admin, DON)]]/Table3[[#This Row],[MDS Census]]</f>
        <v>0.26888880999715997</v>
      </c>
      <c r="I305" s="3">
        <f>Table3[[#This Row],[Total RN Hours (w/ Admin, DON)]]/Table3[[#This Row],[MDS Census]]</f>
        <v>0.26888880999715997</v>
      </c>
      <c r="J305" s="3">
        <f t="shared" si="5"/>
        <v>429.60311111111116</v>
      </c>
      <c r="K305" s="3">
        <f>SUM(Table3[[#This Row],[RN Hours (excl. Admin, DON)]], Table3[[#This Row],[LPN Hours (excl. Admin)]], Table3[[#This Row],[CNA Hours]], Table3[[#This Row],[NA TR Hours]], Table3[[#This Row],[Med Aide/Tech Hours]])</f>
        <v>401.2</v>
      </c>
      <c r="L305" s="3">
        <f>SUM(Table3[[#This Row],[RN Hours (excl. Admin, DON)]:[RN DON Hours]])</f>
        <v>42.07811111111112</v>
      </c>
      <c r="M305" s="3">
        <v>19.822222222222223</v>
      </c>
      <c r="N305" s="3">
        <v>16.755555555555556</v>
      </c>
      <c r="O305" s="3">
        <v>5.5003333333333346</v>
      </c>
      <c r="P305" s="3">
        <f>SUM(Table3[[#This Row],[LPN Hours (excl. Admin)]:[LPN Admin Hours]])</f>
        <v>178.24444444444444</v>
      </c>
      <c r="Q305" s="3">
        <v>172.09722222222223</v>
      </c>
      <c r="R305" s="3">
        <v>6.1472222222222221</v>
      </c>
      <c r="S305" s="3">
        <f>SUM(Table3[[#This Row],[CNA Hours]], Table3[[#This Row],[NA TR Hours]], Table3[[#This Row],[Med Aide/Tech Hours]])</f>
        <v>209.28055555555557</v>
      </c>
      <c r="T305" s="3">
        <v>198.4638888888889</v>
      </c>
      <c r="U305" s="3">
        <v>10.816666666666666</v>
      </c>
      <c r="V305" s="3">
        <v>0</v>
      </c>
      <c r="W305" s="3">
        <f>SUM(Table3[[#This Row],[RN Hours Contract]:[Med Aide Hours Contract]])</f>
        <v>0</v>
      </c>
      <c r="X305" s="3">
        <v>0</v>
      </c>
      <c r="Y305" s="3">
        <v>0</v>
      </c>
      <c r="Z305" s="3">
        <v>0</v>
      </c>
      <c r="AA305" s="3">
        <v>0</v>
      </c>
      <c r="AB305" s="3">
        <v>0</v>
      </c>
      <c r="AC305" s="3">
        <v>0</v>
      </c>
      <c r="AD305" s="3">
        <v>0</v>
      </c>
      <c r="AE305" s="3">
        <v>0</v>
      </c>
      <c r="AF305" t="s">
        <v>303</v>
      </c>
      <c r="AG305" s="13">
        <v>5</v>
      </c>
      <c r="AQ305"/>
    </row>
    <row r="306" spans="1:43" x14ac:dyDescent="0.2">
      <c r="A306" t="s">
        <v>680</v>
      </c>
      <c r="B306" t="s">
        <v>989</v>
      </c>
      <c r="C306" t="s">
        <v>1497</v>
      </c>
      <c r="D306" t="s">
        <v>1732</v>
      </c>
      <c r="E306" s="3">
        <v>84.233333333333334</v>
      </c>
      <c r="F306" s="3">
        <f>Table3[[#This Row],[Total Hours Nurse Staffing]]/Table3[[#This Row],[MDS Census]]</f>
        <v>3.3334982192322906</v>
      </c>
      <c r="G306" s="3">
        <f>Table3[[#This Row],[Total Direct Care Staff Hours]]/Table3[[#This Row],[MDS Census]]</f>
        <v>3.048047750956338</v>
      </c>
      <c r="H306" s="3">
        <f>Table3[[#This Row],[Total RN Hours (w/ Admin, DON)]]/Table3[[#This Row],[MDS Census]]</f>
        <v>0.50563909774436089</v>
      </c>
      <c r="I306" s="3">
        <f>Table3[[#This Row],[Total RN Hours (w/ Admin, DON)]]/Table3[[#This Row],[MDS Census]]</f>
        <v>0.50563909774436089</v>
      </c>
      <c r="J306" s="3">
        <f t="shared" si="5"/>
        <v>280.79166666666663</v>
      </c>
      <c r="K306" s="3">
        <f>SUM(Table3[[#This Row],[RN Hours (excl. Admin, DON)]], Table3[[#This Row],[LPN Hours (excl. Admin)]], Table3[[#This Row],[CNA Hours]], Table3[[#This Row],[NA TR Hours]], Table3[[#This Row],[Med Aide/Tech Hours]])</f>
        <v>256.74722222222221</v>
      </c>
      <c r="L306" s="3">
        <f>SUM(Table3[[#This Row],[RN Hours (excl. Admin, DON)]:[RN DON Hours]])</f>
        <v>42.591666666666669</v>
      </c>
      <c r="M306" s="3">
        <v>34.736111111111114</v>
      </c>
      <c r="N306" s="3">
        <v>2.25</v>
      </c>
      <c r="O306" s="3">
        <v>5.6055555555555552</v>
      </c>
      <c r="P306" s="3">
        <f>SUM(Table3[[#This Row],[LPN Hours (excl. Admin)]:[LPN Admin Hours]])</f>
        <v>80.739000000000004</v>
      </c>
      <c r="Q306" s="3">
        <v>64.550111111111107</v>
      </c>
      <c r="R306" s="3">
        <v>16.18888888888889</v>
      </c>
      <c r="S306" s="3">
        <f>SUM(Table3[[#This Row],[CNA Hours]], Table3[[#This Row],[NA TR Hours]], Table3[[#This Row],[Med Aide/Tech Hours]])</f>
        <v>157.46099999999998</v>
      </c>
      <c r="T306" s="3">
        <v>157.46099999999998</v>
      </c>
      <c r="U306" s="3">
        <v>0</v>
      </c>
      <c r="V306" s="3">
        <v>0</v>
      </c>
      <c r="W306" s="3">
        <f>SUM(Table3[[#This Row],[RN Hours Contract]:[Med Aide Hours Contract]])</f>
        <v>28.022222222222222</v>
      </c>
      <c r="X306" s="3">
        <v>1.8111111111111111</v>
      </c>
      <c r="Y306" s="3">
        <v>0</v>
      </c>
      <c r="Z306" s="3">
        <v>0</v>
      </c>
      <c r="AA306" s="3">
        <v>6.7527777777777782</v>
      </c>
      <c r="AB306" s="3">
        <v>0</v>
      </c>
      <c r="AC306" s="3">
        <v>19.458333333333332</v>
      </c>
      <c r="AD306" s="3">
        <v>0</v>
      </c>
      <c r="AE306" s="3">
        <v>0</v>
      </c>
      <c r="AF306" t="s">
        <v>304</v>
      </c>
      <c r="AG306" s="13">
        <v>5</v>
      </c>
      <c r="AQ306"/>
    </row>
    <row r="307" spans="1:43" x14ac:dyDescent="0.2">
      <c r="A307" t="s">
        <v>680</v>
      </c>
      <c r="B307" t="s">
        <v>990</v>
      </c>
      <c r="C307" t="s">
        <v>1497</v>
      </c>
      <c r="D307" t="s">
        <v>1732</v>
      </c>
      <c r="E307" s="3">
        <v>70.400000000000006</v>
      </c>
      <c r="F307" s="3">
        <f>Table3[[#This Row],[Total Hours Nurse Staffing]]/Table3[[#This Row],[MDS Census]]</f>
        <v>4.0265940656565657</v>
      </c>
      <c r="G307" s="3">
        <f>Table3[[#This Row],[Total Direct Care Staff Hours]]/Table3[[#This Row],[MDS Census]]</f>
        <v>3.7929292929292928</v>
      </c>
      <c r="H307" s="3">
        <f>Table3[[#This Row],[Total RN Hours (w/ Admin, DON)]]/Table3[[#This Row],[MDS Census]]</f>
        <v>0.54273200757575757</v>
      </c>
      <c r="I307" s="3">
        <f>Table3[[#This Row],[Total RN Hours (w/ Admin, DON)]]/Table3[[#This Row],[MDS Census]]</f>
        <v>0.54273200757575757</v>
      </c>
      <c r="J307" s="3">
        <f t="shared" si="5"/>
        <v>283.47222222222223</v>
      </c>
      <c r="K307" s="3">
        <f>SUM(Table3[[#This Row],[RN Hours (excl. Admin, DON)]], Table3[[#This Row],[LPN Hours (excl. Admin)]], Table3[[#This Row],[CNA Hours]], Table3[[#This Row],[NA TR Hours]], Table3[[#This Row],[Med Aide/Tech Hours]])</f>
        <v>267.02222222222224</v>
      </c>
      <c r="L307" s="3">
        <f>SUM(Table3[[#This Row],[RN Hours (excl. Admin, DON)]:[RN DON Hours]])</f>
        <v>38.208333333333336</v>
      </c>
      <c r="M307" s="3">
        <v>27.408333333333335</v>
      </c>
      <c r="N307" s="3">
        <v>5.3777777777777782</v>
      </c>
      <c r="O307" s="3">
        <v>5.4222222222222225</v>
      </c>
      <c r="P307" s="3">
        <f>SUM(Table3[[#This Row],[LPN Hours (excl. Admin)]:[LPN Admin Hours]])</f>
        <v>73.952777777777783</v>
      </c>
      <c r="Q307" s="3">
        <v>68.302777777777777</v>
      </c>
      <c r="R307" s="3">
        <v>5.65</v>
      </c>
      <c r="S307" s="3">
        <f>SUM(Table3[[#This Row],[CNA Hours]], Table3[[#This Row],[NA TR Hours]], Table3[[#This Row],[Med Aide/Tech Hours]])</f>
        <v>171.3111111111111</v>
      </c>
      <c r="T307" s="3">
        <v>171.3111111111111</v>
      </c>
      <c r="U307" s="3">
        <v>0</v>
      </c>
      <c r="V307" s="3">
        <v>0</v>
      </c>
      <c r="W307" s="3">
        <f>SUM(Table3[[#This Row],[RN Hours Contract]:[Med Aide Hours Contract]])</f>
        <v>10.080555555555556</v>
      </c>
      <c r="X307" s="3">
        <v>5.2888888888888888</v>
      </c>
      <c r="Y307" s="3">
        <v>0</v>
      </c>
      <c r="Z307" s="3">
        <v>0</v>
      </c>
      <c r="AA307" s="3">
        <v>2.9249999999999998</v>
      </c>
      <c r="AB307" s="3">
        <v>0</v>
      </c>
      <c r="AC307" s="3">
        <v>1.8666666666666667</v>
      </c>
      <c r="AD307" s="3">
        <v>0</v>
      </c>
      <c r="AE307" s="3">
        <v>0</v>
      </c>
      <c r="AF307" t="s">
        <v>305</v>
      </c>
      <c r="AG307" s="13">
        <v>5</v>
      </c>
      <c r="AQ307"/>
    </row>
    <row r="308" spans="1:43" x14ac:dyDescent="0.2">
      <c r="A308" t="s">
        <v>680</v>
      </c>
      <c r="B308" t="s">
        <v>991</v>
      </c>
      <c r="C308" t="s">
        <v>1580</v>
      </c>
      <c r="D308" t="s">
        <v>1756</v>
      </c>
      <c r="E308" s="3">
        <v>60.955555555555556</v>
      </c>
      <c r="F308" s="3">
        <f>Table3[[#This Row],[Total Hours Nurse Staffing]]/Table3[[#This Row],[MDS Census]]</f>
        <v>4.6188479766678823</v>
      </c>
      <c r="G308" s="3">
        <f>Table3[[#This Row],[Total Direct Care Staff Hours]]/Table3[[#This Row],[MDS Census]]</f>
        <v>4.4783084214363829</v>
      </c>
      <c r="H308" s="3">
        <f>Table3[[#This Row],[Total RN Hours (w/ Admin, DON)]]/Table3[[#This Row],[MDS Census]]</f>
        <v>0.625729128691214</v>
      </c>
      <c r="I308" s="3">
        <f>Table3[[#This Row],[Total RN Hours (w/ Admin, DON)]]/Table3[[#This Row],[MDS Census]]</f>
        <v>0.625729128691214</v>
      </c>
      <c r="J308" s="3">
        <f t="shared" si="5"/>
        <v>281.54444444444448</v>
      </c>
      <c r="K308" s="3">
        <f>SUM(Table3[[#This Row],[RN Hours (excl. Admin, DON)]], Table3[[#This Row],[LPN Hours (excl. Admin)]], Table3[[#This Row],[CNA Hours]], Table3[[#This Row],[NA TR Hours]], Table3[[#This Row],[Med Aide/Tech Hours]])</f>
        <v>272.97777777777776</v>
      </c>
      <c r="L308" s="3">
        <f>SUM(Table3[[#This Row],[RN Hours (excl. Admin, DON)]:[RN DON Hours]])</f>
        <v>38.141666666666666</v>
      </c>
      <c r="M308" s="3">
        <v>29.574999999999999</v>
      </c>
      <c r="N308" s="3">
        <v>4.3888888888888893</v>
      </c>
      <c r="O308" s="3">
        <v>4.177777777777778</v>
      </c>
      <c r="P308" s="3">
        <f>SUM(Table3[[#This Row],[LPN Hours (excl. Admin)]:[LPN Admin Hours]])</f>
        <v>65.561111111111117</v>
      </c>
      <c r="Q308" s="3">
        <v>65.561111111111117</v>
      </c>
      <c r="R308" s="3">
        <v>0</v>
      </c>
      <c r="S308" s="3">
        <f>SUM(Table3[[#This Row],[CNA Hours]], Table3[[#This Row],[NA TR Hours]], Table3[[#This Row],[Med Aide/Tech Hours]])</f>
        <v>177.84166666666667</v>
      </c>
      <c r="T308" s="3">
        <v>177.84166666666667</v>
      </c>
      <c r="U308" s="3">
        <v>0</v>
      </c>
      <c r="V308" s="3">
        <v>0</v>
      </c>
      <c r="W308" s="3">
        <f>SUM(Table3[[#This Row],[RN Hours Contract]:[Med Aide Hours Contract]])</f>
        <v>0</v>
      </c>
      <c r="X308" s="3">
        <v>0</v>
      </c>
      <c r="Y308" s="3">
        <v>0</v>
      </c>
      <c r="Z308" s="3">
        <v>0</v>
      </c>
      <c r="AA308" s="3">
        <v>0</v>
      </c>
      <c r="AB308" s="3">
        <v>0</v>
      </c>
      <c r="AC308" s="3">
        <v>0</v>
      </c>
      <c r="AD308" s="3">
        <v>0</v>
      </c>
      <c r="AE308" s="3">
        <v>0</v>
      </c>
      <c r="AF308" t="s">
        <v>306</v>
      </c>
      <c r="AG308" s="13">
        <v>5</v>
      </c>
      <c r="AQ308"/>
    </row>
    <row r="309" spans="1:43" x14ac:dyDescent="0.2">
      <c r="A309" t="s">
        <v>680</v>
      </c>
      <c r="B309" t="s">
        <v>992</v>
      </c>
      <c r="C309" t="s">
        <v>1413</v>
      </c>
      <c r="D309" t="s">
        <v>1712</v>
      </c>
      <c r="E309" s="3">
        <v>34.288888888888891</v>
      </c>
      <c r="F309" s="3">
        <f>Table3[[#This Row],[Total Hours Nurse Staffing]]/Table3[[#This Row],[MDS Census]]</f>
        <v>3.5122456254050549</v>
      </c>
      <c r="G309" s="3">
        <f>Table3[[#This Row],[Total Direct Care Staff Hours]]/Table3[[#This Row],[MDS Census]]</f>
        <v>3.3871710952689567</v>
      </c>
      <c r="H309" s="3">
        <f>Table3[[#This Row],[Total RN Hours (w/ Admin, DON)]]/Table3[[#This Row],[MDS Census]]</f>
        <v>0.59521386908619556</v>
      </c>
      <c r="I309" s="3">
        <f>Table3[[#This Row],[Total RN Hours (w/ Admin, DON)]]/Table3[[#This Row],[MDS Census]]</f>
        <v>0.59521386908619556</v>
      </c>
      <c r="J309" s="3">
        <f t="shared" si="5"/>
        <v>120.431</v>
      </c>
      <c r="K309" s="3">
        <f>SUM(Table3[[#This Row],[RN Hours (excl. Admin, DON)]], Table3[[#This Row],[LPN Hours (excl. Admin)]], Table3[[#This Row],[CNA Hours]], Table3[[#This Row],[NA TR Hours]], Table3[[#This Row],[Med Aide/Tech Hours]])</f>
        <v>116.14233333333334</v>
      </c>
      <c r="L309" s="3">
        <f>SUM(Table3[[#This Row],[RN Hours (excl. Admin, DON)]:[RN DON Hours]])</f>
        <v>20.409222222222219</v>
      </c>
      <c r="M309" s="3">
        <v>20.111999999999998</v>
      </c>
      <c r="N309" s="3">
        <v>0</v>
      </c>
      <c r="O309" s="3">
        <v>0.29722222222222222</v>
      </c>
      <c r="P309" s="3">
        <f>SUM(Table3[[#This Row],[LPN Hours (excl. Admin)]:[LPN Admin Hours]])</f>
        <v>29.85188888888889</v>
      </c>
      <c r="Q309" s="3">
        <v>25.860444444444447</v>
      </c>
      <c r="R309" s="3">
        <v>3.9914444444444448</v>
      </c>
      <c r="S309" s="3">
        <f>SUM(Table3[[#This Row],[CNA Hours]], Table3[[#This Row],[NA TR Hours]], Table3[[#This Row],[Med Aide/Tech Hours]])</f>
        <v>70.169888888888892</v>
      </c>
      <c r="T309" s="3">
        <v>70.169888888888892</v>
      </c>
      <c r="U309" s="3">
        <v>0</v>
      </c>
      <c r="V309" s="3">
        <v>0</v>
      </c>
      <c r="W309" s="3">
        <f>SUM(Table3[[#This Row],[RN Hours Contract]:[Med Aide Hours Contract]])</f>
        <v>0</v>
      </c>
      <c r="X309" s="3">
        <v>0</v>
      </c>
      <c r="Y309" s="3">
        <v>0</v>
      </c>
      <c r="Z309" s="3">
        <v>0</v>
      </c>
      <c r="AA309" s="3">
        <v>0</v>
      </c>
      <c r="AB309" s="3">
        <v>0</v>
      </c>
      <c r="AC309" s="3">
        <v>0</v>
      </c>
      <c r="AD309" s="3">
        <v>0</v>
      </c>
      <c r="AE309" s="3">
        <v>0</v>
      </c>
      <c r="AF309" t="s">
        <v>307</v>
      </c>
      <c r="AG309" s="13">
        <v>5</v>
      </c>
      <c r="AQ309"/>
    </row>
    <row r="310" spans="1:43" x14ac:dyDescent="0.2">
      <c r="A310" t="s">
        <v>680</v>
      </c>
      <c r="B310" t="s">
        <v>993</v>
      </c>
      <c r="C310" t="s">
        <v>1581</v>
      </c>
      <c r="D310" t="s">
        <v>1741</v>
      </c>
      <c r="E310" s="3">
        <v>63.733333333333334</v>
      </c>
      <c r="F310" s="3">
        <f>Table3[[#This Row],[Total Hours Nurse Staffing]]/Table3[[#This Row],[MDS Census]]</f>
        <v>6.3974320083682015</v>
      </c>
      <c r="G310" s="3">
        <f>Table3[[#This Row],[Total Direct Care Staff Hours]]/Table3[[#This Row],[MDS Census]]</f>
        <v>6.0842520920502094</v>
      </c>
      <c r="H310" s="3">
        <f>Table3[[#This Row],[Total RN Hours (w/ Admin, DON)]]/Table3[[#This Row],[MDS Census]]</f>
        <v>1.4311366806136681</v>
      </c>
      <c r="I310" s="3">
        <f>Table3[[#This Row],[Total RN Hours (w/ Admin, DON)]]/Table3[[#This Row],[MDS Census]]</f>
        <v>1.4311366806136681</v>
      </c>
      <c r="J310" s="3">
        <f t="shared" si="5"/>
        <v>407.72966666666673</v>
      </c>
      <c r="K310" s="3">
        <f>SUM(Table3[[#This Row],[RN Hours (excl. Admin, DON)]], Table3[[#This Row],[LPN Hours (excl. Admin)]], Table3[[#This Row],[CNA Hours]], Table3[[#This Row],[NA TR Hours]], Table3[[#This Row],[Med Aide/Tech Hours]])</f>
        <v>387.76966666666669</v>
      </c>
      <c r="L310" s="3">
        <f>SUM(Table3[[#This Row],[RN Hours (excl. Admin, DON)]:[RN DON Hours]])</f>
        <v>91.211111111111109</v>
      </c>
      <c r="M310" s="3">
        <v>71.251111111111115</v>
      </c>
      <c r="N310" s="3">
        <v>10.626666666666665</v>
      </c>
      <c r="O310" s="3">
        <v>9.3333333333333339</v>
      </c>
      <c r="P310" s="3">
        <f>SUM(Table3[[#This Row],[LPN Hours (excl. Admin)]:[LPN Admin Hours]])</f>
        <v>41.865222222222222</v>
      </c>
      <c r="Q310" s="3">
        <v>41.865222222222222</v>
      </c>
      <c r="R310" s="3">
        <v>0</v>
      </c>
      <c r="S310" s="3">
        <f>SUM(Table3[[#This Row],[CNA Hours]], Table3[[#This Row],[NA TR Hours]], Table3[[#This Row],[Med Aide/Tech Hours]])</f>
        <v>274.65333333333336</v>
      </c>
      <c r="T310" s="3">
        <v>274.0338888888889</v>
      </c>
      <c r="U310" s="3">
        <v>0.61944444444444446</v>
      </c>
      <c r="V310" s="3">
        <v>0</v>
      </c>
      <c r="W310" s="3">
        <f>SUM(Table3[[#This Row],[RN Hours Contract]:[Med Aide Hours Contract]])</f>
        <v>14.608000000000001</v>
      </c>
      <c r="X310" s="3">
        <v>0</v>
      </c>
      <c r="Y310" s="3">
        <v>0</v>
      </c>
      <c r="Z310" s="3">
        <v>0</v>
      </c>
      <c r="AA310" s="3">
        <v>0</v>
      </c>
      <c r="AB310" s="3">
        <v>0</v>
      </c>
      <c r="AC310" s="3">
        <v>13.988555555555555</v>
      </c>
      <c r="AD310" s="3">
        <v>0.61944444444444446</v>
      </c>
      <c r="AE310" s="3">
        <v>0</v>
      </c>
      <c r="AF310" t="s">
        <v>308</v>
      </c>
      <c r="AG310" s="13">
        <v>5</v>
      </c>
      <c r="AQ310"/>
    </row>
    <row r="311" spans="1:43" x14ac:dyDescent="0.2">
      <c r="A311" t="s">
        <v>680</v>
      </c>
      <c r="B311" t="s">
        <v>994</v>
      </c>
      <c r="C311" t="s">
        <v>1582</v>
      </c>
      <c r="D311" t="s">
        <v>1734</v>
      </c>
      <c r="E311" s="3">
        <v>63.144444444444446</v>
      </c>
      <c r="F311" s="3">
        <f>Table3[[#This Row],[Total Hours Nurse Staffing]]/Table3[[#This Row],[MDS Census]]</f>
        <v>2.7730388879113144</v>
      </c>
      <c r="G311" s="3">
        <f>Table3[[#This Row],[Total Direct Care Staff Hours]]/Table3[[#This Row],[MDS Census]]</f>
        <v>2.6051698046806266</v>
      </c>
      <c r="H311" s="3">
        <f>Table3[[#This Row],[Total RN Hours (w/ Admin, DON)]]/Table3[[#This Row],[MDS Census]]</f>
        <v>0.76822101002991383</v>
      </c>
      <c r="I311" s="3">
        <f>Table3[[#This Row],[Total RN Hours (w/ Admin, DON)]]/Table3[[#This Row],[MDS Census]]</f>
        <v>0.76822101002991383</v>
      </c>
      <c r="J311" s="3">
        <f t="shared" si="5"/>
        <v>175.102</v>
      </c>
      <c r="K311" s="3">
        <f>SUM(Table3[[#This Row],[RN Hours (excl. Admin, DON)]], Table3[[#This Row],[LPN Hours (excl. Admin)]], Table3[[#This Row],[CNA Hours]], Table3[[#This Row],[NA TR Hours]], Table3[[#This Row],[Med Aide/Tech Hours]])</f>
        <v>164.50200000000001</v>
      </c>
      <c r="L311" s="3">
        <f>SUM(Table3[[#This Row],[RN Hours (excl. Admin, DON)]:[RN DON Hours]])</f>
        <v>48.50888888888889</v>
      </c>
      <c r="M311" s="3">
        <v>43.425555555555555</v>
      </c>
      <c r="N311" s="3">
        <v>0</v>
      </c>
      <c r="O311" s="3">
        <v>5.083333333333333</v>
      </c>
      <c r="P311" s="3">
        <f>SUM(Table3[[#This Row],[LPN Hours (excl. Admin)]:[LPN Admin Hours]])</f>
        <v>28.954444444444444</v>
      </c>
      <c r="Q311" s="3">
        <v>23.437777777777779</v>
      </c>
      <c r="R311" s="3">
        <v>5.5166666666666648</v>
      </c>
      <c r="S311" s="3">
        <f>SUM(Table3[[#This Row],[CNA Hours]], Table3[[#This Row],[NA TR Hours]], Table3[[#This Row],[Med Aide/Tech Hours]])</f>
        <v>97.638666666666666</v>
      </c>
      <c r="T311" s="3">
        <v>97.638666666666666</v>
      </c>
      <c r="U311" s="3">
        <v>0</v>
      </c>
      <c r="V311" s="3">
        <v>0</v>
      </c>
      <c r="W311" s="3">
        <f>SUM(Table3[[#This Row],[RN Hours Contract]:[Med Aide Hours Contract]])</f>
        <v>0</v>
      </c>
      <c r="X311" s="3">
        <v>0</v>
      </c>
      <c r="Y311" s="3">
        <v>0</v>
      </c>
      <c r="Z311" s="3">
        <v>0</v>
      </c>
      <c r="AA311" s="3">
        <v>0</v>
      </c>
      <c r="AB311" s="3">
        <v>0</v>
      </c>
      <c r="AC311" s="3">
        <v>0</v>
      </c>
      <c r="AD311" s="3">
        <v>0</v>
      </c>
      <c r="AE311" s="3">
        <v>0</v>
      </c>
      <c r="AF311" t="s">
        <v>309</v>
      </c>
      <c r="AG311" s="13">
        <v>5</v>
      </c>
      <c r="AQ311"/>
    </row>
    <row r="312" spans="1:43" x14ac:dyDescent="0.2">
      <c r="A312" t="s">
        <v>680</v>
      </c>
      <c r="B312" t="s">
        <v>995</v>
      </c>
      <c r="C312" t="s">
        <v>1583</v>
      </c>
      <c r="D312" t="s">
        <v>1748</v>
      </c>
      <c r="E312" s="3">
        <v>32.1</v>
      </c>
      <c r="F312" s="3">
        <f>Table3[[#This Row],[Total Hours Nurse Staffing]]/Table3[[#This Row],[MDS Census]]</f>
        <v>3.1477016268605049</v>
      </c>
      <c r="G312" s="3">
        <f>Table3[[#This Row],[Total Direct Care Staff Hours]]/Table3[[#This Row],[MDS Census]]</f>
        <v>2.8154101765316715</v>
      </c>
      <c r="H312" s="3">
        <f>Table3[[#This Row],[Total RN Hours (w/ Admin, DON)]]/Table3[[#This Row],[MDS Census]]</f>
        <v>0.65859813084112162</v>
      </c>
      <c r="I312" s="3">
        <f>Table3[[#This Row],[Total RN Hours (w/ Admin, DON)]]/Table3[[#This Row],[MDS Census]]</f>
        <v>0.65859813084112162</v>
      </c>
      <c r="J312" s="3">
        <f t="shared" si="5"/>
        <v>101.04122222222222</v>
      </c>
      <c r="K312" s="3">
        <f>SUM(Table3[[#This Row],[RN Hours (excl. Admin, DON)]], Table3[[#This Row],[LPN Hours (excl. Admin)]], Table3[[#This Row],[CNA Hours]], Table3[[#This Row],[NA TR Hours]], Table3[[#This Row],[Med Aide/Tech Hours]])</f>
        <v>90.374666666666656</v>
      </c>
      <c r="L312" s="3">
        <f>SUM(Table3[[#This Row],[RN Hours (excl. Admin, DON)]:[RN DON Hours]])</f>
        <v>21.141000000000005</v>
      </c>
      <c r="M312" s="3">
        <v>10.474444444444446</v>
      </c>
      <c r="N312" s="3">
        <v>5.7142222222222259</v>
      </c>
      <c r="O312" s="3">
        <v>4.9523333333333373</v>
      </c>
      <c r="P312" s="3">
        <f>SUM(Table3[[#This Row],[LPN Hours (excl. Admin)]:[LPN Admin Hours]])</f>
        <v>17.282333333333334</v>
      </c>
      <c r="Q312" s="3">
        <v>17.282333333333334</v>
      </c>
      <c r="R312" s="3">
        <v>0</v>
      </c>
      <c r="S312" s="3">
        <f>SUM(Table3[[#This Row],[CNA Hours]], Table3[[#This Row],[NA TR Hours]], Table3[[#This Row],[Med Aide/Tech Hours]])</f>
        <v>62.617888888888885</v>
      </c>
      <c r="T312" s="3">
        <v>62.617888888888885</v>
      </c>
      <c r="U312" s="3">
        <v>0</v>
      </c>
      <c r="V312" s="3">
        <v>0</v>
      </c>
      <c r="W312" s="3">
        <f>SUM(Table3[[#This Row],[RN Hours Contract]:[Med Aide Hours Contract]])</f>
        <v>0</v>
      </c>
      <c r="X312" s="3">
        <v>0</v>
      </c>
      <c r="Y312" s="3">
        <v>0</v>
      </c>
      <c r="Z312" s="3">
        <v>0</v>
      </c>
      <c r="AA312" s="3">
        <v>0</v>
      </c>
      <c r="AB312" s="3">
        <v>0</v>
      </c>
      <c r="AC312" s="3">
        <v>0</v>
      </c>
      <c r="AD312" s="3">
        <v>0</v>
      </c>
      <c r="AE312" s="3">
        <v>0</v>
      </c>
      <c r="AF312" t="s">
        <v>310</v>
      </c>
      <c r="AG312" s="13">
        <v>5</v>
      </c>
      <c r="AQ312"/>
    </row>
    <row r="313" spans="1:43" x14ac:dyDescent="0.2">
      <c r="A313" t="s">
        <v>680</v>
      </c>
      <c r="B313" t="s">
        <v>996</v>
      </c>
      <c r="C313" t="s">
        <v>1362</v>
      </c>
      <c r="D313" t="s">
        <v>1706</v>
      </c>
      <c r="E313" s="3">
        <v>73.144444444444446</v>
      </c>
      <c r="F313" s="3">
        <f>Table3[[#This Row],[Total Hours Nurse Staffing]]/Table3[[#This Row],[MDS Census]]</f>
        <v>4.7226948199908856</v>
      </c>
      <c r="G313" s="3">
        <f>Table3[[#This Row],[Total Direct Care Staff Hours]]/Table3[[#This Row],[MDS Census]]</f>
        <v>4.5345966884399207</v>
      </c>
      <c r="H313" s="3">
        <f>Table3[[#This Row],[Total RN Hours (w/ Admin, DON)]]/Table3[[#This Row],[MDS Census]]</f>
        <v>0.40733708035849914</v>
      </c>
      <c r="I313" s="3">
        <f>Table3[[#This Row],[Total RN Hours (w/ Admin, DON)]]/Table3[[#This Row],[MDS Census]]</f>
        <v>0.40733708035849914</v>
      </c>
      <c r="J313" s="3">
        <f t="shared" si="5"/>
        <v>345.43888888888887</v>
      </c>
      <c r="K313" s="3">
        <f>SUM(Table3[[#This Row],[RN Hours (excl. Admin, DON)]], Table3[[#This Row],[LPN Hours (excl. Admin)]], Table3[[#This Row],[CNA Hours]], Table3[[#This Row],[NA TR Hours]], Table3[[#This Row],[Med Aide/Tech Hours]])</f>
        <v>331.68055555555554</v>
      </c>
      <c r="L313" s="3">
        <f>SUM(Table3[[#This Row],[RN Hours (excl. Admin, DON)]:[RN DON Hours]])</f>
        <v>29.794444444444444</v>
      </c>
      <c r="M313" s="3">
        <v>24.461111111111112</v>
      </c>
      <c r="N313" s="3">
        <v>0</v>
      </c>
      <c r="O313" s="3">
        <v>5.333333333333333</v>
      </c>
      <c r="P313" s="3">
        <f>SUM(Table3[[#This Row],[LPN Hours (excl. Admin)]:[LPN Admin Hours]])</f>
        <v>94.691666666666663</v>
      </c>
      <c r="Q313" s="3">
        <v>86.266666666666666</v>
      </c>
      <c r="R313" s="3">
        <v>8.4250000000000007</v>
      </c>
      <c r="S313" s="3">
        <f>SUM(Table3[[#This Row],[CNA Hours]], Table3[[#This Row],[NA TR Hours]], Table3[[#This Row],[Med Aide/Tech Hours]])</f>
        <v>220.95277777777778</v>
      </c>
      <c r="T313" s="3">
        <v>195.42777777777778</v>
      </c>
      <c r="U313" s="3">
        <v>25.524999999999999</v>
      </c>
      <c r="V313" s="3">
        <v>0</v>
      </c>
      <c r="W313" s="3">
        <f>SUM(Table3[[#This Row],[RN Hours Contract]:[Med Aide Hours Contract]])</f>
        <v>0</v>
      </c>
      <c r="X313" s="3">
        <v>0</v>
      </c>
      <c r="Y313" s="3">
        <v>0</v>
      </c>
      <c r="Z313" s="3">
        <v>0</v>
      </c>
      <c r="AA313" s="3">
        <v>0</v>
      </c>
      <c r="AB313" s="3">
        <v>0</v>
      </c>
      <c r="AC313" s="3">
        <v>0</v>
      </c>
      <c r="AD313" s="3">
        <v>0</v>
      </c>
      <c r="AE313" s="3">
        <v>0</v>
      </c>
      <c r="AF313" t="s">
        <v>311</v>
      </c>
      <c r="AG313" s="13">
        <v>5</v>
      </c>
      <c r="AQ313"/>
    </row>
    <row r="314" spans="1:43" x14ac:dyDescent="0.2">
      <c r="A314" t="s">
        <v>680</v>
      </c>
      <c r="B314" t="s">
        <v>997</v>
      </c>
      <c r="C314" t="s">
        <v>1584</v>
      </c>
      <c r="D314" t="s">
        <v>1770</v>
      </c>
      <c r="E314" s="3">
        <v>69</v>
      </c>
      <c r="F314" s="3">
        <f>Table3[[#This Row],[Total Hours Nurse Staffing]]/Table3[[#This Row],[MDS Census]]</f>
        <v>3.7489726247987112</v>
      </c>
      <c r="G314" s="3">
        <f>Table3[[#This Row],[Total Direct Care Staff Hours]]/Table3[[#This Row],[MDS Census]]</f>
        <v>3.7489726247987112</v>
      </c>
      <c r="H314" s="3">
        <f>Table3[[#This Row],[Total RN Hours (w/ Admin, DON)]]/Table3[[#This Row],[MDS Census]]</f>
        <v>0.40571658615136874</v>
      </c>
      <c r="I314" s="3">
        <f>Table3[[#This Row],[Total RN Hours (w/ Admin, DON)]]/Table3[[#This Row],[MDS Census]]</f>
        <v>0.40571658615136874</v>
      </c>
      <c r="J314" s="3">
        <f t="shared" si="5"/>
        <v>258.67911111111107</v>
      </c>
      <c r="K314" s="3">
        <f>SUM(Table3[[#This Row],[RN Hours (excl. Admin, DON)]], Table3[[#This Row],[LPN Hours (excl. Admin)]], Table3[[#This Row],[CNA Hours]], Table3[[#This Row],[NA TR Hours]], Table3[[#This Row],[Med Aide/Tech Hours]])</f>
        <v>258.67911111111107</v>
      </c>
      <c r="L314" s="3">
        <f>SUM(Table3[[#This Row],[RN Hours (excl. Admin, DON)]:[RN DON Hours]])</f>
        <v>27.994444444444444</v>
      </c>
      <c r="M314" s="3">
        <v>27.994444444444444</v>
      </c>
      <c r="N314" s="3">
        <v>0</v>
      </c>
      <c r="O314" s="3">
        <v>0</v>
      </c>
      <c r="P314" s="3">
        <f>SUM(Table3[[#This Row],[LPN Hours (excl. Admin)]:[LPN Admin Hours]])</f>
        <v>71.027777777777771</v>
      </c>
      <c r="Q314" s="3">
        <v>71.027777777777771</v>
      </c>
      <c r="R314" s="3">
        <v>0</v>
      </c>
      <c r="S314" s="3">
        <f>SUM(Table3[[#This Row],[CNA Hours]], Table3[[#This Row],[NA TR Hours]], Table3[[#This Row],[Med Aide/Tech Hours]])</f>
        <v>159.65688888888889</v>
      </c>
      <c r="T314" s="3">
        <v>159.65688888888889</v>
      </c>
      <c r="U314" s="3">
        <v>0</v>
      </c>
      <c r="V314" s="3">
        <v>0</v>
      </c>
      <c r="W314" s="3">
        <f>SUM(Table3[[#This Row],[RN Hours Contract]:[Med Aide Hours Contract]])</f>
        <v>0</v>
      </c>
      <c r="X314" s="3">
        <v>0</v>
      </c>
      <c r="Y314" s="3">
        <v>0</v>
      </c>
      <c r="Z314" s="3">
        <v>0</v>
      </c>
      <c r="AA314" s="3">
        <v>0</v>
      </c>
      <c r="AB314" s="3">
        <v>0</v>
      </c>
      <c r="AC314" s="3">
        <v>0</v>
      </c>
      <c r="AD314" s="3">
        <v>0</v>
      </c>
      <c r="AE314" s="3">
        <v>0</v>
      </c>
      <c r="AF314" t="s">
        <v>312</v>
      </c>
      <c r="AG314" s="13">
        <v>5</v>
      </c>
      <c r="AQ314"/>
    </row>
    <row r="315" spans="1:43" x14ac:dyDescent="0.2">
      <c r="A315" t="s">
        <v>680</v>
      </c>
      <c r="B315" t="s">
        <v>998</v>
      </c>
      <c r="C315" t="s">
        <v>1439</v>
      </c>
      <c r="D315" t="s">
        <v>1741</v>
      </c>
      <c r="E315" s="3">
        <v>152.8111111111111</v>
      </c>
      <c r="F315" s="3">
        <f>Table3[[#This Row],[Total Hours Nurse Staffing]]/Table3[[#This Row],[MDS Census]]</f>
        <v>2.7294822947720498</v>
      </c>
      <c r="G315" s="3">
        <f>Table3[[#This Row],[Total Direct Care Staff Hours]]/Table3[[#This Row],[MDS Census]]</f>
        <v>2.6492452555806008</v>
      </c>
      <c r="H315" s="3">
        <f>Table3[[#This Row],[Total RN Hours (w/ Admin, DON)]]/Table3[[#This Row],[MDS Census]]</f>
        <v>0.63273467607067546</v>
      </c>
      <c r="I315" s="3">
        <f>Table3[[#This Row],[Total RN Hours (w/ Admin, DON)]]/Table3[[#This Row],[MDS Census]]</f>
        <v>0.63273467607067546</v>
      </c>
      <c r="J315" s="3">
        <f t="shared" si="5"/>
        <v>417.09522222222222</v>
      </c>
      <c r="K315" s="3">
        <f>SUM(Table3[[#This Row],[RN Hours (excl. Admin, DON)]], Table3[[#This Row],[LPN Hours (excl. Admin)]], Table3[[#This Row],[CNA Hours]], Table3[[#This Row],[NA TR Hours]], Table3[[#This Row],[Med Aide/Tech Hours]])</f>
        <v>404.8341111111111</v>
      </c>
      <c r="L315" s="3">
        <f>SUM(Table3[[#This Row],[RN Hours (excl. Admin, DON)]:[RN DON Hours]])</f>
        <v>96.688888888888883</v>
      </c>
      <c r="M315" s="3">
        <v>87.983333333333334</v>
      </c>
      <c r="N315" s="3">
        <v>3.0166666666666666</v>
      </c>
      <c r="O315" s="3">
        <v>5.6888888888888891</v>
      </c>
      <c r="P315" s="3">
        <f>SUM(Table3[[#This Row],[LPN Hours (excl. Admin)]:[LPN Admin Hours]])</f>
        <v>90.038888888888891</v>
      </c>
      <c r="Q315" s="3">
        <v>86.483333333333334</v>
      </c>
      <c r="R315" s="3">
        <v>3.5555555555555554</v>
      </c>
      <c r="S315" s="3">
        <f>SUM(Table3[[#This Row],[CNA Hours]], Table3[[#This Row],[NA TR Hours]], Table3[[#This Row],[Med Aide/Tech Hours]])</f>
        <v>230.36744444444443</v>
      </c>
      <c r="T315" s="3">
        <v>230.36744444444443</v>
      </c>
      <c r="U315" s="3">
        <v>0</v>
      </c>
      <c r="V315" s="3">
        <v>0</v>
      </c>
      <c r="W315" s="3">
        <f>SUM(Table3[[#This Row],[RN Hours Contract]:[Med Aide Hours Contract]])</f>
        <v>0</v>
      </c>
      <c r="X315" s="3">
        <v>0</v>
      </c>
      <c r="Y315" s="3">
        <v>0</v>
      </c>
      <c r="Z315" s="3">
        <v>0</v>
      </c>
      <c r="AA315" s="3">
        <v>0</v>
      </c>
      <c r="AB315" s="3">
        <v>0</v>
      </c>
      <c r="AC315" s="3">
        <v>0</v>
      </c>
      <c r="AD315" s="3">
        <v>0</v>
      </c>
      <c r="AE315" s="3">
        <v>0</v>
      </c>
      <c r="AF315" t="s">
        <v>313</v>
      </c>
      <c r="AG315" s="13">
        <v>5</v>
      </c>
      <c r="AQ315"/>
    </row>
    <row r="316" spans="1:43" x14ac:dyDescent="0.2">
      <c r="A316" t="s">
        <v>680</v>
      </c>
      <c r="B316" t="s">
        <v>999</v>
      </c>
      <c r="C316" t="s">
        <v>1452</v>
      </c>
      <c r="D316" t="s">
        <v>1741</v>
      </c>
      <c r="E316" s="3">
        <v>63.444444444444443</v>
      </c>
      <c r="F316" s="3">
        <f>Table3[[#This Row],[Total Hours Nurse Staffing]]/Table3[[#This Row],[MDS Census]]</f>
        <v>3.5242014010507878</v>
      </c>
      <c r="G316" s="3">
        <f>Table3[[#This Row],[Total Direct Care Staff Hours]]/Table3[[#This Row],[MDS Census]]</f>
        <v>3.3280542907180384</v>
      </c>
      <c r="H316" s="3">
        <f>Table3[[#This Row],[Total RN Hours (w/ Admin, DON)]]/Table3[[#This Row],[MDS Census]]</f>
        <v>1.4358844133099824</v>
      </c>
      <c r="I316" s="3">
        <f>Table3[[#This Row],[Total RN Hours (w/ Admin, DON)]]/Table3[[#This Row],[MDS Census]]</f>
        <v>1.4358844133099824</v>
      </c>
      <c r="J316" s="3">
        <f t="shared" si="5"/>
        <v>223.59099999999998</v>
      </c>
      <c r="K316" s="3">
        <f>SUM(Table3[[#This Row],[RN Hours (excl. Admin, DON)]], Table3[[#This Row],[LPN Hours (excl. Admin)]], Table3[[#This Row],[CNA Hours]], Table3[[#This Row],[NA TR Hours]], Table3[[#This Row],[Med Aide/Tech Hours]])</f>
        <v>211.14655555555555</v>
      </c>
      <c r="L316" s="3">
        <f>SUM(Table3[[#This Row],[RN Hours (excl. Admin, DON)]:[RN DON Hours]])</f>
        <v>91.098888888888879</v>
      </c>
      <c r="M316" s="3">
        <v>78.654444444444437</v>
      </c>
      <c r="N316" s="3">
        <v>7.4666666666666668</v>
      </c>
      <c r="O316" s="3">
        <v>4.9777777777777779</v>
      </c>
      <c r="P316" s="3">
        <f>SUM(Table3[[#This Row],[LPN Hours (excl. Admin)]:[LPN Admin Hours]])</f>
        <v>19.104333333333333</v>
      </c>
      <c r="Q316" s="3">
        <v>19.104333333333333</v>
      </c>
      <c r="R316" s="3">
        <v>0</v>
      </c>
      <c r="S316" s="3">
        <f>SUM(Table3[[#This Row],[CNA Hours]], Table3[[#This Row],[NA TR Hours]], Table3[[#This Row],[Med Aide/Tech Hours]])</f>
        <v>113.38777777777777</v>
      </c>
      <c r="T316" s="3">
        <v>113.38777777777777</v>
      </c>
      <c r="U316" s="3">
        <v>0</v>
      </c>
      <c r="V316" s="3">
        <v>0</v>
      </c>
      <c r="W316" s="3">
        <f>SUM(Table3[[#This Row],[RN Hours Contract]:[Med Aide Hours Contract]])</f>
        <v>22.254333333333339</v>
      </c>
      <c r="X316" s="3">
        <v>0</v>
      </c>
      <c r="Y316" s="3">
        <v>0</v>
      </c>
      <c r="Z316" s="3">
        <v>0</v>
      </c>
      <c r="AA316" s="3">
        <v>0</v>
      </c>
      <c r="AB316" s="3">
        <v>0</v>
      </c>
      <c r="AC316" s="3">
        <v>22.254333333333339</v>
      </c>
      <c r="AD316" s="3">
        <v>0</v>
      </c>
      <c r="AE316" s="3">
        <v>0</v>
      </c>
      <c r="AF316" t="s">
        <v>314</v>
      </c>
      <c r="AG316" s="13">
        <v>5</v>
      </c>
      <c r="AQ316"/>
    </row>
    <row r="317" spans="1:43" x14ac:dyDescent="0.2">
      <c r="A317" t="s">
        <v>680</v>
      </c>
      <c r="B317" t="s">
        <v>1000</v>
      </c>
      <c r="C317" t="s">
        <v>1427</v>
      </c>
      <c r="D317" t="s">
        <v>1746</v>
      </c>
      <c r="E317" s="3">
        <v>84.844444444444449</v>
      </c>
      <c r="F317" s="3">
        <f>Table3[[#This Row],[Total Hours Nurse Staffing]]/Table3[[#This Row],[MDS Census]]</f>
        <v>4.8721516500785746</v>
      </c>
      <c r="G317" s="3">
        <f>Table3[[#This Row],[Total Direct Care Staff Hours]]/Table3[[#This Row],[MDS Census]]</f>
        <v>4.6400275013095857</v>
      </c>
      <c r="H317" s="3">
        <f>Table3[[#This Row],[Total RN Hours (w/ Admin, DON)]]/Table3[[#This Row],[MDS Census]]</f>
        <v>0.82425353588266093</v>
      </c>
      <c r="I317" s="3">
        <f>Table3[[#This Row],[Total RN Hours (w/ Admin, DON)]]/Table3[[#This Row],[MDS Census]]</f>
        <v>0.82425353588266093</v>
      </c>
      <c r="J317" s="3">
        <f t="shared" si="5"/>
        <v>413.375</v>
      </c>
      <c r="K317" s="3">
        <f>SUM(Table3[[#This Row],[RN Hours (excl. Admin, DON)]], Table3[[#This Row],[LPN Hours (excl. Admin)]], Table3[[#This Row],[CNA Hours]], Table3[[#This Row],[NA TR Hours]], Table3[[#This Row],[Med Aide/Tech Hours]])</f>
        <v>393.68055555555554</v>
      </c>
      <c r="L317" s="3">
        <f>SUM(Table3[[#This Row],[RN Hours (excl. Admin, DON)]:[RN DON Hours]])</f>
        <v>69.933333333333323</v>
      </c>
      <c r="M317" s="3">
        <v>50.238888888888887</v>
      </c>
      <c r="N317" s="3">
        <v>14.183333333333334</v>
      </c>
      <c r="O317" s="3">
        <v>5.5111111111111111</v>
      </c>
      <c r="P317" s="3">
        <f>SUM(Table3[[#This Row],[LPN Hours (excl. Admin)]:[LPN Admin Hours]])</f>
        <v>88.058333333333337</v>
      </c>
      <c r="Q317" s="3">
        <v>88.058333333333337</v>
      </c>
      <c r="R317" s="3">
        <v>0</v>
      </c>
      <c r="S317" s="3">
        <f>SUM(Table3[[#This Row],[CNA Hours]], Table3[[#This Row],[NA TR Hours]], Table3[[#This Row],[Med Aide/Tech Hours]])</f>
        <v>255.38333333333333</v>
      </c>
      <c r="T317" s="3">
        <v>255.38333333333333</v>
      </c>
      <c r="U317" s="3">
        <v>0</v>
      </c>
      <c r="V317" s="3">
        <v>0</v>
      </c>
      <c r="W317" s="3">
        <f>SUM(Table3[[#This Row],[RN Hours Contract]:[Med Aide Hours Contract]])</f>
        <v>129.11111111111111</v>
      </c>
      <c r="X317" s="3">
        <v>15.861111111111111</v>
      </c>
      <c r="Y317" s="3">
        <v>0</v>
      </c>
      <c r="Z317" s="3">
        <v>0</v>
      </c>
      <c r="AA317" s="3">
        <v>23.486111111111111</v>
      </c>
      <c r="AB317" s="3">
        <v>0</v>
      </c>
      <c r="AC317" s="3">
        <v>89.763888888888886</v>
      </c>
      <c r="AD317" s="3">
        <v>0</v>
      </c>
      <c r="AE317" s="3">
        <v>0</v>
      </c>
      <c r="AF317" t="s">
        <v>315</v>
      </c>
      <c r="AG317" s="13">
        <v>5</v>
      </c>
      <c r="AQ317"/>
    </row>
    <row r="318" spans="1:43" x14ac:dyDescent="0.2">
      <c r="A318" t="s">
        <v>680</v>
      </c>
      <c r="B318" t="s">
        <v>1001</v>
      </c>
      <c r="C318" t="s">
        <v>1514</v>
      </c>
      <c r="D318" t="s">
        <v>1775</v>
      </c>
      <c r="E318" s="3">
        <v>117.92222222222222</v>
      </c>
      <c r="F318" s="3">
        <f>Table3[[#This Row],[Total Hours Nurse Staffing]]/Table3[[#This Row],[MDS Census]]</f>
        <v>3.095967210025441</v>
      </c>
      <c r="G318" s="3">
        <f>Table3[[#This Row],[Total Direct Care Staff Hours]]/Table3[[#This Row],[MDS Census]]</f>
        <v>2.9330066899086025</v>
      </c>
      <c r="H318" s="3">
        <f>Table3[[#This Row],[Total RN Hours (w/ Admin, DON)]]/Table3[[#This Row],[MDS Census]]</f>
        <v>0.35974747950626595</v>
      </c>
      <c r="I318" s="3">
        <f>Table3[[#This Row],[Total RN Hours (w/ Admin, DON)]]/Table3[[#This Row],[MDS Census]]</f>
        <v>0.35974747950626595</v>
      </c>
      <c r="J318" s="3">
        <f t="shared" si="5"/>
        <v>365.08333333333337</v>
      </c>
      <c r="K318" s="3">
        <f>SUM(Table3[[#This Row],[RN Hours (excl. Admin, DON)]], Table3[[#This Row],[LPN Hours (excl. Admin)]], Table3[[#This Row],[CNA Hours]], Table3[[#This Row],[NA TR Hours]], Table3[[#This Row],[Med Aide/Tech Hours]])</f>
        <v>345.86666666666662</v>
      </c>
      <c r="L318" s="3">
        <f>SUM(Table3[[#This Row],[RN Hours (excl. Admin, DON)]:[RN DON Hours]])</f>
        <v>42.422222222222224</v>
      </c>
      <c r="M318" s="3">
        <v>29.088888888888889</v>
      </c>
      <c r="N318" s="3">
        <v>8</v>
      </c>
      <c r="O318" s="3">
        <v>5.333333333333333</v>
      </c>
      <c r="P318" s="3">
        <f>SUM(Table3[[#This Row],[LPN Hours (excl. Admin)]:[LPN Admin Hours]])</f>
        <v>90.038888888888891</v>
      </c>
      <c r="Q318" s="3">
        <v>84.155555555555551</v>
      </c>
      <c r="R318" s="3">
        <v>5.8833333333333337</v>
      </c>
      <c r="S318" s="3">
        <f>SUM(Table3[[#This Row],[CNA Hours]], Table3[[#This Row],[NA TR Hours]], Table3[[#This Row],[Med Aide/Tech Hours]])</f>
        <v>232.62222222222223</v>
      </c>
      <c r="T318" s="3">
        <v>207.625</v>
      </c>
      <c r="U318" s="3">
        <v>24.997222222222224</v>
      </c>
      <c r="V318" s="3">
        <v>0</v>
      </c>
      <c r="W318" s="3">
        <f>SUM(Table3[[#This Row],[RN Hours Contract]:[Med Aide Hours Contract]])</f>
        <v>0</v>
      </c>
      <c r="X318" s="3">
        <v>0</v>
      </c>
      <c r="Y318" s="3">
        <v>0</v>
      </c>
      <c r="Z318" s="3">
        <v>0</v>
      </c>
      <c r="AA318" s="3">
        <v>0</v>
      </c>
      <c r="AB318" s="3">
        <v>0</v>
      </c>
      <c r="AC318" s="3">
        <v>0</v>
      </c>
      <c r="AD318" s="3">
        <v>0</v>
      </c>
      <c r="AE318" s="3">
        <v>0</v>
      </c>
      <c r="AF318" t="s">
        <v>316</v>
      </c>
      <c r="AG318" s="13">
        <v>5</v>
      </c>
      <c r="AQ318"/>
    </row>
    <row r="319" spans="1:43" x14ac:dyDescent="0.2">
      <c r="A319" t="s">
        <v>680</v>
      </c>
      <c r="B319" t="s">
        <v>1002</v>
      </c>
      <c r="C319" t="s">
        <v>1585</v>
      </c>
      <c r="D319" t="s">
        <v>1741</v>
      </c>
      <c r="E319" s="3">
        <v>128.65555555555557</v>
      </c>
      <c r="F319" s="3">
        <f>Table3[[#This Row],[Total Hours Nurse Staffing]]/Table3[[#This Row],[MDS Census]]</f>
        <v>3.413874255117022</v>
      </c>
      <c r="G319" s="3">
        <f>Table3[[#This Row],[Total Direct Care Staff Hours]]/Table3[[#This Row],[MDS Census]]</f>
        <v>3.1467527420329904</v>
      </c>
      <c r="H319" s="3">
        <f>Table3[[#This Row],[Total RN Hours (w/ Admin, DON)]]/Table3[[#This Row],[MDS Census]]</f>
        <v>0.5473918300371361</v>
      </c>
      <c r="I319" s="3">
        <f>Table3[[#This Row],[Total RN Hours (w/ Admin, DON)]]/Table3[[#This Row],[MDS Census]]</f>
        <v>0.5473918300371361</v>
      </c>
      <c r="J319" s="3">
        <f t="shared" si="5"/>
        <v>439.2138888888889</v>
      </c>
      <c r="K319" s="3">
        <f>SUM(Table3[[#This Row],[RN Hours (excl. Admin, DON)]], Table3[[#This Row],[LPN Hours (excl. Admin)]], Table3[[#This Row],[CNA Hours]], Table3[[#This Row],[NA TR Hours]], Table3[[#This Row],[Med Aide/Tech Hours]])</f>
        <v>404.84722222222223</v>
      </c>
      <c r="L319" s="3">
        <f>SUM(Table3[[#This Row],[RN Hours (excl. Admin, DON)]:[RN DON Hours]])</f>
        <v>70.424999999999997</v>
      </c>
      <c r="M319" s="3">
        <v>54.56388888888889</v>
      </c>
      <c r="N319" s="3">
        <v>10.172222222222222</v>
      </c>
      <c r="O319" s="3">
        <v>5.6888888888888891</v>
      </c>
      <c r="P319" s="3">
        <f>SUM(Table3[[#This Row],[LPN Hours (excl. Admin)]:[LPN Admin Hours]])</f>
        <v>136.75833333333333</v>
      </c>
      <c r="Q319" s="3">
        <v>118.25277777777778</v>
      </c>
      <c r="R319" s="3">
        <v>18.505555555555556</v>
      </c>
      <c r="S319" s="3">
        <f>SUM(Table3[[#This Row],[CNA Hours]], Table3[[#This Row],[NA TR Hours]], Table3[[#This Row],[Med Aide/Tech Hours]])</f>
        <v>232.03055555555557</v>
      </c>
      <c r="T319" s="3">
        <v>232.03055555555557</v>
      </c>
      <c r="U319" s="3">
        <v>0</v>
      </c>
      <c r="V319" s="3">
        <v>0</v>
      </c>
      <c r="W319" s="3">
        <f>SUM(Table3[[#This Row],[RN Hours Contract]:[Med Aide Hours Contract]])</f>
        <v>0</v>
      </c>
      <c r="X319" s="3">
        <v>0</v>
      </c>
      <c r="Y319" s="3">
        <v>0</v>
      </c>
      <c r="Z319" s="3">
        <v>0</v>
      </c>
      <c r="AA319" s="3">
        <v>0</v>
      </c>
      <c r="AB319" s="3">
        <v>0</v>
      </c>
      <c r="AC319" s="3">
        <v>0</v>
      </c>
      <c r="AD319" s="3">
        <v>0</v>
      </c>
      <c r="AE319" s="3">
        <v>0</v>
      </c>
      <c r="AF319" t="s">
        <v>317</v>
      </c>
      <c r="AG319" s="13">
        <v>5</v>
      </c>
      <c r="AQ319"/>
    </row>
    <row r="320" spans="1:43" x14ac:dyDescent="0.2">
      <c r="A320" t="s">
        <v>680</v>
      </c>
      <c r="B320" t="s">
        <v>1003</v>
      </c>
      <c r="C320" t="s">
        <v>1586</v>
      </c>
      <c r="D320" t="s">
        <v>1741</v>
      </c>
      <c r="E320" s="3">
        <v>217.77777777777777</v>
      </c>
      <c r="F320" s="3">
        <f>Table3[[#This Row],[Total Hours Nurse Staffing]]/Table3[[#This Row],[MDS Census]]</f>
        <v>3.0947831632653058</v>
      </c>
      <c r="G320" s="3">
        <f>Table3[[#This Row],[Total Direct Care Staff Hours]]/Table3[[#This Row],[MDS Census]]</f>
        <v>2.9309948979591836</v>
      </c>
      <c r="H320" s="3">
        <f>Table3[[#This Row],[Total RN Hours (w/ Admin, DON)]]/Table3[[#This Row],[MDS Census]]</f>
        <v>0.44552295918367346</v>
      </c>
      <c r="I320" s="3">
        <f>Table3[[#This Row],[Total RN Hours (w/ Admin, DON)]]/Table3[[#This Row],[MDS Census]]</f>
        <v>0.44552295918367346</v>
      </c>
      <c r="J320" s="3">
        <f t="shared" si="5"/>
        <v>673.97499999999991</v>
      </c>
      <c r="K320" s="3">
        <f>SUM(Table3[[#This Row],[RN Hours (excl. Admin, DON)]], Table3[[#This Row],[LPN Hours (excl. Admin)]], Table3[[#This Row],[CNA Hours]], Table3[[#This Row],[NA TR Hours]], Table3[[#This Row],[Med Aide/Tech Hours]])</f>
        <v>638.30555555555554</v>
      </c>
      <c r="L320" s="3">
        <f>SUM(Table3[[#This Row],[RN Hours (excl. Admin, DON)]:[RN DON Hours]])</f>
        <v>97.024999999999991</v>
      </c>
      <c r="M320" s="3">
        <v>61.355555555555554</v>
      </c>
      <c r="N320" s="3">
        <v>31.225000000000001</v>
      </c>
      <c r="O320" s="3">
        <v>4.4444444444444446</v>
      </c>
      <c r="P320" s="3">
        <f>SUM(Table3[[#This Row],[LPN Hours (excl. Admin)]:[LPN Admin Hours]])</f>
        <v>151.10555555555555</v>
      </c>
      <c r="Q320" s="3">
        <v>151.10555555555555</v>
      </c>
      <c r="R320" s="3">
        <v>0</v>
      </c>
      <c r="S320" s="3">
        <f>SUM(Table3[[#This Row],[CNA Hours]], Table3[[#This Row],[NA TR Hours]], Table3[[#This Row],[Med Aide/Tech Hours]])</f>
        <v>425.84444444444443</v>
      </c>
      <c r="T320" s="3">
        <v>425.84444444444443</v>
      </c>
      <c r="U320" s="3">
        <v>0</v>
      </c>
      <c r="V320" s="3">
        <v>0</v>
      </c>
      <c r="W320" s="3">
        <f>SUM(Table3[[#This Row],[RN Hours Contract]:[Med Aide Hours Contract]])</f>
        <v>0</v>
      </c>
      <c r="X320" s="3">
        <v>0</v>
      </c>
      <c r="Y320" s="3">
        <v>0</v>
      </c>
      <c r="Z320" s="3">
        <v>0</v>
      </c>
      <c r="AA320" s="3">
        <v>0</v>
      </c>
      <c r="AB320" s="3">
        <v>0</v>
      </c>
      <c r="AC320" s="3">
        <v>0</v>
      </c>
      <c r="AD320" s="3">
        <v>0</v>
      </c>
      <c r="AE320" s="3">
        <v>0</v>
      </c>
      <c r="AF320" t="s">
        <v>318</v>
      </c>
      <c r="AG320" s="13">
        <v>5</v>
      </c>
      <c r="AQ320"/>
    </row>
    <row r="321" spans="1:43" x14ac:dyDescent="0.2">
      <c r="A321" t="s">
        <v>680</v>
      </c>
      <c r="B321" t="s">
        <v>1004</v>
      </c>
      <c r="C321" t="s">
        <v>1587</v>
      </c>
      <c r="D321" t="s">
        <v>1741</v>
      </c>
      <c r="E321" s="3">
        <v>142.46666666666667</v>
      </c>
      <c r="F321" s="3">
        <f>Table3[[#This Row],[Total Hours Nurse Staffing]]/Table3[[#This Row],[MDS Census]]</f>
        <v>3.0916978630478864</v>
      </c>
      <c r="G321" s="3">
        <f>Table3[[#This Row],[Total Direct Care Staff Hours]]/Table3[[#This Row],[MDS Census]]</f>
        <v>2.9368078302916865</v>
      </c>
      <c r="H321" s="3">
        <f>Table3[[#This Row],[Total RN Hours (w/ Admin, DON)]]/Table3[[#This Row],[MDS Census]]</f>
        <v>0.44838948681952895</v>
      </c>
      <c r="I321" s="3">
        <f>Table3[[#This Row],[Total RN Hours (w/ Admin, DON)]]/Table3[[#This Row],[MDS Census]]</f>
        <v>0.44838948681952895</v>
      </c>
      <c r="J321" s="3">
        <f t="shared" si="5"/>
        <v>440.4638888888889</v>
      </c>
      <c r="K321" s="3">
        <f>SUM(Table3[[#This Row],[RN Hours (excl. Admin, DON)]], Table3[[#This Row],[LPN Hours (excl. Admin)]], Table3[[#This Row],[CNA Hours]], Table3[[#This Row],[NA TR Hours]], Table3[[#This Row],[Med Aide/Tech Hours]])</f>
        <v>418.39722222222224</v>
      </c>
      <c r="L321" s="3">
        <f>SUM(Table3[[#This Row],[RN Hours (excl. Admin, DON)]:[RN DON Hours]])</f>
        <v>63.88055555555556</v>
      </c>
      <c r="M321" s="3">
        <v>54.81666666666667</v>
      </c>
      <c r="N321" s="3">
        <v>3.7805555555555554</v>
      </c>
      <c r="O321" s="3">
        <v>5.2833333333333332</v>
      </c>
      <c r="P321" s="3">
        <f>SUM(Table3[[#This Row],[LPN Hours (excl. Admin)]:[LPN Admin Hours]])</f>
        <v>150.94722222222222</v>
      </c>
      <c r="Q321" s="3">
        <v>137.94444444444446</v>
      </c>
      <c r="R321" s="3">
        <v>13.002777777777778</v>
      </c>
      <c r="S321" s="3">
        <f>SUM(Table3[[#This Row],[CNA Hours]], Table3[[#This Row],[NA TR Hours]], Table3[[#This Row],[Med Aide/Tech Hours]])</f>
        <v>225.63611111111112</v>
      </c>
      <c r="T321" s="3">
        <v>212.375</v>
      </c>
      <c r="U321" s="3">
        <v>13.261111111111111</v>
      </c>
      <c r="V321" s="3">
        <v>0</v>
      </c>
      <c r="W321" s="3">
        <f>SUM(Table3[[#This Row],[RN Hours Contract]:[Med Aide Hours Contract]])</f>
        <v>0</v>
      </c>
      <c r="X321" s="3">
        <v>0</v>
      </c>
      <c r="Y321" s="3">
        <v>0</v>
      </c>
      <c r="Z321" s="3">
        <v>0</v>
      </c>
      <c r="AA321" s="3">
        <v>0</v>
      </c>
      <c r="AB321" s="3">
        <v>0</v>
      </c>
      <c r="AC321" s="3">
        <v>0</v>
      </c>
      <c r="AD321" s="3">
        <v>0</v>
      </c>
      <c r="AE321" s="3">
        <v>0</v>
      </c>
      <c r="AF321" t="s">
        <v>319</v>
      </c>
      <c r="AG321" s="13">
        <v>5</v>
      </c>
      <c r="AQ321"/>
    </row>
    <row r="322" spans="1:43" x14ac:dyDescent="0.2">
      <c r="A322" t="s">
        <v>680</v>
      </c>
      <c r="B322" t="s">
        <v>1005</v>
      </c>
      <c r="C322" t="s">
        <v>1588</v>
      </c>
      <c r="D322" t="s">
        <v>1741</v>
      </c>
      <c r="E322" s="3">
        <v>60.544444444444444</v>
      </c>
      <c r="F322" s="3">
        <f>Table3[[#This Row],[Total Hours Nurse Staffing]]/Table3[[#This Row],[MDS Census]]</f>
        <v>4.5674582492200404</v>
      </c>
      <c r="G322" s="3">
        <f>Table3[[#This Row],[Total Direct Care Staff Hours]]/Table3[[#This Row],[MDS Census]]</f>
        <v>3.9687245366122226</v>
      </c>
      <c r="H322" s="3">
        <f>Table3[[#This Row],[Total RN Hours (w/ Admin, DON)]]/Table3[[#This Row],[MDS Census]]</f>
        <v>1.5449788952101304</v>
      </c>
      <c r="I322" s="3">
        <f>Table3[[#This Row],[Total RN Hours (w/ Admin, DON)]]/Table3[[#This Row],[MDS Census]]</f>
        <v>1.5449788952101304</v>
      </c>
      <c r="J322" s="3">
        <f t="shared" si="5"/>
        <v>276.53422222222224</v>
      </c>
      <c r="K322" s="3">
        <f>SUM(Table3[[#This Row],[RN Hours (excl. Admin, DON)]], Table3[[#This Row],[LPN Hours (excl. Admin)]], Table3[[#This Row],[CNA Hours]], Table3[[#This Row],[NA TR Hours]], Table3[[#This Row],[Med Aide/Tech Hours]])</f>
        <v>240.28422222222224</v>
      </c>
      <c r="L322" s="3">
        <f>SUM(Table3[[#This Row],[RN Hours (excl. Admin, DON)]:[RN DON Hours]])</f>
        <v>93.539888888888896</v>
      </c>
      <c r="M322" s="3">
        <v>57.289888888888889</v>
      </c>
      <c r="N322" s="3">
        <v>25.672222222222221</v>
      </c>
      <c r="O322" s="3">
        <v>10.577777777777778</v>
      </c>
      <c r="P322" s="3">
        <f>SUM(Table3[[#This Row],[LPN Hours (excl. Admin)]:[LPN Admin Hours]])</f>
        <v>45.761111111111113</v>
      </c>
      <c r="Q322" s="3">
        <v>45.761111111111113</v>
      </c>
      <c r="R322" s="3">
        <v>0</v>
      </c>
      <c r="S322" s="3">
        <f>SUM(Table3[[#This Row],[CNA Hours]], Table3[[#This Row],[NA TR Hours]], Table3[[#This Row],[Med Aide/Tech Hours]])</f>
        <v>137.23322222222222</v>
      </c>
      <c r="T322" s="3">
        <v>137.23322222222222</v>
      </c>
      <c r="U322" s="3">
        <v>0</v>
      </c>
      <c r="V322" s="3">
        <v>0</v>
      </c>
      <c r="W322" s="3">
        <f>SUM(Table3[[#This Row],[RN Hours Contract]:[Med Aide Hours Contract]])</f>
        <v>2.9842222222222219</v>
      </c>
      <c r="X322" s="3">
        <v>0.2648888888888889</v>
      </c>
      <c r="Y322" s="3">
        <v>0</v>
      </c>
      <c r="Z322" s="3">
        <v>0</v>
      </c>
      <c r="AA322" s="3">
        <v>0.17499999999999999</v>
      </c>
      <c r="AB322" s="3">
        <v>0</v>
      </c>
      <c r="AC322" s="3">
        <v>2.5443333333333329</v>
      </c>
      <c r="AD322" s="3">
        <v>0</v>
      </c>
      <c r="AE322" s="3">
        <v>0</v>
      </c>
      <c r="AF322" t="s">
        <v>320</v>
      </c>
      <c r="AG322" s="13">
        <v>5</v>
      </c>
      <c r="AQ322"/>
    </row>
    <row r="323" spans="1:43" x14ac:dyDescent="0.2">
      <c r="A323" t="s">
        <v>680</v>
      </c>
      <c r="B323" t="s">
        <v>1006</v>
      </c>
      <c r="C323" t="s">
        <v>1446</v>
      </c>
      <c r="D323" t="s">
        <v>1741</v>
      </c>
      <c r="E323" s="3">
        <v>243.75555555555556</v>
      </c>
      <c r="F323" s="3">
        <f>Table3[[#This Row],[Total Hours Nurse Staffing]]/Table3[[#This Row],[MDS Census]]</f>
        <v>3.9969906099006285</v>
      </c>
      <c r="G323" s="3">
        <f>Table3[[#This Row],[Total Direct Care Staff Hours]]/Table3[[#This Row],[MDS Census]]</f>
        <v>3.778534050505971</v>
      </c>
      <c r="H323" s="3">
        <f>Table3[[#This Row],[Total RN Hours (w/ Admin, DON)]]/Table3[[#This Row],[MDS Census]]</f>
        <v>1.3577801075758957</v>
      </c>
      <c r="I323" s="3">
        <f>Table3[[#This Row],[Total RN Hours (w/ Admin, DON)]]/Table3[[#This Row],[MDS Census]]</f>
        <v>1.3577801075758957</v>
      </c>
      <c r="J323" s="3">
        <f t="shared" si="5"/>
        <v>974.28866666666659</v>
      </c>
      <c r="K323" s="3">
        <f>SUM(Table3[[#This Row],[RN Hours (excl. Admin, DON)]], Table3[[#This Row],[LPN Hours (excl. Admin)]], Table3[[#This Row],[CNA Hours]], Table3[[#This Row],[NA TR Hours]], Table3[[#This Row],[Med Aide/Tech Hours]])</f>
        <v>921.03866666666659</v>
      </c>
      <c r="L323" s="3">
        <f>SUM(Table3[[#This Row],[RN Hours (excl. Admin, DON)]:[RN DON Hours]])</f>
        <v>330.96644444444445</v>
      </c>
      <c r="M323" s="3">
        <v>277.71644444444445</v>
      </c>
      <c r="N323" s="3">
        <v>48.25</v>
      </c>
      <c r="O323" s="3">
        <v>5</v>
      </c>
      <c r="P323" s="3">
        <f>SUM(Table3[[#This Row],[LPN Hours (excl. Admin)]:[LPN Admin Hours]])</f>
        <v>56.055555555555557</v>
      </c>
      <c r="Q323" s="3">
        <v>56.055555555555557</v>
      </c>
      <c r="R323" s="3">
        <v>0</v>
      </c>
      <c r="S323" s="3">
        <f>SUM(Table3[[#This Row],[CNA Hours]], Table3[[#This Row],[NA TR Hours]], Table3[[#This Row],[Med Aide/Tech Hours]])</f>
        <v>587.26666666666665</v>
      </c>
      <c r="T323" s="3">
        <v>587.26666666666665</v>
      </c>
      <c r="U323" s="3">
        <v>0</v>
      </c>
      <c r="V323" s="3">
        <v>0</v>
      </c>
      <c r="W323" s="3">
        <f>SUM(Table3[[#This Row],[RN Hours Contract]:[Med Aide Hours Contract]])</f>
        <v>0</v>
      </c>
      <c r="X323" s="3">
        <v>0</v>
      </c>
      <c r="Y323" s="3">
        <v>0</v>
      </c>
      <c r="Z323" s="3">
        <v>0</v>
      </c>
      <c r="AA323" s="3">
        <v>0</v>
      </c>
      <c r="AB323" s="3">
        <v>0</v>
      </c>
      <c r="AC323" s="3">
        <v>0</v>
      </c>
      <c r="AD323" s="3">
        <v>0</v>
      </c>
      <c r="AE323" s="3">
        <v>0</v>
      </c>
      <c r="AF323" t="s">
        <v>321</v>
      </c>
      <c r="AG323" s="13">
        <v>5</v>
      </c>
      <c r="AQ323"/>
    </row>
    <row r="324" spans="1:43" x14ac:dyDescent="0.2">
      <c r="A324" t="s">
        <v>680</v>
      </c>
      <c r="B324" t="s">
        <v>1007</v>
      </c>
      <c r="C324" t="s">
        <v>1418</v>
      </c>
      <c r="D324" t="s">
        <v>1744</v>
      </c>
      <c r="E324" s="3">
        <v>83.6</v>
      </c>
      <c r="F324" s="3">
        <f>Table3[[#This Row],[Total Hours Nurse Staffing]]/Table3[[#This Row],[MDS Census]]</f>
        <v>2.3947448165869218</v>
      </c>
      <c r="G324" s="3">
        <f>Table3[[#This Row],[Total Direct Care Staff Hours]]/Table3[[#This Row],[MDS Census]]</f>
        <v>2.097854864433812</v>
      </c>
      <c r="H324" s="3">
        <f>Table3[[#This Row],[Total RN Hours (w/ Admin, DON)]]/Table3[[#This Row],[MDS Census]]</f>
        <v>0.68122009569377984</v>
      </c>
      <c r="I324" s="3">
        <f>Table3[[#This Row],[Total RN Hours (w/ Admin, DON)]]/Table3[[#This Row],[MDS Census]]</f>
        <v>0.68122009569377984</v>
      </c>
      <c r="J324" s="3">
        <f t="shared" si="5"/>
        <v>200.20066666666665</v>
      </c>
      <c r="K324" s="3">
        <f>SUM(Table3[[#This Row],[RN Hours (excl. Admin, DON)]], Table3[[#This Row],[LPN Hours (excl. Admin)]], Table3[[#This Row],[CNA Hours]], Table3[[#This Row],[NA TR Hours]], Table3[[#This Row],[Med Aide/Tech Hours]])</f>
        <v>175.38066666666666</v>
      </c>
      <c r="L324" s="3">
        <f>SUM(Table3[[#This Row],[RN Hours (excl. Admin, DON)]:[RN DON Hours]])</f>
        <v>56.949999999999989</v>
      </c>
      <c r="M324" s="3">
        <v>32.129999999999995</v>
      </c>
      <c r="N324" s="3">
        <v>20.819999999999997</v>
      </c>
      <c r="O324" s="3">
        <v>4</v>
      </c>
      <c r="P324" s="3">
        <f>SUM(Table3[[#This Row],[LPN Hours (excl. Admin)]:[LPN Admin Hours]])</f>
        <v>39.263333333333328</v>
      </c>
      <c r="Q324" s="3">
        <v>39.263333333333328</v>
      </c>
      <c r="R324" s="3">
        <v>0</v>
      </c>
      <c r="S324" s="3">
        <f>SUM(Table3[[#This Row],[CNA Hours]], Table3[[#This Row],[NA TR Hours]], Table3[[#This Row],[Med Aide/Tech Hours]])</f>
        <v>103.98733333333334</v>
      </c>
      <c r="T324" s="3">
        <v>103.98733333333334</v>
      </c>
      <c r="U324" s="3">
        <v>0</v>
      </c>
      <c r="V324" s="3">
        <v>0</v>
      </c>
      <c r="W324" s="3">
        <f>SUM(Table3[[#This Row],[RN Hours Contract]:[Med Aide Hours Contract]])</f>
        <v>5.0388888888888896</v>
      </c>
      <c r="X324" s="3">
        <v>3.0944444444444446</v>
      </c>
      <c r="Y324" s="3">
        <v>1.0222222222222221</v>
      </c>
      <c r="Z324" s="3">
        <v>0</v>
      </c>
      <c r="AA324" s="3">
        <v>0.17777777777777778</v>
      </c>
      <c r="AB324" s="3">
        <v>0</v>
      </c>
      <c r="AC324" s="3">
        <v>0.74444444444444446</v>
      </c>
      <c r="AD324" s="3">
        <v>0</v>
      </c>
      <c r="AE324" s="3">
        <v>0</v>
      </c>
      <c r="AF324" t="s">
        <v>322</v>
      </c>
      <c r="AG324" s="13">
        <v>5</v>
      </c>
      <c r="AQ324"/>
    </row>
    <row r="325" spans="1:43" x14ac:dyDescent="0.2">
      <c r="A325" t="s">
        <v>680</v>
      </c>
      <c r="B325" t="s">
        <v>1008</v>
      </c>
      <c r="C325" t="s">
        <v>1461</v>
      </c>
      <c r="D325" t="s">
        <v>1741</v>
      </c>
      <c r="E325" s="3">
        <v>70.599999999999994</v>
      </c>
      <c r="F325" s="3">
        <f>Table3[[#This Row],[Total Hours Nurse Staffing]]/Table3[[#This Row],[MDS Census]]</f>
        <v>2.970136921624174</v>
      </c>
      <c r="G325" s="3">
        <f>Table3[[#This Row],[Total Direct Care Staff Hours]]/Table3[[#This Row],[MDS Census]]</f>
        <v>2.7743940824677367</v>
      </c>
      <c r="H325" s="3">
        <f>Table3[[#This Row],[Total RN Hours (w/ Admin, DON)]]/Table3[[#This Row],[MDS Census]]</f>
        <v>1.1374331129996853</v>
      </c>
      <c r="I325" s="3">
        <f>Table3[[#This Row],[Total RN Hours (w/ Admin, DON)]]/Table3[[#This Row],[MDS Census]]</f>
        <v>1.1374331129996853</v>
      </c>
      <c r="J325" s="3">
        <f t="shared" si="5"/>
        <v>209.69166666666666</v>
      </c>
      <c r="K325" s="3">
        <f>SUM(Table3[[#This Row],[RN Hours (excl. Admin, DON)]], Table3[[#This Row],[LPN Hours (excl. Admin)]], Table3[[#This Row],[CNA Hours]], Table3[[#This Row],[NA TR Hours]], Table3[[#This Row],[Med Aide/Tech Hours]])</f>
        <v>195.87222222222221</v>
      </c>
      <c r="L325" s="3">
        <f>SUM(Table3[[#This Row],[RN Hours (excl. Admin, DON)]:[RN DON Hours]])</f>
        <v>80.302777777777777</v>
      </c>
      <c r="M325" s="3">
        <v>66.483333333333334</v>
      </c>
      <c r="N325" s="3">
        <v>8.9305555555555554</v>
      </c>
      <c r="O325" s="3">
        <v>4.8888888888888893</v>
      </c>
      <c r="P325" s="3">
        <f>SUM(Table3[[#This Row],[LPN Hours (excl. Admin)]:[LPN Admin Hours]])</f>
        <v>24.169444444444444</v>
      </c>
      <c r="Q325" s="3">
        <v>24.169444444444444</v>
      </c>
      <c r="R325" s="3">
        <v>0</v>
      </c>
      <c r="S325" s="3">
        <f>SUM(Table3[[#This Row],[CNA Hours]], Table3[[#This Row],[NA TR Hours]], Table3[[#This Row],[Med Aide/Tech Hours]])</f>
        <v>105.21944444444443</v>
      </c>
      <c r="T325" s="3">
        <v>104.51388888888889</v>
      </c>
      <c r="U325" s="3">
        <v>0.7055555555555556</v>
      </c>
      <c r="V325" s="3">
        <v>0</v>
      </c>
      <c r="W325" s="3">
        <f>SUM(Table3[[#This Row],[RN Hours Contract]:[Med Aide Hours Contract]])</f>
        <v>1.6722222222222223</v>
      </c>
      <c r="X325" s="3">
        <v>0.25</v>
      </c>
      <c r="Y325" s="3">
        <v>0</v>
      </c>
      <c r="Z325" s="3">
        <v>0</v>
      </c>
      <c r="AA325" s="3">
        <v>0</v>
      </c>
      <c r="AB325" s="3">
        <v>0</v>
      </c>
      <c r="AC325" s="3">
        <v>1.4222222222222223</v>
      </c>
      <c r="AD325" s="3">
        <v>0</v>
      </c>
      <c r="AE325" s="3">
        <v>0</v>
      </c>
      <c r="AF325" t="s">
        <v>323</v>
      </c>
      <c r="AG325" s="13">
        <v>5</v>
      </c>
      <c r="AQ325"/>
    </row>
    <row r="326" spans="1:43" x14ac:dyDescent="0.2">
      <c r="A326" t="s">
        <v>680</v>
      </c>
      <c r="B326" t="s">
        <v>1009</v>
      </c>
      <c r="C326" t="s">
        <v>681</v>
      </c>
      <c r="D326" t="s">
        <v>1741</v>
      </c>
      <c r="E326" s="3">
        <v>18.177777777777777</v>
      </c>
      <c r="F326" s="3">
        <f>Table3[[#This Row],[Total Hours Nurse Staffing]]/Table3[[#This Row],[MDS Census]]</f>
        <v>4.9089486552567241</v>
      </c>
      <c r="G326" s="3">
        <f>Table3[[#This Row],[Total Direct Care Staff Hours]]/Table3[[#This Row],[MDS Census]]</f>
        <v>4.8857212713936429</v>
      </c>
      <c r="H326" s="3">
        <f>Table3[[#This Row],[Total RN Hours (w/ Admin, DON)]]/Table3[[#This Row],[MDS Census]]</f>
        <v>4.1242603911980442</v>
      </c>
      <c r="I326" s="3">
        <f>Table3[[#This Row],[Total RN Hours (w/ Admin, DON)]]/Table3[[#This Row],[MDS Census]]</f>
        <v>4.1242603911980442</v>
      </c>
      <c r="J326" s="3">
        <f t="shared" si="5"/>
        <v>89.233777777777775</v>
      </c>
      <c r="K326" s="3">
        <f>SUM(Table3[[#This Row],[RN Hours (excl. Admin, DON)]], Table3[[#This Row],[LPN Hours (excl. Admin)]], Table3[[#This Row],[CNA Hours]], Table3[[#This Row],[NA TR Hours]], Table3[[#This Row],[Med Aide/Tech Hours]])</f>
        <v>88.811555555555557</v>
      </c>
      <c r="L326" s="3">
        <f>SUM(Table3[[#This Row],[RN Hours (excl. Admin, DON)]:[RN DON Hours]])</f>
        <v>74.969888888888889</v>
      </c>
      <c r="M326" s="3">
        <v>74.547666666666672</v>
      </c>
      <c r="N326" s="3">
        <v>0.42222222222222222</v>
      </c>
      <c r="O326" s="3">
        <v>0</v>
      </c>
      <c r="P326" s="3">
        <f>SUM(Table3[[#This Row],[LPN Hours (excl. Admin)]:[LPN Admin Hours]])</f>
        <v>0</v>
      </c>
      <c r="Q326" s="3">
        <v>0</v>
      </c>
      <c r="R326" s="3">
        <v>0</v>
      </c>
      <c r="S326" s="3">
        <f>SUM(Table3[[#This Row],[CNA Hours]], Table3[[#This Row],[NA TR Hours]], Table3[[#This Row],[Med Aide/Tech Hours]])</f>
        <v>14.263888888888889</v>
      </c>
      <c r="T326" s="3">
        <v>14.263888888888889</v>
      </c>
      <c r="U326" s="3">
        <v>0</v>
      </c>
      <c r="V326" s="3">
        <v>0</v>
      </c>
      <c r="W326" s="3">
        <f>SUM(Table3[[#This Row],[RN Hours Contract]:[Med Aide Hours Contract]])</f>
        <v>0</v>
      </c>
      <c r="X326" s="3">
        <v>0</v>
      </c>
      <c r="Y326" s="3">
        <v>0</v>
      </c>
      <c r="Z326" s="3">
        <v>0</v>
      </c>
      <c r="AA326" s="3">
        <v>0</v>
      </c>
      <c r="AB326" s="3">
        <v>0</v>
      </c>
      <c r="AC326" s="3">
        <v>0</v>
      </c>
      <c r="AD326" s="3">
        <v>0</v>
      </c>
      <c r="AE326" s="3">
        <v>0</v>
      </c>
      <c r="AF326" t="s">
        <v>324</v>
      </c>
      <c r="AG326" s="13">
        <v>5</v>
      </c>
      <c r="AQ326"/>
    </row>
    <row r="327" spans="1:43" x14ac:dyDescent="0.2">
      <c r="A327" t="s">
        <v>680</v>
      </c>
      <c r="B327" t="s">
        <v>1010</v>
      </c>
      <c r="C327" t="s">
        <v>1589</v>
      </c>
      <c r="D327" t="s">
        <v>1764</v>
      </c>
      <c r="E327" s="3">
        <v>26.366666666666667</v>
      </c>
      <c r="F327" s="3">
        <f>Table3[[#This Row],[Total Hours Nurse Staffing]]/Table3[[#This Row],[MDS Census]]</f>
        <v>5.0498314369995789</v>
      </c>
      <c r="G327" s="3">
        <f>Table3[[#This Row],[Total Direct Care Staff Hours]]/Table3[[#This Row],[MDS Census]]</f>
        <v>4.6645596291613991</v>
      </c>
      <c r="H327" s="3">
        <f>Table3[[#This Row],[Total RN Hours (w/ Admin, DON)]]/Table3[[#This Row],[MDS Census]]</f>
        <v>0.90223345975558378</v>
      </c>
      <c r="I327" s="3">
        <f>Table3[[#This Row],[Total RN Hours (w/ Admin, DON)]]/Table3[[#This Row],[MDS Census]]</f>
        <v>0.90223345975558378</v>
      </c>
      <c r="J327" s="3">
        <f t="shared" si="5"/>
        <v>133.14722222222224</v>
      </c>
      <c r="K327" s="3">
        <f>SUM(Table3[[#This Row],[RN Hours (excl. Admin, DON)]], Table3[[#This Row],[LPN Hours (excl. Admin)]], Table3[[#This Row],[CNA Hours]], Table3[[#This Row],[NA TR Hours]], Table3[[#This Row],[Med Aide/Tech Hours]])</f>
        <v>122.98888888888889</v>
      </c>
      <c r="L327" s="3">
        <f>SUM(Table3[[#This Row],[RN Hours (excl. Admin, DON)]:[RN DON Hours]])</f>
        <v>23.788888888888891</v>
      </c>
      <c r="M327" s="3">
        <v>13.630555555555556</v>
      </c>
      <c r="N327" s="3">
        <v>4.7805555555555559</v>
      </c>
      <c r="O327" s="3">
        <v>5.3777777777777782</v>
      </c>
      <c r="P327" s="3">
        <f>SUM(Table3[[#This Row],[LPN Hours (excl. Admin)]:[LPN Admin Hours]])</f>
        <v>32.355555555555554</v>
      </c>
      <c r="Q327" s="3">
        <v>32.355555555555554</v>
      </c>
      <c r="R327" s="3">
        <v>0</v>
      </c>
      <c r="S327" s="3">
        <f>SUM(Table3[[#This Row],[CNA Hours]], Table3[[#This Row],[NA TR Hours]], Table3[[#This Row],[Med Aide/Tech Hours]])</f>
        <v>77.00277777777778</v>
      </c>
      <c r="T327" s="3">
        <v>77.00277777777778</v>
      </c>
      <c r="U327" s="3">
        <v>0</v>
      </c>
      <c r="V327" s="3">
        <v>0</v>
      </c>
      <c r="W327" s="3">
        <f>SUM(Table3[[#This Row],[RN Hours Contract]:[Med Aide Hours Contract]])</f>
        <v>6.2749999999999995</v>
      </c>
      <c r="X327" s="3">
        <v>0</v>
      </c>
      <c r="Y327" s="3">
        <v>0</v>
      </c>
      <c r="Z327" s="3">
        <v>0</v>
      </c>
      <c r="AA327" s="3">
        <v>2.1805555555555554</v>
      </c>
      <c r="AB327" s="3">
        <v>0</v>
      </c>
      <c r="AC327" s="3">
        <v>4.0944444444444441</v>
      </c>
      <c r="AD327" s="3">
        <v>0</v>
      </c>
      <c r="AE327" s="3">
        <v>0</v>
      </c>
      <c r="AF327" t="s">
        <v>325</v>
      </c>
      <c r="AG327" s="13">
        <v>5</v>
      </c>
      <c r="AQ327"/>
    </row>
    <row r="328" spans="1:43" x14ac:dyDescent="0.2">
      <c r="A328" t="s">
        <v>680</v>
      </c>
      <c r="B328" t="s">
        <v>1011</v>
      </c>
      <c r="C328" t="s">
        <v>1439</v>
      </c>
      <c r="D328" t="s">
        <v>1741</v>
      </c>
      <c r="E328" s="3">
        <v>22.666666666666668</v>
      </c>
      <c r="F328" s="3">
        <f>Table3[[#This Row],[Total Hours Nurse Staffing]]/Table3[[#This Row],[MDS Census]]</f>
        <v>6.4061274509803932</v>
      </c>
      <c r="G328" s="3">
        <f>Table3[[#This Row],[Total Direct Care Staff Hours]]/Table3[[#This Row],[MDS Census]]</f>
        <v>5.6971813725490197</v>
      </c>
      <c r="H328" s="3">
        <f>Table3[[#This Row],[Total RN Hours (w/ Admin, DON)]]/Table3[[#This Row],[MDS Census]]</f>
        <v>1.6083333333333336</v>
      </c>
      <c r="I328" s="3">
        <f>Table3[[#This Row],[Total RN Hours (w/ Admin, DON)]]/Table3[[#This Row],[MDS Census]]</f>
        <v>1.6083333333333336</v>
      </c>
      <c r="J328" s="3">
        <f t="shared" si="5"/>
        <v>145.20555555555558</v>
      </c>
      <c r="K328" s="3">
        <f>SUM(Table3[[#This Row],[RN Hours (excl. Admin, DON)]], Table3[[#This Row],[LPN Hours (excl. Admin)]], Table3[[#This Row],[CNA Hours]], Table3[[#This Row],[NA TR Hours]], Table3[[#This Row],[Med Aide/Tech Hours]])</f>
        <v>129.13611111111112</v>
      </c>
      <c r="L328" s="3">
        <f>SUM(Table3[[#This Row],[RN Hours (excl. Admin, DON)]:[RN DON Hours]])</f>
        <v>36.455555555555563</v>
      </c>
      <c r="M328" s="3">
        <v>20.386111111111113</v>
      </c>
      <c r="N328" s="3">
        <v>7.0027777777777782</v>
      </c>
      <c r="O328" s="3">
        <v>9.0666666666666664</v>
      </c>
      <c r="P328" s="3">
        <f>SUM(Table3[[#This Row],[LPN Hours (excl. Admin)]:[LPN Admin Hours]])</f>
        <v>47.352777777777774</v>
      </c>
      <c r="Q328" s="3">
        <v>47.352777777777774</v>
      </c>
      <c r="R328" s="3">
        <v>0</v>
      </c>
      <c r="S328" s="3">
        <f>SUM(Table3[[#This Row],[CNA Hours]], Table3[[#This Row],[NA TR Hours]], Table3[[#This Row],[Med Aide/Tech Hours]])</f>
        <v>61.397222222222226</v>
      </c>
      <c r="T328" s="3">
        <v>61.397222222222226</v>
      </c>
      <c r="U328" s="3">
        <v>0</v>
      </c>
      <c r="V328" s="3">
        <v>0</v>
      </c>
      <c r="W328" s="3">
        <f>SUM(Table3[[#This Row],[RN Hours Contract]:[Med Aide Hours Contract]])</f>
        <v>0</v>
      </c>
      <c r="X328" s="3">
        <v>0</v>
      </c>
      <c r="Y328" s="3">
        <v>0</v>
      </c>
      <c r="Z328" s="3">
        <v>0</v>
      </c>
      <c r="AA328" s="3">
        <v>0</v>
      </c>
      <c r="AB328" s="3">
        <v>0</v>
      </c>
      <c r="AC328" s="3">
        <v>0</v>
      </c>
      <c r="AD328" s="3">
        <v>0</v>
      </c>
      <c r="AE328" s="3">
        <v>0</v>
      </c>
      <c r="AF328" t="s">
        <v>326</v>
      </c>
      <c r="AG328" s="13">
        <v>5</v>
      </c>
      <c r="AQ328"/>
    </row>
    <row r="329" spans="1:43" x14ac:dyDescent="0.2">
      <c r="A329" t="s">
        <v>680</v>
      </c>
      <c r="B329" t="s">
        <v>1012</v>
      </c>
      <c r="C329" t="s">
        <v>1441</v>
      </c>
      <c r="D329" t="s">
        <v>1757</v>
      </c>
      <c r="E329" s="3">
        <v>117.75555555555556</v>
      </c>
      <c r="F329" s="3">
        <f>Table3[[#This Row],[Total Hours Nurse Staffing]]/Table3[[#This Row],[MDS Census]]</f>
        <v>3.0904180033968673</v>
      </c>
      <c r="G329" s="3">
        <f>Table3[[#This Row],[Total Direct Care Staff Hours]]/Table3[[#This Row],[MDS Census]]</f>
        <v>2.9368041139837704</v>
      </c>
      <c r="H329" s="3">
        <f>Table3[[#This Row],[Total RN Hours (w/ Admin, DON)]]/Table3[[#This Row],[MDS Census]]</f>
        <v>0.66946593696923939</v>
      </c>
      <c r="I329" s="3">
        <f>Table3[[#This Row],[Total RN Hours (w/ Admin, DON)]]/Table3[[#This Row],[MDS Census]]</f>
        <v>0.66946593696923939</v>
      </c>
      <c r="J329" s="3">
        <f t="shared" si="5"/>
        <v>363.91388888888889</v>
      </c>
      <c r="K329" s="3">
        <f>SUM(Table3[[#This Row],[RN Hours (excl. Admin, DON)]], Table3[[#This Row],[LPN Hours (excl. Admin)]], Table3[[#This Row],[CNA Hours]], Table3[[#This Row],[NA TR Hours]], Table3[[#This Row],[Med Aide/Tech Hours]])</f>
        <v>345.82499999999999</v>
      </c>
      <c r="L329" s="3">
        <f>SUM(Table3[[#This Row],[RN Hours (excl. Admin, DON)]:[RN DON Hours]])</f>
        <v>78.833333333333329</v>
      </c>
      <c r="M329" s="3">
        <v>60.744444444444447</v>
      </c>
      <c r="N329" s="3">
        <v>12.4</v>
      </c>
      <c r="O329" s="3">
        <v>5.6888888888888891</v>
      </c>
      <c r="P329" s="3">
        <f>SUM(Table3[[#This Row],[LPN Hours (excl. Admin)]:[LPN Admin Hours]])</f>
        <v>100.13055555555556</v>
      </c>
      <c r="Q329" s="3">
        <v>100.13055555555556</v>
      </c>
      <c r="R329" s="3">
        <v>0</v>
      </c>
      <c r="S329" s="3">
        <f>SUM(Table3[[#This Row],[CNA Hours]], Table3[[#This Row],[NA TR Hours]], Table3[[#This Row],[Med Aide/Tech Hours]])</f>
        <v>184.95</v>
      </c>
      <c r="T329" s="3">
        <v>145.51944444444445</v>
      </c>
      <c r="U329" s="3">
        <v>39.430555555555557</v>
      </c>
      <c r="V329" s="3">
        <v>0</v>
      </c>
      <c r="W329" s="3">
        <f>SUM(Table3[[#This Row],[RN Hours Contract]:[Med Aide Hours Contract]])</f>
        <v>8.3333333333333329E-2</v>
      </c>
      <c r="X329" s="3">
        <v>8.3333333333333329E-2</v>
      </c>
      <c r="Y329" s="3">
        <v>0</v>
      </c>
      <c r="Z329" s="3">
        <v>0</v>
      </c>
      <c r="AA329" s="3">
        <v>0</v>
      </c>
      <c r="AB329" s="3">
        <v>0</v>
      </c>
      <c r="AC329" s="3">
        <v>0</v>
      </c>
      <c r="AD329" s="3">
        <v>0</v>
      </c>
      <c r="AE329" s="3">
        <v>0</v>
      </c>
      <c r="AF329" t="s">
        <v>327</v>
      </c>
      <c r="AG329" s="13">
        <v>5</v>
      </c>
      <c r="AQ329"/>
    </row>
    <row r="330" spans="1:43" x14ac:dyDescent="0.2">
      <c r="A330" t="s">
        <v>680</v>
      </c>
      <c r="B330" t="s">
        <v>1013</v>
      </c>
      <c r="C330" t="s">
        <v>1590</v>
      </c>
      <c r="D330" t="s">
        <v>1754</v>
      </c>
      <c r="E330" s="3">
        <v>117.96666666666667</v>
      </c>
      <c r="F330" s="3">
        <f>Table3[[#This Row],[Total Hours Nurse Staffing]]/Table3[[#This Row],[MDS Census]]</f>
        <v>2.3142949985871715</v>
      </c>
      <c r="G330" s="3">
        <f>Table3[[#This Row],[Total Direct Care Staff Hours]]/Table3[[#This Row],[MDS Census]]</f>
        <v>2.2161976076104359</v>
      </c>
      <c r="H330" s="3">
        <f>Table3[[#This Row],[Total RN Hours (w/ Admin, DON)]]/Table3[[#This Row],[MDS Census]]</f>
        <v>0.69666572478101152</v>
      </c>
      <c r="I330" s="3">
        <f>Table3[[#This Row],[Total RN Hours (w/ Admin, DON)]]/Table3[[#This Row],[MDS Census]]</f>
        <v>0.69666572478101152</v>
      </c>
      <c r="J330" s="3">
        <f t="shared" si="5"/>
        <v>273.00966666666665</v>
      </c>
      <c r="K330" s="3">
        <f>SUM(Table3[[#This Row],[RN Hours (excl. Admin, DON)]], Table3[[#This Row],[LPN Hours (excl. Admin)]], Table3[[#This Row],[CNA Hours]], Table3[[#This Row],[NA TR Hours]], Table3[[#This Row],[Med Aide/Tech Hours]])</f>
        <v>261.43744444444445</v>
      </c>
      <c r="L330" s="3">
        <f>SUM(Table3[[#This Row],[RN Hours (excl. Admin, DON)]:[RN DON Hours]])</f>
        <v>82.183333333333323</v>
      </c>
      <c r="M330" s="3">
        <v>76.761111111111106</v>
      </c>
      <c r="N330" s="3">
        <v>0</v>
      </c>
      <c r="O330" s="3">
        <v>5.4222222222222225</v>
      </c>
      <c r="P330" s="3">
        <f>SUM(Table3[[#This Row],[LPN Hours (excl. Admin)]:[LPN Admin Hours]])</f>
        <v>70.294444444444451</v>
      </c>
      <c r="Q330" s="3">
        <v>64.144444444444446</v>
      </c>
      <c r="R330" s="3">
        <v>6.15</v>
      </c>
      <c r="S330" s="3">
        <f>SUM(Table3[[#This Row],[CNA Hours]], Table3[[#This Row],[NA TR Hours]], Table3[[#This Row],[Med Aide/Tech Hours]])</f>
        <v>120.5318888888889</v>
      </c>
      <c r="T330" s="3">
        <v>120.5318888888889</v>
      </c>
      <c r="U330" s="3">
        <v>0</v>
      </c>
      <c r="V330" s="3">
        <v>0</v>
      </c>
      <c r="W330" s="3">
        <f>SUM(Table3[[#This Row],[RN Hours Contract]:[Med Aide Hours Contract]])</f>
        <v>25.468</v>
      </c>
      <c r="X330" s="3">
        <v>0</v>
      </c>
      <c r="Y330" s="3">
        <v>0</v>
      </c>
      <c r="Z330" s="3">
        <v>0</v>
      </c>
      <c r="AA330" s="3">
        <v>0</v>
      </c>
      <c r="AB330" s="3">
        <v>0</v>
      </c>
      <c r="AC330" s="3">
        <v>25.468</v>
      </c>
      <c r="AD330" s="3">
        <v>0</v>
      </c>
      <c r="AE330" s="3">
        <v>0</v>
      </c>
      <c r="AF330" t="s">
        <v>328</v>
      </c>
      <c r="AG330" s="13">
        <v>5</v>
      </c>
      <c r="AQ330"/>
    </row>
    <row r="331" spans="1:43" x14ac:dyDescent="0.2">
      <c r="A331" t="s">
        <v>680</v>
      </c>
      <c r="B331" t="s">
        <v>1014</v>
      </c>
      <c r="C331" t="s">
        <v>1388</v>
      </c>
      <c r="D331" t="s">
        <v>1758</v>
      </c>
      <c r="E331" s="3">
        <v>118.74444444444444</v>
      </c>
      <c r="F331" s="3">
        <f>Table3[[#This Row],[Total Hours Nurse Staffing]]/Table3[[#This Row],[MDS Census]]</f>
        <v>2.3675025732198001</v>
      </c>
      <c r="G331" s="3">
        <f>Table3[[#This Row],[Total Direct Care Staff Hours]]/Table3[[#This Row],[MDS Census]]</f>
        <v>2.1889398334425008</v>
      </c>
      <c r="H331" s="3">
        <f>Table3[[#This Row],[Total RN Hours (w/ Admin, DON)]]/Table3[[#This Row],[MDS Census]]</f>
        <v>0.39826892486198184</v>
      </c>
      <c r="I331" s="3">
        <f>Table3[[#This Row],[Total RN Hours (w/ Admin, DON)]]/Table3[[#This Row],[MDS Census]]</f>
        <v>0.39826892486198184</v>
      </c>
      <c r="J331" s="3">
        <f t="shared" si="5"/>
        <v>281.12777777777779</v>
      </c>
      <c r="K331" s="3">
        <f>SUM(Table3[[#This Row],[RN Hours (excl. Admin, DON)]], Table3[[#This Row],[LPN Hours (excl. Admin)]], Table3[[#This Row],[CNA Hours]], Table3[[#This Row],[NA TR Hours]], Table3[[#This Row],[Med Aide/Tech Hours]])</f>
        <v>259.92444444444448</v>
      </c>
      <c r="L331" s="3">
        <f>SUM(Table3[[#This Row],[RN Hours (excl. Admin, DON)]:[RN DON Hours]])</f>
        <v>47.292222222222222</v>
      </c>
      <c r="M331" s="3">
        <v>26.088888888888889</v>
      </c>
      <c r="N331" s="3">
        <v>14.714444444444446</v>
      </c>
      <c r="O331" s="3">
        <v>6.4888888888888889</v>
      </c>
      <c r="P331" s="3">
        <f>SUM(Table3[[#This Row],[LPN Hours (excl. Admin)]:[LPN Admin Hours]])</f>
        <v>63.301111111111112</v>
      </c>
      <c r="Q331" s="3">
        <v>63.301111111111112</v>
      </c>
      <c r="R331" s="3">
        <v>0</v>
      </c>
      <c r="S331" s="3">
        <f>SUM(Table3[[#This Row],[CNA Hours]], Table3[[#This Row],[NA TR Hours]], Table3[[#This Row],[Med Aide/Tech Hours]])</f>
        <v>170.53444444444446</v>
      </c>
      <c r="T331" s="3">
        <v>141.4077777777778</v>
      </c>
      <c r="U331" s="3">
        <v>29.126666666666669</v>
      </c>
      <c r="V331" s="3">
        <v>0</v>
      </c>
      <c r="W331" s="3">
        <f>SUM(Table3[[#This Row],[RN Hours Contract]:[Med Aide Hours Contract]])</f>
        <v>0</v>
      </c>
      <c r="X331" s="3">
        <v>0</v>
      </c>
      <c r="Y331" s="3">
        <v>0</v>
      </c>
      <c r="Z331" s="3">
        <v>0</v>
      </c>
      <c r="AA331" s="3">
        <v>0</v>
      </c>
      <c r="AB331" s="3">
        <v>0</v>
      </c>
      <c r="AC331" s="3">
        <v>0</v>
      </c>
      <c r="AD331" s="3">
        <v>0</v>
      </c>
      <c r="AE331" s="3">
        <v>0</v>
      </c>
      <c r="AF331" t="s">
        <v>329</v>
      </c>
      <c r="AG331" s="13">
        <v>5</v>
      </c>
      <c r="AQ331"/>
    </row>
    <row r="332" spans="1:43" x14ac:dyDescent="0.2">
      <c r="A332" t="s">
        <v>680</v>
      </c>
      <c r="B332" t="s">
        <v>1015</v>
      </c>
      <c r="C332" t="s">
        <v>1401</v>
      </c>
      <c r="D332" t="s">
        <v>1699</v>
      </c>
      <c r="E332" s="3">
        <v>55.133333333333333</v>
      </c>
      <c r="F332" s="3">
        <f>Table3[[#This Row],[Total Hours Nurse Staffing]]/Table3[[#This Row],[MDS Census]]</f>
        <v>2.4702136235388958</v>
      </c>
      <c r="G332" s="3">
        <f>Table3[[#This Row],[Total Direct Care Staff Hours]]/Table3[[#This Row],[MDS Census]]</f>
        <v>2.3215437323659813</v>
      </c>
      <c r="H332" s="3">
        <f>Table3[[#This Row],[Total RN Hours (w/ Admin, DON)]]/Table3[[#This Row],[MDS Census]]</f>
        <v>0.56543732365981458</v>
      </c>
      <c r="I332" s="3">
        <f>Table3[[#This Row],[Total RN Hours (w/ Admin, DON)]]/Table3[[#This Row],[MDS Census]]</f>
        <v>0.56543732365981458</v>
      </c>
      <c r="J332" s="3">
        <f t="shared" si="5"/>
        <v>136.19111111111113</v>
      </c>
      <c r="K332" s="3">
        <f>SUM(Table3[[#This Row],[RN Hours (excl. Admin, DON)]], Table3[[#This Row],[LPN Hours (excl. Admin)]], Table3[[#This Row],[CNA Hours]], Table3[[#This Row],[NA TR Hours]], Table3[[#This Row],[Med Aide/Tech Hours]])</f>
        <v>127.99444444444444</v>
      </c>
      <c r="L332" s="3">
        <f>SUM(Table3[[#This Row],[RN Hours (excl. Admin, DON)]:[RN DON Hours]])</f>
        <v>31.174444444444443</v>
      </c>
      <c r="M332" s="3">
        <v>22.977777777777778</v>
      </c>
      <c r="N332" s="3">
        <v>5.2361111111111107</v>
      </c>
      <c r="O332" s="3">
        <v>2.9605555555555556</v>
      </c>
      <c r="P332" s="3">
        <f>SUM(Table3[[#This Row],[LPN Hours (excl. Admin)]:[LPN Admin Hours]])</f>
        <v>28.358333333333334</v>
      </c>
      <c r="Q332" s="3">
        <v>28.358333333333334</v>
      </c>
      <c r="R332" s="3">
        <v>0</v>
      </c>
      <c r="S332" s="3">
        <f>SUM(Table3[[#This Row],[CNA Hours]], Table3[[#This Row],[NA TR Hours]], Table3[[#This Row],[Med Aide/Tech Hours]])</f>
        <v>76.658333333333331</v>
      </c>
      <c r="T332" s="3">
        <v>76.658333333333331</v>
      </c>
      <c r="U332" s="3">
        <v>0</v>
      </c>
      <c r="V332" s="3">
        <v>0</v>
      </c>
      <c r="W332" s="3">
        <f>SUM(Table3[[#This Row],[RN Hours Contract]:[Med Aide Hours Contract]])</f>
        <v>0.13333333333333333</v>
      </c>
      <c r="X332" s="3">
        <v>0.13333333333333333</v>
      </c>
      <c r="Y332" s="3">
        <v>0</v>
      </c>
      <c r="Z332" s="3">
        <v>0</v>
      </c>
      <c r="AA332" s="3">
        <v>0</v>
      </c>
      <c r="AB332" s="3">
        <v>0</v>
      </c>
      <c r="AC332" s="3">
        <v>0</v>
      </c>
      <c r="AD332" s="3">
        <v>0</v>
      </c>
      <c r="AE332" s="3">
        <v>0</v>
      </c>
      <c r="AF332" t="s">
        <v>330</v>
      </c>
      <c r="AG332" s="13">
        <v>5</v>
      </c>
      <c r="AQ332"/>
    </row>
    <row r="333" spans="1:43" x14ac:dyDescent="0.2">
      <c r="A333" t="s">
        <v>680</v>
      </c>
      <c r="B333" t="s">
        <v>1016</v>
      </c>
      <c r="C333" t="s">
        <v>1386</v>
      </c>
      <c r="D333" t="s">
        <v>1741</v>
      </c>
      <c r="E333" s="3">
        <v>129.96666666666667</v>
      </c>
      <c r="F333" s="3">
        <f>Table3[[#This Row],[Total Hours Nurse Staffing]]/Table3[[#This Row],[MDS Census]]</f>
        <v>2.0025596306745315</v>
      </c>
      <c r="G333" s="3">
        <f>Table3[[#This Row],[Total Direct Care Staff Hours]]/Table3[[#This Row],[MDS Census]]</f>
        <v>1.7095323587244591</v>
      </c>
      <c r="H333" s="3">
        <f>Table3[[#This Row],[Total RN Hours (w/ Admin, DON)]]/Table3[[#This Row],[MDS Census]]</f>
        <v>0.28690604428485939</v>
      </c>
      <c r="I333" s="3">
        <f>Table3[[#This Row],[Total RN Hours (w/ Admin, DON)]]/Table3[[#This Row],[MDS Census]]</f>
        <v>0.28690604428485939</v>
      </c>
      <c r="J333" s="3">
        <f t="shared" si="5"/>
        <v>260.26599999999996</v>
      </c>
      <c r="K333" s="3">
        <f>SUM(Table3[[#This Row],[RN Hours (excl. Admin, DON)]], Table3[[#This Row],[LPN Hours (excl. Admin)]], Table3[[#This Row],[CNA Hours]], Table3[[#This Row],[NA TR Hours]], Table3[[#This Row],[Med Aide/Tech Hours]])</f>
        <v>222.18222222222221</v>
      </c>
      <c r="L333" s="3">
        <f>SUM(Table3[[#This Row],[RN Hours (excl. Admin, DON)]:[RN DON Hours]])</f>
        <v>37.288222222222224</v>
      </c>
      <c r="M333" s="3">
        <v>21.913333333333334</v>
      </c>
      <c r="N333" s="3">
        <v>11.289333333333333</v>
      </c>
      <c r="O333" s="3">
        <v>4.0855555555555556</v>
      </c>
      <c r="P333" s="3">
        <f>SUM(Table3[[#This Row],[LPN Hours (excl. Admin)]:[LPN Admin Hours]])</f>
        <v>93.978888888888875</v>
      </c>
      <c r="Q333" s="3">
        <v>71.27</v>
      </c>
      <c r="R333" s="3">
        <v>22.708888888888882</v>
      </c>
      <c r="S333" s="3">
        <f>SUM(Table3[[#This Row],[CNA Hours]], Table3[[#This Row],[NA TR Hours]], Table3[[#This Row],[Med Aide/Tech Hours]])</f>
        <v>128.99888888888887</v>
      </c>
      <c r="T333" s="3">
        <v>128.99888888888887</v>
      </c>
      <c r="U333" s="3">
        <v>0</v>
      </c>
      <c r="V333" s="3">
        <v>0</v>
      </c>
      <c r="W333" s="3">
        <f>SUM(Table3[[#This Row],[RN Hours Contract]:[Med Aide Hours Contract]])</f>
        <v>1.0666666666666667</v>
      </c>
      <c r="X333" s="3">
        <v>0</v>
      </c>
      <c r="Y333" s="3">
        <v>1.0666666666666667</v>
      </c>
      <c r="Z333" s="3">
        <v>0</v>
      </c>
      <c r="AA333" s="3">
        <v>0</v>
      </c>
      <c r="AB333" s="3">
        <v>0</v>
      </c>
      <c r="AC333" s="3">
        <v>0</v>
      </c>
      <c r="AD333" s="3">
        <v>0</v>
      </c>
      <c r="AE333" s="3">
        <v>0</v>
      </c>
      <c r="AF333" t="s">
        <v>331</v>
      </c>
      <c r="AG333" s="13">
        <v>5</v>
      </c>
      <c r="AQ333"/>
    </row>
    <row r="334" spans="1:43" x14ac:dyDescent="0.2">
      <c r="A334" t="s">
        <v>680</v>
      </c>
      <c r="B334" t="s">
        <v>1017</v>
      </c>
      <c r="C334" t="s">
        <v>1591</v>
      </c>
      <c r="D334" t="s">
        <v>1782</v>
      </c>
      <c r="E334" s="3">
        <v>37.977777777777774</v>
      </c>
      <c r="F334" s="3">
        <f>Table3[[#This Row],[Total Hours Nurse Staffing]]/Table3[[#This Row],[MDS Census]]</f>
        <v>3.431316559391457</v>
      </c>
      <c r="G334" s="3">
        <f>Table3[[#This Row],[Total Direct Care Staff Hours]]/Table3[[#This Row],[MDS Census]]</f>
        <v>3.1364716208308958</v>
      </c>
      <c r="H334" s="3">
        <f>Table3[[#This Row],[Total RN Hours (w/ Admin, DON)]]/Table3[[#This Row],[MDS Census]]</f>
        <v>0.55168227033352846</v>
      </c>
      <c r="I334" s="3">
        <f>Table3[[#This Row],[Total RN Hours (w/ Admin, DON)]]/Table3[[#This Row],[MDS Census]]</f>
        <v>0.55168227033352846</v>
      </c>
      <c r="J334" s="3">
        <f t="shared" si="5"/>
        <v>130.31377777777777</v>
      </c>
      <c r="K334" s="3">
        <f>SUM(Table3[[#This Row],[RN Hours (excl. Admin, DON)]], Table3[[#This Row],[LPN Hours (excl. Admin)]], Table3[[#This Row],[CNA Hours]], Table3[[#This Row],[NA TR Hours]], Table3[[#This Row],[Med Aide/Tech Hours]])</f>
        <v>119.11622222222223</v>
      </c>
      <c r="L334" s="3">
        <f>SUM(Table3[[#This Row],[RN Hours (excl. Admin, DON)]:[RN DON Hours]])</f>
        <v>20.951666666666668</v>
      </c>
      <c r="M334" s="3">
        <v>9.7541111111111114</v>
      </c>
      <c r="N334" s="3">
        <v>5.4833333333333343</v>
      </c>
      <c r="O334" s="3">
        <v>5.7142222222222232</v>
      </c>
      <c r="P334" s="3">
        <f>SUM(Table3[[#This Row],[LPN Hours (excl. Admin)]:[LPN Admin Hours]])</f>
        <v>33.123555555555555</v>
      </c>
      <c r="Q334" s="3">
        <v>33.123555555555555</v>
      </c>
      <c r="R334" s="3">
        <v>0</v>
      </c>
      <c r="S334" s="3">
        <f>SUM(Table3[[#This Row],[CNA Hours]], Table3[[#This Row],[NA TR Hours]], Table3[[#This Row],[Med Aide/Tech Hours]])</f>
        <v>76.238555555555564</v>
      </c>
      <c r="T334" s="3">
        <v>76.238555555555564</v>
      </c>
      <c r="U334" s="3">
        <v>0</v>
      </c>
      <c r="V334" s="3">
        <v>0</v>
      </c>
      <c r="W334" s="3">
        <f>SUM(Table3[[#This Row],[RN Hours Contract]:[Med Aide Hours Contract]])</f>
        <v>0</v>
      </c>
      <c r="X334" s="3">
        <v>0</v>
      </c>
      <c r="Y334" s="3">
        <v>0</v>
      </c>
      <c r="Z334" s="3">
        <v>0</v>
      </c>
      <c r="AA334" s="3">
        <v>0</v>
      </c>
      <c r="AB334" s="3">
        <v>0</v>
      </c>
      <c r="AC334" s="3">
        <v>0</v>
      </c>
      <c r="AD334" s="3">
        <v>0</v>
      </c>
      <c r="AE334" s="3">
        <v>0</v>
      </c>
      <c r="AF334" t="s">
        <v>332</v>
      </c>
      <c r="AG334" s="13">
        <v>5</v>
      </c>
      <c r="AQ334"/>
    </row>
    <row r="335" spans="1:43" x14ac:dyDescent="0.2">
      <c r="A335" t="s">
        <v>680</v>
      </c>
      <c r="B335" t="s">
        <v>1018</v>
      </c>
      <c r="C335" t="s">
        <v>1592</v>
      </c>
      <c r="D335" t="s">
        <v>1722</v>
      </c>
      <c r="E335" s="3">
        <v>31.177777777777777</v>
      </c>
      <c r="F335" s="3">
        <f>Table3[[#This Row],[Total Hours Nurse Staffing]]/Table3[[#This Row],[MDS Census]]</f>
        <v>5.1288310762651461</v>
      </c>
      <c r="G335" s="3">
        <f>Table3[[#This Row],[Total Direct Care Staff Hours]]/Table3[[#This Row],[MDS Census]]</f>
        <v>4.8406985032074132</v>
      </c>
      <c r="H335" s="3">
        <f>Table3[[#This Row],[Total RN Hours (w/ Admin, DON)]]/Table3[[#This Row],[MDS Census]]</f>
        <v>1.4331789023521029</v>
      </c>
      <c r="I335" s="3">
        <f>Table3[[#This Row],[Total RN Hours (w/ Admin, DON)]]/Table3[[#This Row],[MDS Census]]</f>
        <v>1.4331789023521029</v>
      </c>
      <c r="J335" s="3">
        <f t="shared" si="5"/>
        <v>159.90555555555557</v>
      </c>
      <c r="K335" s="3">
        <f>SUM(Table3[[#This Row],[RN Hours (excl. Admin, DON)]], Table3[[#This Row],[LPN Hours (excl. Admin)]], Table3[[#This Row],[CNA Hours]], Table3[[#This Row],[NA TR Hours]], Table3[[#This Row],[Med Aide/Tech Hours]])</f>
        <v>150.92222222222225</v>
      </c>
      <c r="L335" s="3">
        <f>SUM(Table3[[#This Row],[RN Hours (excl. Admin, DON)]:[RN DON Hours]])</f>
        <v>44.683333333333337</v>
      </c>
      <c r="M335" s="3">
        <v>35.700000000000003</v>
      </c>
      <c r="N335" s="3">
        <v>4.1833333333333336</v>
      </c>
      <c r="O335" s="3">
        <v>4.8</v>
      </c>
      <c r="P335" s="3">
        <f>SUM(Table3[[#This Row],[LPN Hours (excl. Admin)]:[LPN Admin Hours]])</f>
        <v>25.844444444444445</v>
      </c>
      <c r="Q335" s="3">
        <v>25.844444444444445</v>
      </c>
      <c r="R335" s="3">
        <v>0</v>
      </c>
      <c r="S335" s="3">
        <f>SUM(Table3[[#This Row],[CNA Hours]], Table3[[#This Row],[NA TR Hours]], Table3[[#This Row],[Med Aide/Tech Hours]])</f>
        <v>89.37777777777778</v>
      </c>
      <c r="T335" s="3">
        <v>88.613888888888894</v>
      </c>
      <c r="U335" s="3">
        <v>0.76388888888888884</v>
      </c>
      <c r="V335" s="3">
        <v>0</v>
      </c>
      <c r="W335" s="3">
        <f>SUM(Table3[[#This Row],[RN Hours Contract]:[Med Aide Hours Contract]])</f>
        <v>3.1055555555555556</v>
      </c>
      <c r="X335" s="3">
        <v>0</v>
      </c>
      <c r="Y335" s="3">
        <v>0</v>
      </c>
      <c r="Z335" s="3">
        <v>0</v>
      </c>
      <c r="AA335" s="3">
        <v>1.5555555555555556</v>
      </c>
      <c r="AB335" s="3">
        <v>0</v>
      </c>
      <c r="AC335" s="3">
        <v>1.55</v>
      </c>
      <c r="AD335" s="3">
        <v>0</v>
      </c>
      <c r="AE335" s="3">
        <v>0</v>
      </c>
      <c r="AF335" t="s">
        <v>333</v>
      </c>
      <c r="AG335" s="13">
        <v>5</v>
      </c>
      <c r="AQ335"/>
    </row>
    <row r="336" spans="1:43" x14ac:dyDescent="0.2">
      <c r="A336" t="s">
        <v>680</v>
      </c>
      <c r="B336" t="s">
        <v>1019</v>
      </c>
      <c r="C336" t="s">
        <v>1406</v>
      </c>
      <c r="D336" t="s">
        <v>1750</v>
      </c>
      <c r="E336" s="3">
        <v>70.855555555555554</v>
      </c>
      <c r="F336" s="3">
        <f>Table3[[#This Row],[Total Hours Nurse Staffing]]/Table3[[#This Row],[MDS Census]]</f>
        <v>3.7064011290575509</v>
      </c>
      <c r="G336" s="3">
        <f>Table3[[#This Row],[Total Direct Care Staff Hours]]/Table3[[#This Row],[MDS Census]]</f>
        <v>3.4404139877685433</v>
      </c>
      <c r="H336" s="3">
        <f>Table3[[#This Row],[Total RN Hours (w/ Admin, DON)]]/Table3[[#This Row],[MDS Census]]</f>
        <v>0.80332444723224095</v>
      </c>
      <c r="I336" s="3">
        <f>Table3[[#This Row],[Total RN Hours (w/ Admin, DON)]]/Table3[[#This Row],[MDS Census]]</f>
        <v>0.80332444723224095</v>
      </c>
      <c r="J336" s="3">
        <f t="shared" si="5"/>
        <v>262.61911111111112</v>
      </c>
      <c r="K336" s="3">
        <f>SUM(Table3[[#This Row],[RN Hours (excl. Admin, DON)]], Table3[[#This Row],[LPN Hours (excl. Admin)]], Table3[[#This Row],[CNA Hours]], Table3[[#This Row],[NA TR Hours]], Table3[[#This Row],[Med Aide/Tech Hours]])</f>
        <v>243.77244444444446</v>
      </c>
      <c r="L336" s="3">
        <f>SUM(Table3[[#This Row],[RN Hours (excl. Admin, DON)]:[RN DON Hours]])</f>
        <v>56.92</v>
      </c>
      <c r="M336" s="3">
        <v>45.053333333333335</v>
      </c>
      <c r="N336" s="3">
        <v>6.5333333333333332</v>
      </c>
      <c r="O336" s="3">
        <v>5.333333333333333</v>
      </c>
      <c r="P336" s="3">
        <f>SUM(Table3[[#This Row],[LPN Hours (excl. Admin)]:[LPN Admin Hours]])</f>
        <v>70.643333333333331</v>
      </c>
      <c r="Q336" s="3">
        <v>63.663333333333334</v>
      </c>
      <c r="R336" s="3">
        <v>6.98</v>
      </c>
      <c r="S336" s="3">
        <f>SUM(Table3[[#This Row],[CNA Hours]], Table3[[#This Row],[NA TR Hours]], Table3[[#This Row],[Med Aide/Tech Hours]])</f>
        <v>135.05577777777779</v>
      </c>
      <c r="T336" s="3">
        <v>135.05577777777779</v>
      </c>
      <c r="U336" s="3">
        <v>0</v>
      </c>
      <c r="V336" s="3">
        <v>0</v>
      </c>
      <c r="W336" s="3">
        <f>SUM(Table3[[#This Row],[RN Hours Contract]:[Med Aide Hours Contract]])</f>
        <v>36.955555555555556</v>
      </c>
      <c r="X336" s="3">
        <v>0.43333333333333335</v>
      </c>
      <c r="Y336" s="3">
        <v>1.1111111111111112</v>
      </c>
      <c r="Z336" s="3">
        <v>0</v>
      </c>
      <c r="AA336" s="3">
        <v>2.7055555555555557</v>
      </c>
      <c r="AB336" s="3">
        <v>0</v>
      </c>
      <c r="AC336" s="3">
        <v>32.705555555555556</v>
      </c>
      <c r="AD336" s="3">
        <v>0</v>
      </c>
      <c r="AE336" s="3">
        <v>0</v>
      </c>
      <c r="AF336" t="s">
        <v>334</v>
      </c>
      <c r="AG336" s="13">
        <v>5</v>
      </c>
      <c r="AQ336"/>
    </row>
    <row r="337" spans="1:43" x14ac:dyDescent="0.2">
      <c r="A337" t="s">
        <v>680</v>
      </c>
      <c r="B337" t="s">
        <v>1020</v>
      </c>
      <c r="C337" t="s">
        <v>1439</v>
      </c>
      <c r="D337" t="s">
        <v>1741</v>
      </c>
      <c r="E337" s="3">
        <v>216.22222222222223</v>
      </c>
      <c r="F337" s="3">
        <f>Table3[[#This Row],[Total Hours Nurse Staffing]]/Table3[[#This Row],[MDS Census]]</f>
        <v>2.7948997944501537</v>
      </c>
      <c r="G337" s="3">
        <f>Table3[[#This Row],[Total Direct Care Staff Hours]]/Table3[[#This Row],[MDS Census]]</f>
        <v>2.7122816032887971</v>
      </c>
      <c r="H337" s="3">
        <f>Table3[[#This Row],[Total RN Hours (w/ Admin, DON)]]/Table3[[#This Row],[MDS Census]]</f>
        <v>0.26147225077081193</v>
      </c>
      <c r="I337" s="3">
        <f>Table3[[#This Row],[Total RN Hours (w/ Admin, DON)]]/Table3[[#This Row],[MDS Census]]</f>
        <v>0.26147225077081193</v>
      </c>
      <c r="J337" s="3">
        <f t="shared" si="5"/>
        <v>604.31944444444434</v>
      </c>
      <c r="K337" s="3">
        <f>SUM(Table3[[#This Row],[RN Hours (excl. Admin, DON)]], Table3[[#This Row],[LPN Hours (excl. Admin)]], Table3[[#This Row],[CNA Hours]], Table3[[#This Row],[NA TR Hours]], Table3[[#This Row],[Med Aide/Tech Hours]])</f>
        <v>586.45555555555552</v>
      </c>
      <c r="L337" s="3">
        <f>SUM(Table3[[#This Row],[RN Hours (excl. Admin, DON)]:[RN DON Hours]])</f>
        <v>56.536111111111111</v>
      </c>
      <c r="M337" s="3">
        <v>40.263888888888886</v>
      </c>
      <c r="N337" s="3">
        <v>11</v>
      </c>
      <c r="O337" s="3">
        <v>5.2722222222222221</v>
      </c>
      <c r="P337" s="3">
        <f>SUM(Table3[[#This Row],[LPN Hours (excl. Admin)]:[LPN Admin Hours]])</f>
        <v>186.89722222222221</v>
      </c>
      <c r="Q337" s="3">
        <v>185.30555555555554</v>
      </c>
      <c r="R337" s="3">
        <v>1.5916666666666666</v>
      </c>
      <c r="S337" s="3">
        <f>SUM(Table3[[#This Row],[CNA Hours]], Table3[[#This Row],[NA TR Hours]], Table3[[#This Row],[Med Aide/Tech Hours]])</f>
        <v>360.88611111111106</v>
      </c>
      <c r="T337" s="3">
        <v>358.50555555555553</v>
      </c>
      <c r="U337" s="3">
        <v>2.3805555555555555</v>
      </c>
      <c r="V337" s="3">
        <v>0</v>
      </c>
      <c r="W337" s="3">
        <f>SUM(Table3[[#This Row],[RN Hours Contract]:[Med Aide Hours Contract]])</f>
        <v>0</v>
      </c>
      <c r="X337" s="3">
        <v>0</v>
      </c>
      <c r="Y337" s="3">
        <v>0</v>
      </c>
      <c r="Z337" s="3">
        <v>0</v>
      </c>
      <c r="AA337" s="3">
        <v>0</v>
      </c>
      <c r="AB337" s="3">
        <v>0</v>
      </c>
      <c r="AC337" s="3">
        <v>0</v>
      </c>
      <c r="AD337" s="3">
        <v>0</v>
      </c>
      <c r="AE337" s="3">
        <v>0</v>
      </c>
      <c r="AF337" t="s">
        <v>335</v>
      </c>
      <c r="AG337" s="13">
        <v>5</v>
      </c>
      <c r="AQ337"/>
    </row>
    <row r="338" spans="1:43" x14ac:dyDescent="0.2">
      <c r="A338" t="s">
        <v>680</v>
      </c>
      <c r="B338" t="s">
        <v>1021</v>
      </c>
      <c r="C338" t="s">
        <v>1439</v>
      </c>
      <c r="D338" t="s">
        <v>1741</v>
      </c>
      <c r="E338" s="3">
        <v>120.26666666666667</v>
      </c>
      <c r="F338" s="3">
        <f>Table3[[#This Row],[Total Hours Nurse Staffing]]/Table3[[#This Row],[MDS Census]]</f>
        <v>2.1088183665927569</v>
      </c>
      <c r="G338" s="3">
        <f>Table3[[#This Row],[Total Direct Care Staff Hours]]/Table3[[#This Row],[MDS Census]]</f>
        <v>2.0653963414634147</v>
      </c>
      <c r="H338" s="3">
        <f>Table3[[#This Row],[Total RN Hours (w/ Admin, DON)]]/Table3[[#This Row],[MDS Census]]</f>
        <v>0.3592479674796748</v>
      </c>
      <c r="I338" s="3">
        <f>Table3[[#This Row],[Total RN Hours (w/ Admin, DON)]]/Table3[[#This Row],[MDS Census]]</f>
        <v>0.3592479674796748</v>
      </c>
      <c r="J338" s="3">
        <f t="shared" si="5"/>
        <v>253.62055555555557</v>
      </c>
      <c r="K338" s="3">
        <f>SUM(Table3[[#This Row],[RN Hours (excl. Admin, DON)]], Table3[[#This Row],[LPN Hours (excl. Admin)]], Table3[[#This Row],[CNA Hours]], Table3[[#This Row],[NA TR Hours]], Table3[[#This Row],[Med Aide/Tech Hours]])</f>
        <v>248.39833333333334</v>
      </c>
      <c r="L338" s="3">
        <f>SUM(Table3[[#This Row],[RN Hours (excl. Admin, DON)]:[RN DON Hours]])</f>
        <v>43.205555555555556</v>
      </c>
      <c r="M338" s="3">
        <v>37.983333333333334</v>
      </c>
      <c r="N338" s="3">
        <v>0</v>
      </c>
      <c r="O338" s="3">
        <v>5.2222222222222223</v>
      </c>
      <c r="P338" s="3">
        <f>SUM(Table3[[#This Row],[LPN Hours (excl. Admin)]:[LPN Admin Hours]])</f>
        <v>58.75277777777778</v>
      </c>
      <c r="Q338" s="3">
        <v>58.75277777777778</v>
      </c>
      <c r="R338" s="3">
        <v>0</v>
      </c>
      <c r="S338" s="3">
        <f>SUM(Table3[[#This Row],[CNA Hours]], Table3[[#This Row],[NA TR Hours]], Table3[[#This Row],[Med Aide/Tech Hours]])</f>
        <v>151.66222222222223</v>
      </c>
      <c r="T338" s="3">
        <v>151.66222222222223</v>
      </c>
      <c r="U338" s="3">
        <v>0</v>
      </c>
      <c r="V338" s="3">
        <v>0</v>
      </c>
      <c r="W338" s="3">
        <f>SUM(Table3[[#This Row],[RN Hours Contract]:[Med Aide Hours Contract]])</f>
        <v>0</v>
      </c>
      <c r="X338" s="3">
        <v>0</v>
      </c>
      <c r="Y338" s="3">
        <v>0</v>
      </c>
      <c r="Z338" s="3">
        <v>0</v>
      </c>
      <c r="AA338" s="3">
        <v>0</v>
      </c>
      <c r="AB338" s="3">
        <v>0</v>
      </c>
      <c r="AC338" s="3">
        <v>0</v>
      </c>
      <c r="AD338" s="3">
        <v>0</v>
      </c>
      <c r="AE338" s="3">
        <v>0</v>
      </c>
      <c r="AF338" t="s">
        <v>336</v>
      </c>
      <c r="AG338" s="13">
        <v>5</v>
      </c>
      <c r="AQ338"/>
    </row>
    <row r="339" spans="1:43" x14ac:dyDescent="0.2">
      <c r="A339" t="s">
        <v>680</v>
      </c>
      <c r="B339" t="s">
        <v>1022</v>
      </c>
      <c r="C339" t="s">
        <v>1439</v>
      </c>
      <c r="D339" t="s">
        <v>1741</v>
      </c>
      <c r="E339" s="3">
        <v>58.644444444444446</v>
      </c>
      <c r="F339" s="3">
        <f>Table3[[#This Row],[Total Hours Nurse Staffing]]/Table3[[#This Row],[MDS Census]]</f>
        <v>4.6760610079575597</v>
      </c>
      <c r="G339" s="3">
        <f>Table3[[#This Row],[Total Direct Care Staff Hours]]/Table3[[#This Row],[MDS Census]]</f>
        <v>4.077965138309966</v>
      </c>
      <c r="H339" s="3">
        <f>Table3[[#This Row],[Total RN Hours (w/ Admin, DON)]]/Table3[[#This Row],[MDS Census]]</f>
        <v>1.3456801818870785</v>
      </c>
      <c r="I339" s="3">
        <f>Table3[[#This Row],[Total RN Hours (w/ Admin, DON)]]/Table3[[#This Row],[MDS Census]]</f>
        <v>1.3456801818870785</v>
      </c>
      <c r="J339" s="3">
        <f t="shared" si="5"/>
        <v>274.22500000000002</v>
      </c>
      <c r="K339" s="3">
        <f>SUM(Table3[[#This Row],[RN Hours (excl. Admin, DON)]], Table3[[#This Row],[LPN Hours (excl. Admin)]], Table3[[#This Row],[CNA Hours]], Table3[[#This Row],[NA TR Hours]], Table3[[#This Row],[Med Aide/Tech Hours]])</f>
        <v>239.15</v>
      </c>
      <c r="L339" s="3">
        <f>SUM(Table3[[#This Row],[RN Hours (excl. Admin, DON)]:[RN DON Hours]])</f>
        <v>78.916666666666671</v>
      </c>
      <c r="M339" s="3">
        <v>53.9</v>
      </c>
      <c r="N339" s="3">
        <v>16.852777777777778</v>
      </c>
      <c r="O339" s="3">
        <v>8.1638888888888896</v>
      </c>
      <c r="P339" s="3">
        <f>SUM(Table3[[#This Row],[LPN Hours (excl. Admin)]:[LPN Admin Hours]])</f>
        <v>39.222222222222221</v>
      </c>
      <c r="Q339" s="3">
        <v>29.163888888888888</v>
      </c>
      <c r="R339" s="3">
        <v>10.058333333333334</v>
      </c>
      <c r="S339" s="3">
        <f>SUM(Table3[[#This Row],[CNA Hours]], Table3[[#This Row],[NA TR Hours]], Table3[[#This Row],[Med Aide/Tech Hours]])</f>
        <v>156.08611111111111</v>
      </c>
      <c r="T339" s="3">
        <v>142.35833333333332</v>
      </c>
      <c r="U339" s="3">
        <v>13.727777777777778</v>
      </c>
      <c r="V339" s="3">
        <v>0</v>
      </c>
      <c r="W339" s="3">
        <f>SUM(Table3[[#This Row],[RN Hours Contract]:[Med Aide Hours Contract]])</f>
        <v>30.566666666666666</v>
      </c>
      <c r="X339" s="3">
        <v>0</v>
      </c>
      <c r="Y339" s="3">
        <v>0</v>
      </c>
      <c r="Z339" s="3">
        <v>0</v>
      </c>
      <c r="AA339" s="3">
        <v>0</v>
      </c>
      <c r="AB339" s="3">
        <v>0</v>
      </c>
      <c r="AC339" s="3">
        <v>30.566666666666666</v>
      </c>
      <c r="AD339" s="3">
        <v>0</v>
      </c>
      <c r="AE339" s="3">
        <v>0</v>
      </c>
      <c r="AF339" t="s">
        <v>337</v>
      </c>
      <c r="AG339" s="13">
        <v>5</v>
      </c>
      <c r="AQ339"/>
    </row>
    <row r="340" spans="1:43" x14ac:dyDescent="0.2">
      <c r="A340" t="s">
        <v>680</v>
      </c>
      <c r="B340" t="s">
        <v>1023</v>
      </c>
      <c r="C340" t="s">
        <v>1376</v>
      </c>
      <c r="D340" t="s">
        <v>1751</v>
      </c>
      <c r="E340" s="3">
        <v>59.18888888888889</v>
      </c>
      <c r="F340" s="3">
        <f>Table3[[#This Row],[Total Hours Nurse Staffing]]/Table3[[#This Row],[MDS Census]]</f>
        <v>5.8549258494462171</v>
      </c>
      <c r="G340" s="3">
        <f>Table3[[#This Row],[Total Direct Care Staff Hours]]/Table3[[#This Row],[MDS Census]]</f>
        <v>5.2035273136850009</v>
      </c>
      <c r="H340" s="3">
        <f>Table3[[#This Row],[Total RN Hours (w/ Admin, DON)]]/Table3[[#This Row],[MDS Census]]</f>
        <v>0.92816219260371691</v>
      </c>
      <c r="I340" s="3">
        <f>Table3[[#This Row],[Total RN Hours (w/ Admin, DON)]]/Table3[[#This Row],[MDS Census]]</f>
        <v>0.92816219260371691</v>
      </c>
      <c r="J340" s="3">
        <f t="shared" si="5"/>
        <v>346.54655555555553</v>
      </c>
      <c r="K340" s="3">
        <f>SUM(Table3[[#This Row],[RN Hours (excl. Admin, DON)]], Table3[[#This Row],[LPN Hours (excl. Admin)]], Table3[[#This Row],[CNA Hours]], Table3[[#This Row],[NA TR Hours]], Table3[[#This Row],[Med Aide/Tech Hours]])</f>
        <v>307.99099999999999</v>
      </c>
      <c r="L340" s="3">
        <f>SUM(Table3[[#This Row],[RN Hours (excl. Admin, DON)]:[RN DON Hours]])</f>
        <v>54.936888888888888</v>
      </c>
      <c r="M340" s="3">
        <v>20.811888888888888</v>
      </c>
      <c r="N340" s="3">
        <v>28.524999999999999</v>
      </c>
      <c r="O340" s="3">
        <v>5.6</v>
      </c>
      <c r="P340" s="3">
        <f>SUM(Table3[[#This Row],[LPN Hours (excl. Admin)]:[LPN Admin Hours]])</f>
        <v>82.652222222222221</v>
      </c>
      <c r="Q340" s="3">
        <v>78.221666666666664</v>
      </c>
      <c r="R340" s="3">
        <v>4.4305555555555554</v>
      </c>
      <c r="S340" s="3">
        <f>SUM(Table3[[#This Row],[CNA Hours]], Table3[[#This Row],[NA TR Hours]], Table3[[#This Row],[Med Aide/Tech Hours]])</f>
        <v>208.95744444444441</v>
      </c>
      <c r="T340" s="3">
        <v>208.85744444444441</v>
      </c>
      <c r="U340" s="3">
        <v>0.1</v>
      </c>
      <c r="V340" s="3">
        <v>0</v>
      </c>
      <c r="W340" s="3">
        <f>SUM(Table3[[#This Row],[RN Hours Contract]:[Med Aide Hours Contract]])</f>
        <v>13.635222222222222</v>
      </c>
      <c r="X340" s="3">
        <v>0</v>
      </c>
      <c r="Y340" s="3">
        <v>0</v>
      </c>
      <c r="Z340" s="3">
        <v>0</v>
      </c>
      <c r="AA340" s="3">
        <v>6.7861111111111114</v>
      </c>
      <c r="AB340" s="3">
        <v>0</v>
      </c>
      <c r="AC340" s="3">
        <v>6.7491111111111106</v>
      </c>
      <c r="AD340" s="3">
        <v>0.1</v>
      </c>
      <c r="AE340" s="3">
        <v>0</v>
      </c>
      <c r="AF340" t="s">
        <v>338</v>
      </c>
      <c r="AG340" s="13">
        <v>5</v>
      </c>
      <c r="AQ340"/>
    </row>
    <row r="341" spans="1:43" x14ac:dyDescent="0.2">
      <c r="A341" t="s">
        <v>680</v>
      </c>
      <c r="B341" t="s">
        <v>1024</v>
      </c>
      <c r="C341" t="s">
        <v>1510</v>
      </c>
      <c r="D341" t="s">
        <v>1763</v>
      </c>
      <c r="E341" s="3">
        <v>33.355555555555554</v>
      </c>
      <c r="F341" s="3">
        <f>Table3[[#This Row],[Total Hours Nurse Staffing]]/Table3[[#This Row],[MDS Census]]</f>
        <v>2.9799133910726185</v>
      </c>
      <c r="G341" s="3">
        <f>Table3[[#This Row],[Total Direct Care Staff Hours]]/Table3[[#This Row],[MDS Census]]</f>
        <v>2.8146902065289807</v>
      </c>
      <c r="H341" s="3">
        <f>Table3[[#This Row],[Total RN Hours (w/ Admin, DON)]]/Table3[[#This Row],[MDS Census]]</f>
        <v>0.28331112591605595</v>
      </c>
      <c r="I341" s="3">
        <f>Table3[[#This Row],[Total RN Hours (w/ Admin, DON)]]/Table3[[#This Row],[MDS Census]]</f>
        <v>0.28331112591605595</v>
      </c>
      <c r="J341" s="3">
        <f t="shared" si="5"/>
        <v>99.396666666666675</v>
      </c>
      <c r="K341" s="3">
        <f>SUM(Table3[[#This Row],[RN Hours (excl. Admin, DON)]], Table3[[#This Row],[LPN Hours (excl. Admin)]], Table3[[#This Row],[CNA Hours]], Table3[[#This Row],[NA TR Hours]], Table3[[#This Row],[Med Aide/Tech Hours]])</f>
        <v>93.885555555555555</v>
      </c>
      <c r="L341" s="3">
        <f>SUM(Table3[[#This Row],[RN Hours (excl. Admin, DON)]:[RN DON Hours]])</f>
        <v>9.4499999999999993</v>
      </c>
      <c r="M341" s="3">
        <v>3.9388888888888891</v>
      </c>
      <c r="N341" s="3">
        <v>0</v>
      </c>
      <c r="O341" s="3">
        <v>5.5111111111111111</v>
      </c>
      <c r="P341" s="3">
        <f>SUM(Table3[[#This Row],[LPN Hours (excl. Admin)]:[LPN Admin Hours]])</f>
        <v>24.187777777777779</v>
      </c>
      <c r="Q341" s="3">
        <v>24.187777777777779</v>
      </c>
      <c r="R341" s="3">
        <v>0</v>
      </c>
      <c r="S341" s="3">
        <f>SUM(Table3[[#This Row],[CNA Hours]], Table3[[#This Row],[NA TR Hours]], Table3[[#This Row],[Med Aide/Tech Hours]])</f>
        <v>65.75888888888889</v>
      </c>
      <c r="T341" s="3">
        <v>65.75888888888889</v>
      </c>
      <c r="U341" s="3">
        <v>0</v>
      </c>
      <c r="V341" s="3">
        <v>0</v>
      </c>
      <c r="W341" s="3">
        <f>SUM(Table3[[#This Row],[RN Hours Contract]:[Med Aide Hours Contract]])</f>
        <v>9.4444444444444442E-2</v>
      </c>
      <c r="X341" s="3">
        <v>0</v>
      </c>
      <c r="Y341" s="3">
        <v>0</v>
      </c>
      <c r="Z341" s="3">
        <v>0</v>
      </c>
      <c r="AA341" s="3">
        <v>0</v>
      </c>
      <c r="AB341" s="3">
        <v>0</v>
      </c>
      <c r="AC341" s="3">
        <v>9.4444444444444442E-2</v>
      </c>
      <c r="AD341" s="3">
        <v>0</v>
      </c>
      <c r="AE341" s="3">
        <v>0</v>
      </c>
      <c r="AF341" t="s">
        <v>339</v>
      </c>
      <c r="AG341" s="13">
        <v>5</v>
      </c>
      <c r="AQ341"/>
    </row>
    <row r="342" spans="1:43" x14ac:dyDescent="0.2">
      <c r="A342" t="s">
        <v>680</v>
      </c>
      <c r="B342" t="s">
        <v>1025</v>
      </c>
      <c r="C342" t="s">
        <v>1593</v>
      </c>
      <c r="D342" t="s">
        <v>1730</v>
      </c>
      <c r="E342" s="3">
        <v>41.755555555555553</v>
      </c>
      <c r="F342" s="3">
        <f>Table3[[#This Row],[Total Hours Nurse Staffing]]/Table3[[#This Row],[MDS Census]]</f>
        <v>3.5093560404470461</v>
      </c>
      <c r="G342" s="3">
        <f>Table3[[#This Row],[Total Direct Care Staff Hours]]/Table3[[#This Row],[MDS Census]]</f>
        <v>3.1885737094199045</v>
      </c>
      <c r="H342" s="3">
        <f>Table3[[#This Row],[Total RN Hours (w/ Admin, DON)]]/Table3[[#This Row],[MDS Census]]</f>
        <v>0.88324906865353914</v>
      </c>
      <c r="I342" s="3">
        <f>Table3[[#This Row],[Total RN Hours (w/ Admin, DON)]]/Table3[[#This Row],[MDS Census]]</f>
        <v>0.88324906865353914</v>
      </c>
      <c r="J342" s="3">
        <f t="shared" si="5"/>
        <v>146.53511111111109</v>
      </c>
      <c r="K342" s="3">
        <f>SUM(Table3[[#This Row],[RN Hours (excl. Admin, DON)]], Table3[[#This Row],[LPN Hours (excl. Admin)]], Table3[[#This Row],[CNA Hours]], Table3[[#This Row],[NA TR Hours]], Table3[[#This Row],[Med Aide/Tech Hours]])</f>
        <v>133.14066666666668</v>
      </c>
      <c r="L342" s="3">
        <f>SUM(Table3[[#This Row],[RN Hours (excl. Admin, DON)]:[RN DON Hours]])</f>
        <v>36.880555555555553</v>
      </c>
      <c r="M342" s="3">
        <v>26.141666666666666</v>
      </c>
      <c r="N342" s="3">
        <v>5.3194444444444446</v>
      </c>
      <c r="O342" s="3">
        <v>5.4194444444444443</v>
      </c>
      <c r="P342" s="3">
        <f>SUM(Table3[[#This Row],[LPN Hours (excl. Admin)]:[LPN Admin Hours]])</f>
        <v>17.230555555555554</v>
      </c>
      <c r="Q342" s="3">
        <v>14.574999999999999</v>
      </c>
      <c r="R342" s="3">
        <v>2.6555555555555554</v>
      </c>
      <c r="S342" s="3">
        <f>SUM(Table3[[#This Row],[CNA Hours]], Table3[[#This Row],[NA TR Hours]], Table3[[#This Row],[Med Aide/Tech Hours]])</f>
        <v>92.423999999999992</v>
      </c>
      <c r="T342" s="3">
        <v>92.423999999999992</v>
      </c>
      <c r="U342" s="3">
        <v>0</v>
      </c>
      <c r="V342" s="3">
        <v>0</v>
      </c>
      <c r="W342" s="3">
        <f>SUM(Table3[[#This Row],[RN Hours Contract]:[Med Aide Hours Contract]])</f>
        <v>0</v>
      </c>
      <c r="X342" s="3">
        <v>0</v>
      </c>
      <c r="Y342" s="3">
        <v>0</v>
      </c>
      <c r="Z342" s="3">
        <v>0</v>
      </c>
      <c r="AA342" s="3">
        <v>0</v>
      </c>
      <c r="AB342" s="3">
        <v>0</v>
      </c>
      <c r="AC342" s="3">
        <v>0</v>
      </c>
      <c r="AD342" s="3">
        <v>0</v>
      </c>
      <c r="AE342" s="3">
        <v>0</v>
      </c>
      <c r="AF342" t="s">
        <v>340</v>
      </c>
      <c r="AG342" s="13">
        <v>5</v>
      </c>
      <c r="AQ342"/>
    </row>
    <row r="343" spans="1:43" x14ac:dyDescent="0.2">
      <c r="A343" t="s">
        <v>680</v>
      </c>
      <c r="B343" t="s">
        <v>1026</v>
      </c>
      <c r="C343" t="s">
        <v>1441</v>
      </c>
      <c r="D343" t="s">
        <v>1757</v>
      </c>
      <c r="E343" s="3">
        <v>137.36666666666667</v>
      </c>
      <c r="F343" s="3">
        <f>Table3[[#This Row],[Total Hours Nurse Staffing]]/Table3[[#This Row],[MDS Census]]</f>
        <v>3.4890730405241439</v>
      </c>
      <c r="G343" s="3">
        <f>Table3[[#This Row],[Total Direct Care Staff Hours]]/Table3[[#This Row],[MDS Census]]</f>
        <v>2.423069643290463</v>
      </c>
      <c r="H343" s="3">
        <f>Table3[[#This Row],[Total RN Hours (w/ Admin, DON)]]/Table3[[#This Row],[MDS Census]]</f>
        <v>0.67211032920812086</v>
      </c>
      <c r="I343" s="3">
        <f>Table3[[#This Row],[Total RN Hours (w/ Admin, DON)]]/Table3[[#This Row],[MDS Census]]</f>
        <v>0.67211032920812086</v>
      </c>
      <c r="J343" s="3">
        <f t="shared" si="5"/>
        <v>479.28233333333327</v>
      </c>
      <c r="K343" s="3">
        <f>SUM(Table3[[#This Row],[RN Hours (excl. Admin, DON)]], Table3[[#This Row],[LPN Hours (excl. Admin)]], Table3[[#This Row],[CNA Hours]], Table3[[#This Row],[NA TR Hours]], Table3[[#This Row],[Med Aide/Tech Hours]])</f>
        <v>332.84899999999993</v>
      </c>
      <c r="L343" s="3">
        <f>SUM(Table3[[#This Row],[RN Hours (excl. Admin, DON)]:[RN DON Hours]])</f>
        <v>92.325555555555539</v>
      </c>
      <c r="M343" s="3">
        <v>45.234444444444442</v>
      </c>
      <c r="N343" s="3">
        <v>42.269999999999996</v>
      </c>
      <c r="O343" s="3">
        <v>4.8211111111111098</v>
      </c>
      <c r="P343" s="3">
        <f>SUM(Table3[[#This Row],[LPN Hours (excl. Admin)]:[LPN Admin Hours]])</f>
        <v>114.79833333333333</v>
      </c>
      <c r="Q343" s="3">
        <v>15.456111111111111</v>
      </c>
      <c r="R343" s="3">
        <v>99.342222222222219</v>
      </c>
      <c r="S343" s="3">
        <f>SUM(Table3[[#This Row],[CNA Hours]], Table3[[#This Row],[NA TR Hours]], Table3[[#This Row],[Med Aide/Tech Hours]])</f>
        <v>272.1584444444444</v>
      </c>
      <c r="T343" s="3">
        <v>272.1584444444444</v>
      </c>
      <c r="U343" s="3">
        <v>0</v>
      </c>
      <c r="V343" s="3">
        <v>0</v>
      </c>
      <c r="W343" s="3">
        <f>SUM(Table3[[#This Row],[RN Hours Contract]:[Med Aide Hours Contract]])</f>
        <v>190.16677777777775</v>
      </c>
      <c r="X343" s="3">
        <v>10.561111111111112</v>
      </c>
      <c r="Y343" s="3">
        <v>0</v>
      </c>
      <c r="Z343" s="3">
        <v>0</v>
      </c>
      <c r="AA343" s="3">
        <v>15.456111111111111</v>
      </c>
      <c r="AB343" s="3">
        <v>0</v>
      </c>
      <c r="AC343" s="3">
        <v>164.14955555555554</v>
      </c>
      <c r="AD343" s="3">
        <v>0</v>
      </c>
      <c r="AE343" s="3">
        <v>0</v>
      </c>
      <c r="AF343" t="s">
        <v>341</v>
      </c>
      <c r="AG343" s="13">
        <v>5</v>
      </c>
      <c r="AQ343"/>
    </row>
    <row r="344" spans="1:43" x14ac:dyDescent="0.2">
      <c r="A344" t="s">
        <v>680</v>
      </c>
      <c r="B344" t="s">
        <v>1027</v>
      </c>
      <c r="C344" t="s">
        <v>1519</v>
      </c>
      <c r="D344" t="s">
        <v>1777</v>
      </c>
      <c r="E344" s="3">
        <v>83.86666666666666</v>
      </c>
      <c r="F344" s="3">
        <f>Table3[[#This Row],[Total Hours Nurse Staffing]]/Table3[[#This Row],[MDS Census]]</f>
        <v>3.6522919978802335</v>
      </c>
      <c r="G344" s="3">
        <f>Table3[[#This Row],[Total Direct Care Staff Hours]]/Table3[[#This Row],[MDS Census]]</f>
        <v>3.3650967143614205</v>
      </c>
      <c r="H344" s="3">
        <f>Table3[[#This Row],[Total RN Hours (w/ Admin, DON)]]/Table3[[#This Row],[MDS Census]]</f>
        <v>0.57021727609962913</v>
      </c>
      <c r="I344" s="3">
        <f>Table3[[#This Row],[Total RN Hours (w/ Admin, DON)]]/Table3[[#This Row],[MDS Census]]</f>
        <v>0.57021727609962913</v>
      </c>
      <c r="J344" s="3">
        <f t="shared" si="5"/>
        <v>306.30555555555554</v>
      </c>
      <c r="K344" s="3">
        <f>SUM(Table3[[#This Row],[RN Hours (excl. Admin, DON)]], Table3[[#This Row],[LPN Hours (excl. Admin)]], Table3[[#This Row],[CNA Hours]], Table3[[#This Row],[NA TR Hours]], Table3[[#This Row],[Med Aide/Tech Hours]])</f>
        <v>282.21944444444443</v>
      </c>
      <c r="L344" s="3">
        <f>SUM(Table3[[#This Row],[RN Hours (excl. Admin, DON)]:[RN DON Hours]])</f>
        <v>47.822222222222223</v>
      </c>
      <c r="M344" s="3">
        <v>32.924999999999997</v>
      </c>
      <c r="N344" s="3">
        <v>9.7416666666666671</v>
      </c>
      <c r="O344" s="3">
        <v>5.1555555555555559</v>
      </c>
      <c r="P344" s="3">
        <f>SUM(Table3[[#This Row],[LPN Hours (excl. Admin)]:[LPN Admin Hours]])</f>
        <v>65.911111111111111</v>
      </c>
      <c r="Q344" s="3">
        <v>56.722222222222221</v>
      </c>
      <c r="R344" s="3">
        <v>9.1888888888888882</v>
      </c>
      <c r="S344" s="3">
        <f>SUM(Table3[[#This Row],[CNA Hours]], Table3[[#This Row],[NA TR Hours]], Table3[[#This Row],[Med Aide/Tech Hours]])</f>
        <v>192.57222222222222</v>
      </c>
      <c r="T344" s="3">
        <v>189.94722222222222</v>
      </c>
      <c r="U344" s="3">
        <v>2.625</v>
      </c>
      <c r="V344" s="3">
        <v>0</v>
      </c>
      <c r="W344" s="3">
        <f>SUM(Table3[[#This Row],[RN Hours Contract]:[Med Aide Hours Contract]])</f>
        <v>44.836111111111109</v>
      </c>
      <c r="X344" s="3">
        <v>0</v>
      </c>
      <c r="Y344" s="3">
        <v>0</v>
      </c>
      <c r="Z344" s="3">
        <v>0</v>
      </c>
      <c r="AA344" s="3">
        <v>0</v>
      </c>
      <c r="AB344" s="3">
        <v>0</v>
      </c>
      <c r="AC344" s="3">
        <v>44.836111111111109</v>
      </c>
      <c r="AD344" s="3">
        <v>0</v>
      </c>
      <c r="AE344" s="3">
        <v>0</v>
      </c>
      <c r="AF344" t="s">
        <v>342</v>
      </c>
      <c r="AG344" s="13">
        <v>5</v>
      </c>
      <c r="AQ344"/>
    </row>
    <row r="345" spans="1:43" x14ac:dyDescent="0.2">
      <c r="A345" t="s">
        <v>680</v>
      </c>
      <c r="B345" t="s">
        <v>1028</v>
      </c>
      <c r="C345" t="s">
        <v>1412</v>
      </c>
      <c r="D345" t="s">
        <v>1734</v>
      </c>
      <c r="E345" s="3">
        <v>124.84444444444445</v>
      </c>
      <c r="F345" s="3">
        <f>Table3[[#This Row],[Total Hours Nurse Staffing]]/Table3[[#This Row],[MDS Census]]</f>
        <v>4.4772970808116774</v>
      </c>
      <c r="G345" s="3">
        <f>Table3[[#This Row],[Total Direct Care Staff Hours]]/Table3[[#This Row],[MDS Census]]</f>
        <v>4.2195736917052331</v>
      </c>
      <c r="H345" s="3">
        <f>Table3[[#This Row],[Total RN Hours (w/ Admin, DON)]]/Table3[[#This Row],[MDS Census]]</f>
        <v>1.0939898540405837</v>
      </c>
      <c r="I345" s="3">
        <f>Table3[[#This Row],[Total RN Hours (w/ Admin, DON)]]/Table3[[#This Row],[MDS Census]]</f>
        <v>1.0939898540405837</v>
      </c>
      <c r="J345" s="3">
        <f t="shared" si="5"/>
        <v>558.96566666666672</v>
      </c>
      <c r="K345" s="3">
        <f>SUM(Table3[[#This Row],[RN Hours (excl. Admin, DON)]], Table3[[#This Row],[LPN Hours (excl. Admin)]], Table3[[#This Row],[CNA Hours]], Table3[[#This Row],[NA TR Hours]], Table3[[#This Row],[Med Aide/Tech Hours]])</f>
        <v>526.79033333333336</v>
      </c>
      <c r="L345" s="3">
        <f>SUM(Table3[[#This Row],[RN Hours (excl. Admin, DON)]:[RN DON Hours]])</f>
        <v>136.57855555555554</v>
      </c>
      <c r="M345" s="3">
        <v>119.61066666666666</v>
      </c>
      <c r="N345" s="3">
        <v>5.9012222222222208</v>
      </c>
      <c r="O345" s="3">
        <v>11.066666666666666</v>
      </c>
      <c r="P345" s="3">
        <f>SUM(Table3[[#This Row],[LPN Hours (excl. Admin)]:[LPN Admin Hours]])</f>
        <v>103.9668888888889</v>
      </c>
      <c r="Q345" s="3">
        <v>88.759444444444455</v>
      </c>
      <c r="R345" s="3">
        <v>15.207444444444448</v>
      </c>
      <c r="S345" s="3">
        <f>SUM(Table3[[#This Row],[CNA Hours]], Table3[[#This Row],[NA TR Hours]], Table3[[#This Row],[Med Aide/Tech Hours]])</f>
        <v>318.42022222222221</v>
      </c>
      <c r="T345" s="3">
        <v>318.42022222222221</v>
      </c>
      <c r="U345" s="3">
        <v>0</v>
      </c>
      <c r="V345" s="3">
        <v>0</v>
      </c>
      <c r="W345" s="3">
        <f>SUM(Table3[[#This Row],[RN Hours Contract]:[Med Aide Hours Contract]])</f>
        <v>0</v>
      </c>
      <c r="X345" s="3">
        <v>0</v>
      </c>
      <c r="Y345" s="3">
        <v>0</v>
      </c>
      <c r="Z345" s="3">
        <v>0</v>
      </c>
      <c r="AA345" s="3">
        <v>0</v>
      </c>
      <c r="AB345" s="3">
        <v>0</v>
      </c>
      <c r="AC345" s="3">
        <v>0</v>
      </c>
      <c r="AD345" s="3">
        <v>0</v>
      </c>
      <c r="AE345" s="3">
        <v>0</v>
      </c>
      <c r="AF345" t="s">
        <v>343</v>
      </c>
      <c r="AG345" s="13">
        <v>5</v>
      </c>
      <c r="AQ345"/>
    </row>
    <row r="346" spans="1:43" x14ac:dyDescent="0.2">
      <c r="A346" t="s">
        <v>680</v>
      </c>
      <c r="B346" t="s">
        <v>1029</v>
      </c>
      <c r="C346" t="s">
        <v>1594</v>
      </c>
      <c r="D346" t="s">
        <v>1780</v>
      </c>
      <c r="E346" s="3">
        <v>35.355555555555554</v>
      </c>
      <c r="F346" s="3">
        <f>Table3[[#This Row],[Total Hours Nurse Staffing]]/Table3[[#This Row],[MDS Census]]</f>
        <v>2.880986800754243</v>
      </c>
      <c r="G346" s="3">
        <f>Table3[[#This Row],[Total Direct Care Staff Hours]]/Table3[[#This Row],[MDS Census]]</f>
        <v>2.561822752985544</v>
      </c>
      <c r="H346" s="3">
        <f>Table3[[#This Row],[Total RN Hours (w/ Admin, DON)]]/Table3[[#This Row],[MDS Census]]</f>
        <v>0.22714644877435605</v>
      </c>
      <c r="I346" s="3">
        <f>Table3[[#This Row],[Total RN Hours (w/ Admin, DON)]]/Table3[[#This Row],[MDS Census]]</f>
        <v>0.22714644877435605</v>
      </c>
      <c r="J346" s="3">
        <f t="shared" si="5"/>
        <v>101.8588888888889</v>
      </c>
      <c r="K346" s="3">
        <f>SUM(Table3[[#This Row],[RN Hours (excl. Admin, DON)]], Table3[[#This Row],[LPN Hours (excl. Admin)]], Table3[[#This Row],[CNA Hours]], Table3[[#This Row],[NA TR Hours]], Table3[[#This Row],[Med Aide/Tech Hours]])</f>
        <v>90.574666666666673</v>
      </c>
      <c r="L346" s="3">
        <f>SUM(Table3[[#This Row],[RN Hours (excl. Admin, DON)]:[RN DON Hours]])</f>
        <v>8.0308888888888994</v>
      </c>
      <c r="M346" s="3">
        <v>2.3166666666666669</v>
      </c>
      <c r="N346" s="3">
        <v>0</v>
      </c>
      <c r="O346" s="3">
        <v>5.7142222222222321</v>
      </c>
      <c r="P346" s="3">
        <f>SUM(Table3[[#This Row],[LPN Hours (excl. Admin)]:[LPN Admin Hours]])</f>
        <v>34.617333333333335</v>
      </c>
      <c r="Q346" s="3">
        <v>29.047333333333334</v>
      </c>
      <c r="R346" s="3">
        <v>5.5700000000000012</v>
      </c>
      <c r="S346" s="3">
        <f>SUM(Table3[[#This Row],[CNA Hours]], Table3[[#This Row],[NA TR Hours]], Table3[[#This Row],[Med Aide/Tech Hours]])</f>
        <v>59.210666666666668</v>
      </c>
      <c r="T346" s="3">
        <v>59.210666666666668</v>
      </c>
      <c r="U346" s="3">
        <v>0</v>
      </c>
      <c r="V346" s="3">
        <v>0</v>
      </c>
      <c r="W346" s="3">
        <f>SUM(Table3[[#This Row],[RN Hours Contract]:[Med Aide Hours Contract]])</f>
        <v>0</v>
      </c>
      <c r="X346" s="3">
        <v>0</v>
      </c>
      <c r="Y346" s="3">
        <v>0</v>
      </c>
      <c r="Z346" s="3">
        <v>0</v>
      </c>
      <c r="AA346" s="3">
        <v>0</v>
      </c>
      <c r="AB346" s="3">
        <v>0</v>
      </c>
      <c r="AC346" s="3">
        <v>0</v>
      </c>
      <c r="AD346" s="3">
        <v>0</v>
      </c>
      <c r="AE346" s="3">
        <v>0</v>
      </c>
      <c r="AF346" t="s">
        <v>344</v>
      </c>
      <c r="AG346" s="13">
        <v>5</v>
      </c>
      <c r="AQ346"/>
    </row>
    <row r="347" spans="1:43" x14ac:dyDescent="0.2">
      <c r="A347" t="s">
        <v>680</v>
      </c>
      <c r="B347" t="s">
        <v>1030</v>
      </c>
      <c r="C347" t="s">
        <v>1439</v>
      </c>
      <c r="D347" t="s">
        <v>1741</v>
      </c>
      <c r="E347" s="3">
        <v>138.25555555555556</v>
      </c>
      <c r="F347" s="3">
        <f>Table3[[#This Row],[Total Hours Nurse Staffing]]/Table3[[#This Row],[MDS Census]]</f>
        <v>3.4254769750060272</v>
      </c>
      <c r="G347" s="3">
        <f>Table3[[#This Row],[Total Direct Care Staff Hours]]/Table3[[#This Row],[MDS Census]]</f>
        <v>3.2519657638833075</v>
      </c>
      <c r="H347" s="3">
        <f>Table3[[#This Row],[Total RN Hours (w/ Admin, DON)]]/Table3[[#This Row],[MDS Census]]</f>
        <v>0.45581853250823756</v>
      </c>
      <c r="I347" s="3">
        <f>Table3[[#This Row],[Total RN Hours (w/ Admin, DON)]]/Table3[[#This Row],[MDS Census]]</f>
        <v>0.45581853250823756</v>
      </c>
      <c r="J347" s="3">
        <f t="shared" si="5"/>
        <v>473.5912222222222</v>
      </c>
      <c r="K347" s="3">
        <f>SUM(Table3[[#This Row],[RN Hours (excl. Admin, DON)]], Table3[[#This Row],[LPN Hours (excl. Admin)]], Table3[[#This Row],[CNA Hours]], Table3[[#This Row],[NA TR Hours]], Table3[[#This Row],[Med Aide/Tech Hours]])</f>
        <v>449.60233333333332</v>
      </c>
      <c r="L347" s="3">
        <f>SUM(Table3[[#This Row],[RN Hours (excl. Admin, DON)]:[RN DON Hours]])</f>
        <v>63.019444444444446</v>
      </c>
      <c r="M347" s="3">
        <v>44.522222222222226</v>
      </c>
      <c r="N347" s="3">
        <v>13.280555555555555</v>
      </c>
      <c r="O347" s="3">
        <v>5.2166666666666668</v>
      </c>
      <c r="P347" s="3">
        <f>SUM(Table3[[#This Row],[LPN Hours (excl. Admin)]:[LPN Admin Hours]])</f>
        <v>127.72777777777777</v>
      </c>
      <c r="Q347" s="3">
        <v>122.23611111111111</v>
      </c>
      <c r="R347" s="3">
        <v>5.4916666666666663</v>
      </c>
      <c r="S347" s="3">
        <f>SUM(Table3[[#This Row],[CNA Hours]], Table3[[#This Row],[NA TR Hours]], Table3[[#This Row],[Med Aide/Tech Hours]])</f>
        <v>282.84399999999999</v>
      </c>
      <c r="T347" s="3">
        <v>282.84399999999999</v>
      </c>
      <c r="U347" s="3">
        <v>0</v>
      </c>
      <c r="V347" s="3">
        <v>0</v>
      </c>
      <c r="W347" s="3">
        <f>SUM(Table3[[#This Row],[RN Hours Contract]:[Med Aide Hours Contract]])</f>
        <v>6.2190000000000012</v>
      </c>
      <c r="X347" s="3">
        <v>0.35</v>
      </c>
      <c r="Y347" s="3">
        <v>2.5777777777777779</v>
      </c>
      <c r="Z347" s="3">
        <v>0</v>
      </c>
      <c r="AA347" s="3">
        <v>0</v>
      </c>
      <c r="AB347" s="3">
        <v>0</v>
      </c>
      <c r="AC347" s="3">
        <v>3.2912222222222227</v>
      </c>
      <c r="AD347" s="3">
        <v>0</v>
      </c>
      <c r="AE347" s="3">
        <v>0</v>
      </c>
      <c r="AF347" t="s">
        <v>345</v>
      </c>
      <c r="AG347" s="13">
        <v>5</v>
      </c>
      <c r="AQ347"/>
    </row>
    <row r="348" spans="1:43" x14ac:dyDescent="0.2">
      <c r="A348" t="s">
        <v>680</v>
      </c>
      <c r="B348" t="s">
        <v>1031</v>
      </c>
      <c r="C348" t="s">
        <v>1439</v>
      </c>
      <c r="D348" t="s">
        <v>1741</v>
      </c>
      <c r="E348" s="3">
        <v>68.988888888888894</v>
      </c>
      <c r="F348" s="3">
        <f>Table3[[#This Row],[Total Hours Nurse Staffing]]/Table3[[#This Row],[MDS Census]]</f>
        <v>3.7505330971170876</v>
      </c>
      <c r="G348" s="3">
        <f>Table3[[#This Row],[Total Direct Care Staff Hours]]/Table3[[#This Row],[MDS Census]]</f>
        <v>3.5316975358350775</v>
      </c>
      <c r="H348" s="3">
        <f>Table3[[#This Row],[Total RN Hours (w/ Admin, DON)]]/Table3[[#This Row],[MDS Census]]</f>
        <v>0.77516186181349644</v>
      </c>
      <c r="I348" s="3">
        <f>Table3[[#This Row],[Total RN Hours (w/ Admin, DON)]]/Table3[[#This Row],[MDS Census]]</f>
        <v>0.77516186181349644</v>
      </c>
      <c r="J348" s="3">
        <f t="shared" si="5"/>
        <v>258.7451111111111</v>
      </c>
      <c r="K348" s="3">
        <f>SUM(Table3[[#This Row],[RN Hours (excl. Admin, DON)]], Table3[[#This Row],[LPN Hours (excl. Admin)]], Table3[[#This Row],[CNA Hours]], Table3[[#This Row],[NA TR Hours]], Table3[[#This Row],[Med Aide/Tech Hours]])</f>
        <v>243.64788888888887</v>
      </c>
      <c r="L348" s="3">
        <f>SUM(Table3[[#This Row],[RN Hours (excl. Admin, DON)]:[RN DON Hours]])</f>
        <v>53.477555555555554</v>
      </c>
      <c r="M348" s="3">
        <v>39.347000000000001</v>
      </c>
      <c r="N348" s="3">
        <v>7.3083333333333336</v>
      </c>
      <c r="O348" s="3">
        <v>6.822222222222222</v>
      </c>
      <c r="P348" s="3">
        <f>SUM(Table3[[#This Row],[LPN Hours (excl. Admin)]:[LPN Admin Hours]])</f>
        <v>70.286444444444442</v>
      </c>
      <c r="Q348" s="3">
        <v>69.319777777777773</v>
      </c>
      <c r="R348" s="3">
        <v>0.96666666666666667</v>
      </c>
      <c r="S348" s="3">
        <f>SUM(Table3[[#This Row],[CNA Hours]], Table3[[#This Row],[NA TR Hours]], Table3[[#This Row],[Med Aide/Tech Hours]])</f>
        <v>134.98111111111109</v>
      </c>
      <c r="T348" s="3">
        <v>134.98111111111109</v>
      </c>
      <c r="U348" s="3">
        <v>0</v>
      </c>
      <c r="V348" s="3">
        <v>0</v>
      </c>
      <c r="W348" s="3">
        <f>SUM(Table3[[#This Row],[RN Hours Contract]:[Med Aide Hours Contract]])</f>
        <v>38.145111111111106</v>
      </c>
      <c r="X348" s="3">
        <v>0.28055555555555556</v>
      </c>
      <c r="Y348" s="3">
        <v>0</v>
      </c>
      <c r="Z348" s="3">
        <v>0</v>
      </c>
      <c r="AA348" s="3">
        <v>13.542222222222222</v>
      </c>
      <c r="AB348" s="3">
        <v>0</v>
      </c>
      <c r="AC348" s="3">
        <v>24.322333333333329</v>
      </c>
      <c r="AD348" s="3">
        <v>0</v>
      </c>
      <c r="AE348" s="3">
        <v>0</v>
      </c>
      <c r="AF348" t="s">
        <v>346</v>
      </c>
      <c r="AG348" s="13">
        <v>5</v>
      </c>
      <c r="AQ348"/>
    </row>
    <row r="349" spans="1:43" x14ac:dyDescent="0.2">
      <c r="A349" t="s">
        <v>680</v>
      </c>
      <c r="B349" t="s">
        <v>1032</v>
      </c>
      <c r="C349" t="s">
        <v>1545</v>
      </c>
      <c r="D349" t="s">
        <v>1741</v>
      </c>
      <c r="E349" s="3">
        <v>84.044444444444451</v>
      </c>
      <c r="F349" s="3">
        <f>Table3[[#This Row],[Total Hours Nurse Staffing]]/Table3[[#This Row],[MDS Census]]</f>
        <v>3.4301507139079845</v>
      </c>
      <c r="G349" s="3">
        <f>Table3[[#This Row],[Total Direct Care Staff Hours]]/Table3[[#This Row],[MDS Census]]</f>
        <v>3.0833818085668958</v>
      </c>
      <c r="H349" s="3">
        <f>Table3[[#This Row],[Total RN Hours (w/ Admin, DON)]]/Table3[[#This Row],[MDS Census]]</f>
        <v>0.92610920148069797</v>
      </c>
      <c r="I349" s="3">
        <f>Table3[[#This Row],[Total RN Hours (w/ Admin, DON)]]/Table3[[#This Row],[MDS Census]]</f>
        <v>0.92610920148069797</v>
      </c>
      <c r="J349" s="3">
        <f t="shared" si="5"/>
        <v>288.28511111111106</v>
      </c>
      <c r="K349" s="3">
        <f>SUM(Table3[[#This Row],[RN Hours (excl. Admin, DON)]], Table3[[#This Row],[LPN Hours (excl. Admin)]], Table3[[#This Row],[CNA Hours]], Table3[[#This Row],[NA TR Hours]], Table3[[#This Row],[Med Aide/Tech Hours]])</f>
        <v>259.14111111111112</v>
      </c>
      <c r="L349" s="3">
        <f>SUM(Table3[[#This Row],[RN Hours (excl. Admin, DON)]:[RN DON Hours]])</f>
        <v>77.834333333333333</v>
      </c>
      <c r="M349" s="3">
        <v>65.301000000000002</v>
      </c>
      <c r="N349" s="3">
        <v>8.0888888888888886</v>
      </c>
      <c r="O349" s="3">
        <v>4.4444444444444446</v>
      </c>
      <c r="P349" s="3">
        <f>SUM(Table3[[#This Row],[LPN Hours (excl. Admin)]:[LPN Admin Hours]])</f>
        <v>63.027555555555551</v>
      </c>
      <c r="Q349" s="3">
        <v>46.416888888888892</v>
      </c>
      <c r="R349" s="3">
        <v>16.610666666666663</v>
      </c>
      <c r="S349" s="3">
        <f>SUM(Table3[[#This Row],[CNA Hours]], Table3[[#This Row],[NA TR Hours]], Table3[[#This Row],[Med Aide/Tech Hours]])</f>
        <v>147.42322222222222</v>
      </c>
      <c r="T349" s="3">
        <v>147.42322222222222</v>
      </c>
      <c r="U349" s="3">
        <v>0</v>
      </c>
      <c r="V349" s="3">
        <v>0</v>
      </c>
      <c r="W349" s="3">
        <f>SUM(Table3[[#This Row],[RN Hours Contract]:[Med Aide Hours Contract]])</f>
        <v>0</v>
      </c>
      <c r="X349" s="3">
        <v>0</v>
      </c>
      <c r="Y349" s="3">
        <v>0</v>
      </c>
      <c r="Z349" s="3">
        <v>0</v>
      </c>
      <c r="AA349" s="3">
        <v>0</v>
      </c>
      <c r="AB349" s="3">
        <v>0</v>
      </c>
      <c r="AC349" s="3">
        <v>0</v>
      </c>
      <c r="AD349" s="3">
        <v>0</v>
      </c>
      <c r="AE349" s="3">
        <v>0</v>
      </c>
      <c r="AF349" t="s">
        <v>347</v>
      </c>
      <c r="AG349" s="13">
        <v>5</v>
      </c>
      <c r="AQ349"/>
    </row>
    <row r="350" spans="1:43" x14ac:dyDescent="0.2">
      <c r="A350" t="s">
        <v>680</v>
      </c>
      <c r="B350" t="s">
        <v>1033</v>
      </c>
      <c r="C350" t="s">
        <v>1595</v>
      </c>
      <c r="D350" t="s">
        <v>1741</v>
      </c>
      <c r="E350" s="3">
        <v>94.911111111111111</v>
      </c>
      <c r="F350" s="3">
        <f>Table3[[#This Row],[Total Hours Nurse Staffing]]/Table3[[#This Row],[MDS Census]]</f>
        <v>3.4797763989697965</v>
      </c>
      <c r="G350" s="3">
        <f>Table3[[#This Row],[Total Direct Care Staff Hours]]/Table3[[#This Row],[MDS Census]]</f>
        <v>3.2128892531023179</v>
      </c>
      <c r="H350" s="3">
        <f>Table3[[#This Row],[Total RN Hours (w/ Admin, DON)]]/Table3[[#This Row],[MDS Census]]</f>
        <v>0.50553383282603614</v>
      </c>
      <c r="I350" s="3">
        <f>Table3[[#This Row],[Total RN Hours (w/ Admin, DON)]]/Table3[[#This Row],[MDS Census]]</f>
        <v>0.50553383282603614</v>
      </c>
      <c r="J350" s="3">
        <f t="shared" si="5"/>
        <v>330.26944444444445</v>
      </c>
      <c r="K350" s="3">
        <f>SUM(Table3[[#This Row],[RN Hours (excl. Admin, DON)]], Table3[[#This Row],[LPN Hours (excl. Admin)]], Table3[[#This Row],[CNA Hours]], Table3[[#This Row],[NA TR Hours]], Table3[[#This Row],[Med Aide/Tech Hours]])</f>
        <v>304.93888888888887</v>
      </c>
      <c r="L350" s="3">
        <f>SUM(Table3[[#This Row],[RN Hours (excl. Admin, DON)]:[RN DON Hours]])</f>
        <v>47.980777777777782</v>
      </c>
      <c r="M350" s="3">
        <v>27.447444444444443</v>
      </c>
      <c r="N350" s="3">
        <v>14.933333333333334</v>
      </c>
      <c r="O350" s="3">
        <v>5.6</v>
      </c>
      <c r="P350" s="3">
        <f>SUM(Table3[[#This Row],[LPN Hours (excl. Admin)]:[LPN Admin Hours]])</f>
        <v>84.623999999999995</v>
      </c>
      <c r="Q350" s="3">
        <v>79.826777777777778</v>
      </c>
      <c r="R350" s="3">
        <v>4.7972222222222225</v>
      </c>
      <c r="S350" s="3">
        <f>SUM(Table3[[#This Row],[CNA Hours]], Table3[[#This Row],[NA TR Hours]], Table3[[#This Row],[Med Aide/Tech Hours]])</f>
        <v>197.66466666666668</v>
      </c>
      <c r="T350" s="3">
        <v>197.66466666666668</v>
      </c>
      <c r="U350" s="3">
        <v>0</v>
      </c>
      <c r="V350" s="3">
        <v>0</v>
      </c>
      <c r="W350" s="3">
        <f>SUM(Table3[[#This Row],[RN Hours Contract]:[Med Aide Hours Contract]])</f>
        <v>46.48844444444444</v>
      </c>
      <c r="X350" s="3">
        <v>5.5668888888888874</v>
      </c>
      <c r="Y350" s="3">
        <v>0</v>
      </c>
      <c r="Z350" s="3">
        <v>0</v>
      </c>
      <c r="AA350" s="3">
        <v>22.818111111111108</v>
      </c>
      <c r="AB350" s="3">
        <v>0</v>
      </c>
      <c r="AC350" s="3">
        <v>18.103444444444449</v>
      </c>
      <c r="AD350" s="3">
        <v>0</v>
      </c>
      <c r="AE350" s="3">
        <v>0</v>
      </c>
      <c r="AF350" t="s">
        <v>348</v>
      </c>
      <c r="AG350" s="13">
        <v>5</v>
      </c>
      <c r="AQ350"/>
    </row>
    <row r="351" spans="1:43" x14ac:dyDescent="0.2">
      <c r="A351" t="s">
        <v>680</v>
      </c>
      <c r="B351" t="s">
        <v>1034</v>
      </c>
      <c r="C351" t="s">
        <v>1596</v>
      </c>
      <c r="D351" t="s">
        <v>1763</v>
      </c>
      <c r="E351" s="3">
        <v>56.111111111111114</v>
      </c>
      <c r="F351" s="3">
        <f>Table3[[#This Row],[Total Hours Nurse Staffing]]/Table3[[#This Row],[MDS Census]]</f>
        <v>3.4506693069306928</v>
      </c>
      <c r="G351" s="3">
        <f>Table3[[#This Row],[Total Direct Care Staff Hours]]/Table3[[#This Row],[MDS Census]]</f>
        <v>3.3554217821782171</v>
      </c>
      <c r="H351" s="3">
        <f>Table3[[#This Row],[Total RN Hours (w/ Admin, DON)]]/Table3[[#This Row],[MDS Census]]</f>
        <v>0.62225544554455448</v>
      </c>
      <c r="I351" s="3">
        <f>Table3[[#This Row],[Total RN Hours (w/ Admin, DON)]]/Table3[[#This Row],[MDS Census]]</f>
        <v>0.62225544554455448</v>
      </c>
      <c r="J351" s="3">
        <f t="shared" si="5"/>
        <v>193.62088888888889</v>
      </c>
      <c r="K351" s="3">
        <f>SUM(Table3[[#This Row],[RN Hours (excl. Admin, DON)]], Table3[[#This Row],[LPN Hours (excl. Admin)]], Table3[[#This Row],[CNA Hours]], Table3[[#This Row],[NA TR Hours]], Table3[[#This Row],[Med Aide/Tech Hours]])</f>
        <v>188.27644444444442</v>
      </c>
      <c r="L351" s="3">
        <f>SUM(Table3[[#This Row],[RN Hours (excl. Admin, DON)]:[RN DON Hours]])</f>
        <v>34.915444444444447</v>
      </c>
      <c r="M351" s="3">
        <v>29.643222222222221</v>
      </c>
      <c r="N351" s="3">
        <v>0</v>
      </c>
      <c r="O351" s="3">
        <v>5.2722222222222221</v>
      </c>
      <c r="P351" s="3">
        <f>SUM(Table3[[#This Row],[LPN Hours (excl. Admin)]:[LPN Admin Hours]])</f>
        <v>36.722000000000001</v>
      </c>
      <c r="Q351" s="3">
        <v>36.649777777777778</v>
      </c>
      <c r="R351" s="3">
        <v>7.2222222222222215E-2</v>
      </c>
      <c r="S351" s="3">
        <f>SUM(Table3[[#This Row],[CNA Hours]], Table3[[#This Row],[NA TR Hours]], Table3[[#This Row],[Med Aide/Tech Hours]])</f>
        <v>121.98344444444444</v>
      </c>
      <c r="T351" s="3">
        <v>106.04233333333333</v>
      </c>
      <c r="U351" s="3">
        <v>15.941111111111109</v>
      </c>
      <c r="V351" s="3">
        <v>0</v>
      </c>
      <c r="W351" s="3">
        <f>SUM(Table3[[#This Row],[RN Hours Contract]:[Med Aide Hours Contract]])</f>
        <v>5.6</v>
      </c>
      <c r="X351" s="3">
        <v>0</v>
      </c>
      <c r="Y351" s="3">
        <v>0</v>
      </c>
      <c r="Z351" s="3">
        <v>0</v>
      </c>
      <c r="AA351" s="3">
        <v>5.6</v>
      </c>
      <c r="AB351" s="3">
        <v>0</v>
      </c>
      <c r="AC351" s="3">
        <v>0</v>
      </c>
      <c r="AD351" s="3">
        <v>0</v>
      </c>
      <c r="AE351" s="3">
        <v>0</v>
      </c>
      <c r="AF351" t="s">
        <v>349</v>
      </c>
      <c r="AG351" s="13">
        <v>5</v>
      </c>
      <c r="AQ351"/>
    </row>
    <row r="352" spans="1:43" x14ac:dyDescent="0.2">
      <c r="A352" t="s">
        <v>680</v>
      </c>
      <c r="B352" t="s">
        <v>1035</v>
      </c>
      <c r="C352" t="s">
        <v>1528</v>
      </c>
      <c r="D352" t="s">
        <v>1717</v>
      </c>
      <c r="E352" s="3">
        <v>37.611111111111114</v>
      </c>
      <c r="F352" s="3">
        <f>Table3[[#This Row],[Total Hours Nurse Staffing]]/Table3[[#This Row],[MDS Census]]</f>
        <v>2.9122599704579022</v>
      </c>
      <c r="G352" s="3">
        <f>Table3[[#This Row],[Total Direct Care Staff Hours]]/Table3[[#This Row],[MDS Census]]</f>
        <v>2.58493353028065</v>
      </c>
      <c r="H352" s="3">
        <f>Table3[[#This Row],[Total RN Hours (w/ Admin, DON)]]/Table3[[#This Row],[MDS Census]]</f>
        <v>0.84556868537666163</v>
      </c>
      <c r="I352" s="3">
        <f>Table3[[#This Row],[Total RN Hours (w/ Admin, DON)]]/Table3[[#This Row],[MDS Census]]</f>
        <v>0.84556868537666163</v>
      </c>
      <c r="J352" s="3">
        <f t="shared" si="5"/>
        <v>109.53333333333333</v>
      </c>
      <c r="K352" s="3">
        <f>SUM(Table3[[#This Row],[RN Hours (excl. Admin, DON)]], Table3[[#This Row],[LPN Hours (excl. Admin)]], Table3[[#This Row],[CNA Hours]], Table3[[#This Row],[NA TR Hours]], Table3[[#This Row],[Med Aide/Tech Hours]])</f>
        <v>97.222222222222229</v>
      </c>
      <c r="L352" s="3">
        <f>SUM(Table3[[#This Row],[RN Hours (excl. Admin, DON)]:[RN DON Hours]])</f>
        <v>31.802777777777777</v>
      </c>
      <c r="M352" s="3">
        <v>19.524999999999999</v>
      </c>
      <c r="N352" s="3">
        <v>6.677777777777778</v>
      </c>
      <c r="O352" s="3">
        <v>5.6</v>
      </c>
      <c r="P352" s="3">
        <f>SUM(Table3[[#This Row],[LPN Hours (excl. Admin)]:[LPN Admin Hours]])</f>
        <v>14.230555555555556</v>
      </c>
      <c r="Q352" s="3">
        <v>14.197222222222223</v>
      </c>
      <c r="R352" s="3">
        <v>3.3333333333333333E-2</v>
      </c>
      <c r="S352" s="3">
        <f>SUM(Table3[[#This Row],[CNA Hours]], Table3[[#This Row],[NA TR Hours]], Table3[[#This Row],[Med Aide/Tech Hours]])</f>
        <v>63.5</v>
      </c>
      <c r="T352" s="3">
        <v>63.5</v>
      </c>
      <c r="U352" s="3">
        <v>0</v>
      </c>
      <c r="V352" s="3">
        <v>0</v>
      </c>
      <c r="W352" s="3">
        <f>SUM(Table3[[#This Row],[RN Hours Contract]:[Med Aide Hours Contract]])</f>
        <v>5.4666666666666668</v>
      </c>
      <c r="X352" s="3">
        <v>0</v>
      </c>
      <c r="Y352" s="3">
        <v>0.88888888888888884</v>
      </c>
      <c r="Z352" s="3">
        <v>0</v>
      </c>
      <c r="AA352" s="3">
        <v>0</v>
      </c>
      <c r="AB352" s="3">
        <v>0</v>
      </c>
      <c r="AC352" s="3">
        <v>4.5777777777777775</v>
      </c>
      <c r="AD352" s="3">
        <v>0</v>
      </c>
      <c r="AE352" s="3">
        <v>0</v>
      </c>
      <c r="AF352" t="s">
        <v>350</v>
      </c>
      <c r="AG352" s="13">
        <v>5</v>
      </c>
      <c r="AQ352"/>
    </row>
    <row r="353" spans="1:43" x14ac:dyDescent="0.2">
      <c r="A353" t="s">
        <v>680</v>
      </c>
      <c r="B353" t="s">
        <v>1036</v>
      </c>
      <c r="C353" t="s">
        <v>1597</v>
      </c>
      <c r="D353" t="s">
        <v>1741</v>
      </c>
      <c r="E353" s="3">
        <v>19.633333333333333</v>
      </c>
      <c r="F353" s="3">
        <f>Table3[[#This Row],[Total Hours Nurse Staffing]]/Table3[[#This Row],[MDS Census]]</f>
        <v>4.5562252405206562</v>
      </c>
      <c r="G353" s="3">
        <f>Table3[[#This Row],[Total Direct Care Staff Hours]]/Table3[[#This Row],[MDS Census]]</f>
        <v>4.2758517260894173</v>
      </c>
      <c r="H353" s="3">
        <f>Table3[[#This Row],[Total RN Hours (w/ Admin, DON)]]/Table3[[#This Row],[MDS Census]]</f>
        <v>1.6776570458404076</v>
      </c>
      <c r="I353" s="3">
        <f>Table3[[#This Row],[Total RN Hours (w/ Admin, DON)]]/Table3[[#This Row],[MDS Census]]</f>
        <v>1.6776570458404076</v>
      </c>
      <c r="J353" s="3">
        <f t="shared" ref="J353:J416" si="6">SUM(L353,P353,S353)</f>
        <v>89.453888888888883</v>
      </c>
      <c r="K353" s="3">
        <f>SUM(Table3[[#This Row],[RN Hours (excl. Admin, DON)]], Table3[[#This Row],[LPN Hours (excl. Admin)]], Table3[[#This Row],[CNA Hours]], Table3[[#This Row],[NA TR Hours]], Table3[[#This Row],[Med Aide/Tech Hours]])</f>
        <v>83.949222222222218</v>
      </c>
      <c r="L353" s="3">
        <f>SUM(Table3[[#This Row],[RN Hours (excl. Admin, DON)]:[RN DON Hours]])</f>
        <v>32.938000000000002</v>
      </c>
      <c r="M353" s="3">
        <v>28.163888888888888</v>
      </c>
      <c r="N353" s="3">
        <v>2.2852222222222225</v>
      </c>
      <c r="O353" s="3">
        <v>2.4888888888888889</v>
      </c>
      <c r="P353" s="3">
        <f>SUM(Table3[[#This Row],[LPN Hours (excl. Admin)]:[LPN Admin Hours]])</f>
        <v>12.180555555555555</v>
      </c>
      <c r="Q353" s="3">
        <v>11.45</v>
      </c>
      <c r="R353" s="3">
        <v>0.73055555555555551</v>
      </c>
      <c r="S353" s="3">
        <f>SUM(Table3[[#This Row],[CNA Hours]], Table3[[#This Row],[NA TR Hours]], Table3[[#This Row],[Med Aide/Tech Hours]])</f>
        <v>44.335333333333331</v>
      </c>
      <c r="T353" s="3">
        <v>44.335333333333331</v>
      </c>
      <c r="U353" s="3">
        <v>0</v>
      </c>
      <c r="V353" s="3">
        <v>0</v>
      </c>
      <c r="W353" s="3">
        <f>SUM(Table3[[#This Row],[RN Hours Contract]:[Med Aide Hours Contract]])</f>
        <v>6.5955555555555563</v>
      </c>
      <c r="X353" s="3">
        <v>0.53333333333333333</v>
      </c>
      <c r="Y353" s="3">
        <v>1.5685555555555555</v>
      </c>
      <c r="Z353" s="3">
        <v>0</v>
      </c>
      <c r="AA353" s="3">
        <v>0</v>
      </c>
      <c r="AB353" s="3">
        <v>0</v>
      </c>
      <c r="AC353" s="3">
        <v>4.4936666666666669</v>
      </c>
      <c r="AD353" s="3">
        <v>0</v>
      </c>
      <c r="AE353" s="3">
        <v>0</v>
      </c>
      <c r="AF353" t="s">
        <v>351</v>
      </c>
      <c r="AG353" s="13">
        <v>5</v>
      </c>
      <c r="AQ353"/>
    </row>
    <row r="354" spans="1:43" x14ac:dyDescent="0.2">
      <c r="A354" t="s">
        <v>680</v>
      </c>
      <c r="B354" t="s">
        <v>1037</v>
      </c>
      <c r="C354" t="s">
        <v>1513</v>
      </c>
      <c r="D354" t="s">
        <v>1721</v>
      </c>
      <c r="E354" s="3">
        <v>42.18888888888889</v>
      </c>
      <c r="F354" s="3">
        <f>Table3[[#This Row],[Total Hours Nurse Staffing]]/Table3[[#This Row],[MDS Census]]</f>
        <v>3.2885699236239136</v>
      </c>
      <c r="G354" s="3">
        <f>Table3[[#This Row],[Total Direct Care Staff Hours]]/Table3[[#This Row],[MDS Census]]</f>
        <v>3.0273110350276538</v>
      </c>
      <c r="H354" s="3">
        <f>Table3[[#This Row],[Total RN Hours (w/ Admin, DON)]]/Table3[[#This Row],[MDS Census]]</f>
        <v>0.54701079799841978</v>
      </c>
      <c r="I354" s="3">
        <f>Table3[[#This Row],[Total RN Hours (w/ Admin, DON)]]/Table3[[#This Row],[MDS Census]]</f>
        <v>0.54701079799841978</v>
      </c>
      <c r="J354" s="3">
        <f t="shared" si="6"/>
        <v>138.74111111111111</v>
      </c>
      <c r="K354" s="3">
        <f>SUM(Table3[[#This Row],[RN Hours (excl. Admin, DON)]], Table3[[#This Row],[LPN Hours (excl. Admin)]], Table3[[#This Row],[CNA Hours]], Table3[[#This Row],[NA TR Hours]], Table3[[#This Row],[Med Aide/Tech Hours]])</f>
        <v>127.7188888888889</v>
      </c>
      <c r="L354" s="3">
        <f>SUM(Table3[[#This Row],[RN Hours (excl. Admin, DON)]:[RN DON Hours]])</f>
        <v>23.077777777777776</v>
      </c>
      <c r="M354" s="3">
        <v>12.055555555555555</v>
      </c>
      <c r="N354" s="3">
        <v>5.6</v>
      </c>
      <c r="O354" s="3">
        <v>5.4222222222222225</v>
      </c>
      <c r="P354" s="3">
        <f>SUM(Table3[[#This Row],[LPN Hours (excl. Admin)]:[LPN Admin Hours]])</f>
        <v>32.632222222222225</v>
      </c>
      <c r="Q354" s="3">
        <v>32.632222222222225</v>
      </c>
      <c r="R354" s="3">
        <v>0</v>
      </c>
      <c r="S354" s="3">
        <f>SUM(Table3[[#This Row],[CNA Hours]], Table3[[#This Row],[NA TR Hours]], Table3[[#This Row],[Med Aide/Tech Hours]])</f>
        <v>83.031111111111116</v>
      </c>
      <c r="T354" s="3">
        <v>83.031111111111116</v>
      </c>
      <c r="U354" s="3">
        <v>0</v>
      </c>
      <c r="V354" s="3">
        <v>0</v>
      </c>
      <c r="W354" s="3">
        <f>SUM(Table3[[#This Row],[RN Hours Contract]:[Med Aide Hours Contract]])</f>
        <v>11.469444444444445</v>
      </c>
      <c r="X354" s="3">
        <v>0.65</v>
      </c>
      <c r="Y354" s="3">
        <v>0</v>
      </c>
      <c r="Z354" s="3">
        <v>0</v>
      </c>
      <c r="AA354" s="3">
        <v>1.7055555555555555</v>
      </c>
      <c r="AB354" s="3">
        <v>0</v>
      </c>
      <c r="AC354" s="3">
        <v>9.1138888888888889</v>
      </c>
      <c r="AD354" s="3">
        <v>0</v>
      </c>
      <c r="AE354" s="3">
        <v>0</v>
      </c>
      <c r="AF354" t="s">
        <v>352</v>
      </c>
      <c r="AG354" s="13">
        <v>5</v>
      </c>
      <c r="AQ354"/>
    </row>
    <row r="355" spans="1:43" x14ac:dyDescent="0.2">
      <c r="A355" t="s">
        <v>680</v>
      </c>
      <c r="B355" t="s">
        <v>1038</v>
      </c>
      <c r="C355" t="s">
        <v>1565</v>
      </c>
      <c r="D355" t="s">
        <v>1714</v>
      </c>
      <c r="E355" s="3">
        <v>54.388888888888886</v>
      </c>
      <c r="F355" s="3">
        <f>Table3[[#This Row],[Total Hours Nurse Staffing]]/Table3[[#This Row],[MDS Census]]</f>
        <v>3.6706046986721139</v>
      </c>
      <c r="G355" s="3">
        <f>Table3[[#This Row],[Total Direct Care Staff Hours]]/Table3[[#This Row],[MDS Census]]</f>
        <v>3.3564310520939737</v>
      </c>
      <c r="H355" s="3">
        <f>Table3[[#This Row],[Total RN Hours (w/ Admin, DON)]]/Table3[[#This Row],[MDS Census]]</f>
        <v>0.58481307456588361</v>
      </c>
      <c r="I355" s="3">
        <f>Table3[[#This Row],[Total RN Hours (w/ Admin, DON)]]/Table3[[#This Row],[MDS Census]]</f>
        <v>0.58481307456588361</v>
      </c>
      <c r="J355" s="3">
        <f t="shared" si="6"/>
        <v>199.64011111111108</v>
      </c>
      <c r="K355" s="3">
        <f>SUM(Table3[[#This Row],[RN Hours (excl. Admin, DON)]], Table3[[#This Row],[LPN Hours (excl. Admin)]], Table3[[#This Row],[CNA Hours]], Table3[[#This Row],[NA TR Hours]], Table3[[#This Row],[Med Aide/Tech Hours]])</f>
        <v>182.55255555555556</v>
      </c>
      <c r="L355" s="3">
        <f>SUM(Table3[[#This Row],[RN Hours (excl. Admin, DON)]:[RN DON Hours]])</f>
        <v>31.807333333333332</v>
      </c>
      <c r="M355" s="3">
        <v>18.014444444444443</v>
      </c>
      <c r="N355" s="3">
        <v>8.8517777777777766</v>
      </c>
      <c r="O355" s="3">
        <v>4.9411111111111126</v>
      </c>
      <c r="P355" s="3">
        <f>SUM(Table3[[#This Row],[LPN Hours (excl. Admin)]:[LPN Admin Hours]])</f>
        <v>62.579777777777771</v>
      </c>
      <c r="Q355" s="3">
        <v>59.285111111111107</v>
      </c>
      <c r="R355" s="3">
        <v>3.2946666666666666</v>
      </c>
      <c r="S355" s="3">
        <f>SUM(Table3[[#This Row],[CNA Hours]], Table3[[#This Row],[NA TR Hours]], Table3[[#This Row],[Med Aide/Tech Hours]])</f>
        <v>105.253</v>
      </c>
      <c r="T355" s="3">
        <v>105.253</v>
      </c>
      <c r="U355" s="3">
        <v>0</v>
      </c>
      <c r="V355" s="3">
        <v>0</v>
      </c>
      <c r="W355" s="3">
        <f>SUM(Table3[[#This Row],[RN Hours Contract]:[Med Aide Hours Contract]])</f>
        <v>0</v>
      </c>
      <c r="X355" s="3">
        <v>0</v>
      </c>
      <c r="Y355" s="3">
        <v>0</v>
      </c>
      <c r="Z355" s="3">
        <v>0</v>
      </c>
      <c r="AA355" s="3">
        <v>0</v>
      </c>
      <c r="AB355" s="3">
        <v>0</v>
      </c>
      <c r="AC355" s="3">
        <v>0</v>
      </c>
      <c r="AD355" s="3">
        <v>0</v>
      </c>
      <c r="AE355" s="3">
        <v>0</v>
      </c>
      <c r="AF355" t="s">
        <v>353</v>
      </c>
      <c r="AG355" s="13">
        <v>5</v>
      </c>
      <c r="AQ355"/>
    </row>
    <row r="356" spans="1:43" x14ac:dyDescent="0.2">
      <c r="A356" t="s">
        <v>680</v>
      </c>
      <c r="B356" t="s">
        <v>1039</v>
      </c>
      <c r="C356" t="s">
        <v>1439</v>
      </c>
      <c r="D356" t="s">
        <v>1741</v>
      </c>
      <c r="E356" s="3">
        <v>171.3111111111111</v>
      </c>
      <c r="F356" s="3">
        <f>Table3[[#This Row],[Total Hours Nurse Staffing]]/Table3[[#This Row],[MDS Census]]</f>
        <v>2.6463062654040734</v>
      </c>
      <c r="G356" s="3">
        <f>Table3[[#This Row],[Total Direct Care Staff Hours]]/Table3[[#This Row],[MDS Census]]</f>
        <v>2.469208068491374</v>
      </c>
      <c r="H356" s="3">
        <f>Table3[[#This Row],[Total RN Hours (w/ Admin, DON)]]/Table3[[#This Row],[MDS Census]]</f>
        <v>0.26994422104034249</v>
      </c>
      <c r="I356" s="3">
        <f>Table3[[#This Row],[Total RN Hours (w/ Admin, DON)]]/Table3[[#This Row],[MDS Census]]</f>
        <v>0.26994422104034249</v>
      </c>
      <c r="J356" s="3">
        <f t="shared" si="6"/>
        <v>453.3416666666667</v>
      </c>
      <c r="K356" s="3">
        <f>SUM(Table3[[#This Row],[RN Hours (excl. Admin, DON)]], Table3[[#This Row],[LPN Hours (excl. Admin)]], Table3[[#This Row],[CNA Hours]], Table3[[#This Row],[NA TR Hours]], Table3[[#This Row],[Med Aide/Tech Hours]])</f>
        <v>423.00277777777779</v>
      </c>
      <c r="L356" s="3">
        <f>SUM(Table3[[#This Row],[RN Hours (excl. Admin, DON)]:[RN DON Hours]])</f>
        <v>46.244444444444447</v>
      </c>
      <c r="M356" s="3">
        <v>33.355555555555554</v>
      </c>
      <c r="N356" s="3">
        <v>7.7333333333333334</v>
      </c>
      <c r="O356" s="3">
        <v>5.1555555555555559</v>
      </c>
      <c r="P356" s="3">
        <f>SUM(Table3[[#This Row],[LPN Hours (excl. Admin)]:[LPN Admin Hours]])</f>
        <v>137.29444444444445</v>
      </c>
      <c r="Q356" s="3">
        <v>119.84444444444445</v>
      </c>
      <c r="R356" s="3">
        <v>17.45</v>
      </c>
      <c r="S356" s="3">
        <f>SUM(Table3[[#This Row],[CNA Hours]], Table3[[#This Row],[NA TR Hours]], Table3[[#This Row],[Med Aide/Tech Hours]])</f>
        <v>269.80277777777781</v>
      </c>
      <c r="T356" s="3">
        <v>269.80277777777781</v>
      </c>
      <c r="U356" s="3">
        <v>0</v>
      </c>
      <c r="V356" s="3">
        <v>0</v>
      </c>
      <c r="W356" s="3">
        <f>SUM(Table3[[#This Row],[RN Hours Contract]:[Med Aide Hours Contract]])</f>
        <v>3.2</v>
      </c>
      <c r="X356" s="3">
        <v>3.2</v>
      </c>
      <c r="Y356" s="3">
        <v>0</v>
      </c>
      <c r="Z356" s="3">
        <v>0</v>
      </c>
      <c r="AA356" s="3">
        <v>0</v>
      </c>
      <c r="AB356" s="3">
        <v>0</v>
      </c>
      <c r="AC356" s="3">
        <v>0</v>
      </c>
      <c r="AD356" s="3">
        <v>0</v>
      </c>
      <c r="AE356" s="3">
        <v>0</v>
      </c>
      <c r="AF356" t="s">
        <v>354</v>
      </c>
      <c r="AG356" s="13">
        <v>5</v>
      </c>
      <c r="AQ356"/>
    </row>
    <row r="357" spans="1:43" x14ac:dyDescent="0.2">
      <c r="A357" t="s">
        <v>680</v>
      </c>
      <c r="B357" t="s">
        <v>1040</v>
      </c>
      <c r="C357" t="s">
        <v>1417</v>
      </c>
      <c r="D357" t="s">
        <v>1731</v>
      </c>
      <c r="E357" s="3">
        <v>51.488888888888887</v>
      </c>
      <c r="F357" s="3">
        <f>Table3[[#This Row],[Total Hours Nurse Staffing]]/Table3[[#This Row],[MDS Census]]</f>
        <v>7.7726586102719031</v>
      </c>
      <c r="G357" s="3">
        <f>Table3[[#This Row],[Total Direct Care Staff Hours]]/Table3[[#This Row],[MDS Census]]</f>
        <v>7.3753776435045317</v>
      </c>
      <c r="H357" s="3">
        <f>Table3[[#This Row],[Total RN Hours (w/ Admin, DON)]]/Table3[[#This Row],[MDS Census]]</f>
        <v>1.8780211480362539</v>
      </c>
      <c r="I357" s="3">
        <f>Table3[[#This Row],[Total RN Hours (w/ Admin, DON)]]/Table3[[#This Row],[MDS Census]]</f>
        <v>1.8780211480362539</v>
      </c>
      <c r="J357" s="3">
        <f t="shared" si="6"/>
        <v>400.20555555555552</v>
      </c>
      <c r="K357" s="3">
        <f>SUM(Table3[[#This Row],[RN Hours (excl. Admin, DON)]], Table3[[#This Row],[LPN Hours (excl. Admin)]], Table3[[#This Row],[CNA Hours]], Table3[[#This Row],[NA TR Hours]], Table3[[#This Row],[Med Aide/Tech Hours]])</f>
        <v>379.75</v>
      </c>
      <c r="L357" s="3">
        <f>SUM(Table3[[#This Row],[RN Hours (excl. Admin, DON)]:[RN DON Hours]])</f>
        <v>96.697222222222223</v>
      </c>
      <c r="M357" s="3">
        <v>76.24166666666666</v>
      </c>
      <c r="N357" s="3">
        <v>9.9666666666666668</v>
      </c>
      <c r="O357" s="3">
        <v>10.488888888888889</v>
      </c>
      <c r="P357" s="3">
        <f>SUM(Table3[[#This Row],[LPN Hours (excl. Admin)]:[LPN Admin Hours]])</f>
        <v>53.672222222222224</v>
      </c>
      <c r="Q357" s="3">
        <v>53.672222222222224</v>
      </c>
      <c r="R357" s="3">
        <v>0</v>
      </c>
      <c r="S357" s="3">
        <f>SUM(Table3[[#This Row],[CNA Hours]], Table3[[#This Row],[NA TR Hours]], Table3[[#This Row],[Med Aide/Tech Hours]])</f>
        <v>249.83611111111111</v>
      </c>
      <c r="T357" s="3">
        <v>249.83611111111111</v>
      </c>
      <c r="U357" s="3">
        <v>0</v>
      </c>
      <c r="V357" s="3">
        <v>0</v>
      </c>
      <c r="W357" s="3">
        <f>SUM(Table3[[#This Row],[RN Hours Contract]:[Med Aide Hours Contract]])</f>
        <v>0</v>
      </c>
      <c r="X357" s="3">
        <v>0</v>
      </c>
      <c r="Y357" s="3">
        <v>0</v>
      </c>
      <c r="Z357" s="3">
        <v>0</v>
      </c>
      <c r="AA357" s="3">
        <v>0</v>
      </c>
      <c r="AB357" s="3">
        <v>0</v>
      </c>
      <c r="AC357" s="3">
        <v>0</v>
      </c>
      <c r="AD357" s="3">
        <v>0</v>
      </c>
      <c r="AE357" s="3">
        <v>0</v>
      </c>
      <c r="AF357" t="s">
        <v>355</v>
      </c>
      <c r="AG357" s="13">
        <v>5</v>
      </c>
      <c r="AQ357"/>
    </row>
    <row r="358" spans="1:43" x14ac:dyDescent="0.2">
      <c r="A358" t="s">
        <v>680</v>
      </c>
      <c r="B358" t="s">
        <v>1041</v>
      </c>
      <c r="C358" t="s">
        <v>1598</v>
      </c>
      <c r="D358" t="s">
        <v>1774</v>
      </c>
      <c r="E358" s="3">
        <v>47.611111111111114</v>
      </c>
      <c r="F358" s="3">
        <f>Table3[[#This Row],[Total Hours Nurse Staffing]]/Table3[[#This Row],[MDS Census]]</f>
        <v>4.5511761960326718</v>
      </c>
      <c r="G358" s="3">
        <f>Table3[[#This Row],[Total Direct Care Staff Hours]]/Table3[[#This Row],[MDS Census]]</f>
        <v>4.1251551925320884</v>
      </c>
      <c r="H358" s="3">
        <f>Table3[[#This Row],[Total RN Hours (w/ Admin, DON)]]/Table3[[#This Row],[MDS Census]]</f>
        <v>0.80088681446907806</v>
      </c>
      <c r="I358" s="3">
        <f>Table3[[#This Row],[Total RN Hours (w/ Admin, DON)]]/Table3[[#This Row],[MDS Census]]</f>
        <v>0.80088681446907806</v>
      </c>
      <c r="J358" s="3">
        <f t="shared" si="6"/>
        <v>216.68655555555557</v>
      </c>
      <c r="K358" s="3">
        <f>SUM(Table3[[#This Row],[RN Hours (excl. Admin, DON)]], Table3[[#This Row],[LPN Hours (excl. Admin)]], Table3[[#This Row],[CNA Hours]], Table3[[#This Row],[NA TR Hours]], Table3[[#This Row],[Med Aide/Tech Hours]])</f>
        <v>196.40322222222221</v>
      </c>
      <c r="L358" s="3">
        <f>SUM(Table3[[#This Row],[RN Hours (excl. Admin, DON)]:[RN DON Hours]])</f>
        <v>38.13111111111111</v>
      </c>
      <c r="M358" s="3">
        <v>17.847777777777779</v>
      </c>
      <c r="N358" s="3">
        <v>15.116666666666669</v>
      </c>
      <c r="O358" s="3">
        <v>5.166666666666667</v>
      </c>
      <c r="P358" s="3">
        <f>SUM(Table3[[#This Row],[LPN Hours (excl. Admin)]:[LPN Admin Hours]])</f>
        <v>34.373777777777775</v>
      </c>
      <c r="Q358" s="3">
        <v>34.373777777777775</v>
      </c>
      <c r="R358" s="3">
        <v>0</v>
      </c>
      <c r="S358" s="3">
        <f>SUM(Table3[[#This Row],[CNA Hours]], Table3[[#This Row],[NA TR Hours]], Table3[[#This Row],[Med Aide/Tech Hours]])</f>
        <v>144.18166666666667</v>
      </c>
      <c r="T358" s="3">
        <v>144.18166666666667</v>
      </c>
      <c r="U358" s="3">
        <v>0</v>
      </c>
      <c r="V358" s="3">
        <v>0</v>
      </c>
      <c r="W358" s="3">
        <f>SUM(Table3[[#This Row],[RN Hours Contract]:[Med Aide Hours Contract]])</f>
        <v>0</v>
      </c>
      <c r="X358" s="3">
        <v>0</v>
      </c>
      <c r="Y358" s="3">
        <v>0</v>
      </c>
      <c r="Z358" s="3">
        <v>0</v>
      </c>
      <c r="AA358" s="3">
        <v>0</v>
      </c>
      <c r="AB358" s="3">
        <v>0</v>
      </c>
      <c r="AC358" s="3">
        <v>0</v>
      </c>
      <c r="AD358" s="3">
        <v>0</v>
      </c>
      <c r="AE358" s="3">
        <v>0</v>
      </c>
      <c r="AF358" t="s">
        <v>356</v>
      </c>
      <c r="AG358" s="13">
        <v>5</v>
      </c>
      <c r="AQ358"/>
    </row>
    <row r="359" spans="1:43" x14ac:dyDescent="0.2">
      <c r="A359" t="s">
        <v>680</v>
      </c>
      <c r="B359" t="s">
        <v>1042</v>
      </c>
      <c r="C359" t="s">
        <v>1599</v>
      </c>
      <c r="D359" t="s">
        <v>1744</v>
      </c>
      <c r="E359" s="3">
        <v>130.26666666666668</v>
      </c>
      <c r="F359" s="3">
        <f>Table3[[#This Row],[Total Hours Nurse Staffing]]/Table3[[#This Row],[MDS Census]]</f>
        <v>2.8731729785056297</v>
      </c>
      <c r="G359" s="3">
        <f>Table3[[#This Row],[Total Direct Care Staff Hours]]/Table3[[#This Row],[MDS Census]]</f>
        <v>2.8001603548277036</v>
      </c>
      <c r="H359" s="3">
        <f>Table3[[#This Row],[Total RN Hours (w/ Admin, DON)]]/Table3[[#This Row],[MDS Census]]</f>
        <v>0.62891078130330935</v>
      </c>
      <c r="I359" s="3">
        <f>Table3[[#This Row],[Total RN Hours (w/ Admin, DON)]]/Table3[[#This Row],[MDS Census]]</f>
        <v>0.62891078130330935</v>
      </c>
      <c r="J359" s="3">
        <f t="shared" si="6"/>
        <v>374.27866666666671</v>
      </c>
      <c r="K359" s="3">
        <f>SUM(Table3[[#This Row],[RN Hours (excl. Admin, DON)]], Table3[[#This Row],[LPN Hours (excl. Admin)]], Table3[[#This Row],[CNA Hours]], Table3[[#This Row],[NA TR Hours]], Table3[[#This Row],[Med Aide/Tech Hours]])</f>
        <v>364.76755555555559</v>
      </c>
      <c r="L359" s="3">
        <f>SUM(Table3[[#This Row],[RN Hours (excl. Admin, DON)]:[RN DON Hours]])</f>
        <v>81.926111111111112</v>
      </c>
      <c r="M359" s="3">
        <v>72.415000000000006</v>
      </c>
      <c r="N359" s="3">
        <v>5.6</v>
      </c>
      <c r="O359" s="3">
        <v>3.911111111111111</v>
      </c>
      <c r="P359" s="3">
        <f>SUM(Table3[[#This Row],[LPN Hours (excl. Admin)]:[LPN Admin Hours]])</f>
        <v>65.720555555555563</v>
      </c>
      <c r="Q359" s="3">
        <v>65.720555555555563</v>
      </c>
      <c r="R359" s="3">
        <v>0</v>
      </c>
      <c r="S359" s="3">
        <f>SUM(Table3[[#This Row],[CNA Hours]], Table3[[#This Row],[NA TR Hours]], Table3[[#This Row],[Med Aide/Tech Hours]])</f>
        <v>226.63200000000001</v>
      </c>
      <c r="T359" s="3">
        <v>226.63200000000001</v>
      </c>
      <c r="U359" s="3">
        <v>0</v>
      </c>
      <c r="V359" s="3">
        <v>0</v>
      </c>
      <c r="W359" s="3">
        <f>SUM(Table3[[#This Row],[RN Hours Contract]:[Med Aide Hours Contract]])</f>
        <v>1.3092222222222221</v>
      </c>
      <c r="X359" s="3">
        <v>0.12055555555555557</v>
      </c>
      <c r="Y359" s="3">
        <v>0</v>
      </c>
      <c r="Z359" s="3">
        <v>0</v>
      </c>
      <c r="AA359" s="3">
        <v>0.18166666666666667</v>
      </c>
      <c r="AB359" s="3">
        <v>0</v>
      </c>
      <c r="AC359" s="3">
        <v>1.0069999999999999</v>
      </c>
      <c r="AD359" s="3">
        <v>0</v>
      </c>
      <c r="AE359" s="3">
        <v>0</v>
      </c>
      <c r="AF359" t="s">
        <v>357</v>
      </c>
      <c r="AG359" s="13">
        <v>5</v>
      </c>
      <c r="AQ359"/>
    </row>
    <row r="360" spans="1:43" x14ac:dyDescent="0.2">
      <c r="A360" t="s">
        <v>680</v>
      </c>
      <c r="B360" t="s">
        <v>1043</v>
      </c>
      <c r="C360" t="s">
        <v>1439</v>
      </c>
      <c r="D360" t="s">
        <v>1741</v>
      </c>
      <c r="E360" s="3">
        <v>153.11111111111111</v>
      </c>
      <c r="F360" s="3">
        <f>Table3[[#This Row],[Total Hours Nurse Staffing]]/Table3[[#This Row],[MDS Census]]</f>
        <v>1.872786647314949</v>
      </c>
      <c r="G360" s="3">
        <f>Table3[[#This Row],[Total Direct Care Staff Hours]]/Table3[[#This Row],[MDS Census]]</f>
        <v>1.8356313497822931</v>
      </c>
      <c r="H360" s="3">
        <f>Table3[[#This Row],[Total RN Hours (w/ Admin, DON)]]/Table3[[#This Row],[MDS Census]]</f>
        <v>0.66660014513788091</v>
      </c>
      <c r="I360" s="3">
        <f>Table3[[#This Row],[Total RN Hours (w/ Admin, DON)]]/Table3[[#This Row],[MDS Census]]</f>
        <v>0.66660014513788091</v>
      </c>
      <c r="J360" s="3">
        <f t="shared" si="6"/>
        <v>286.74444444444441</v>
      </c>
      <c r="K360" s="3">
        <f>SUM(Table3[[#This Row],[RN Hours (excl. Admin, DON)]], Table3[[#This Row],[LPN Hours (excl. Admin)]], Table3[[#This Row],[CNA Hours]], Table3[[#This Row],[NA TR Hours]], Table3[[#This Row],[Med Aide/Tech Hours]])</f>
        <v>281.05555555555554</v>
      </c>
      <c r="L360" s="3">
        <f>SUM(Table3[[#This Row],[RN Hours (excl. Admin, DON)]:[RN DON Hours]])</f>
        <v>102.06388888888888</v>
      </c>
      <c r="M360" s="3">
        <v>96.375</v>
      </c>
      <c r="N360" s="3">
        <v>0</v>
      </c>
      <c r="O360" s="3">
        <v>5.6888888888888891</v>
      </c>
      <c r="P360" s="3">
        <f>SUM(Table3[[#This Row],[LPN Hours (excl. Admin)]:[LPN Admin Hours]])</f>
        <v>25.619444444444444</v>
      </c>
      <c r="Q360" s="3">
        <v>25.619444444444444</v>
      </c>
      <c r="R360" s="3">
        <v>0</v>
      </c>
      <c r="S360" s="3">
        <f>SUM(Table3[[#This Row],[CNA Hours]], Table3[[#This Row],[NA TR Hours]], Table3[[#This Row],[Med Aide/Tech Hours]])</f>
        <v>159.0611111111111</v>
      </c>
      <c r="T360" s="3">
        <v>159.0611111111111</v>
      </c>
      <c r="U360" s="3">
        <v>0</v>
      </c>
      <c r="V360" s="3">
        <v>0</v>
      </c>
      <c r="W360" s="3">
        <f>SUM(Table3[[#This Row],[RN Hours Contract]:[Med Aide Hours Contract]])</f>
        <v>1.1555555555555554</v>
      </c>
      <c r="X360" s="3">
        <v>1.1555555555555554</v>
      </c>
      <c r="Y360" s="3">
        <v>0</v>
      </c>
      <c r="Z360" s="3">
        <v>0</v>
      </c>
      <c r="AA360" s="3">
        <v>0</v>
      </c>
      <c r="AB360" s="3">
        <v>0</v>
      </c>
      <c r="AC360" s="3">
        <v>0</v>
      </c>
      <c r="AD360" s="3">
        <v>0</v>
      </c>
      <c r="AE360" s="3">
        <v>0</v>
      </c>
      <c r="AF360" t="s">
        <v>358</v>
      </c>
      <c r="AG360" s="13">
        <v>5</v>
      </c>
      <c r="AQ360"/>
    </row>
    <row r="361" spans="1:43" x14ac:dyDescent="0.2">
      <c r="A361" t="s">
        <v>680</v>
      </c>
      <c r="B361" t="s">
        <v>1044</v>
      </c>
      <c r="C361" t="s">
        <v>1600</v>
      </c>
      <c r="D361" t="s">
        <v>1741</v>
      </c>
      <c r="E361" s="3">
        <v>160.51111111111112</v>
      </c>
      <c r="F361" s="3">
        <f>Table3[[#This Row],[Total Hours Nurse Staffing]]/Table3[[#This Row],[MDS Census]]</f>
        <v>1.7229371452305136</v>
      </c>
      <c r="G361" s="3">
        <f>Table3[[#This Row],[Total Direct Care Staff Hours]]/Table3[[#This Row],[MDS Census]]</f>
        <v>1.5889208085283122</v>
      </c>
      <c r="H361" s="3">
        <f>Table3[[#This Row],[Total RN Hours (w/ Admin, DON)]]/Table3[[#This Row],[MDS Census]]</f>
        <v>0.31747888688910419</v>
      </c>
      <c r="I361" s="3">
        <f>Table3[[#This Row],[Total RN Hours (w/ Admin, DON)]]/Table3[[#This Row],[MDS Census]]</f>
        <v>0.31747888688910419</v>
      </c>
      <c r="J361" s="3">
        <f t="shared" si="6"/>
        <v>276.55055555555555</v>
      </c>
      <c r="K361" s="3">
        <f>SUM(Table3[[#This Row],[RN Hours (excl. Admin, DON)]], Table3[[#This Row],[LPN Hours (excl. Admin)]], Table3[[#This Row],[CNA Hours]], Table3[[#This Row],[NA TR Hours]], Table3[[#This Row],[Med Aide/Tech Hours]])</f>
        <v>255.03944444444443</v>
      </c>
      <c r="L361" s="3">
        <f>SUM(Table3[[#This Row],[RN Hours (excl. Admin, DON)]:[RN DON Hours]])</f>
        <v>50.958888888888886</v>
      </c>
      <c r="M361" s="3">
        <v>36.129999999999995</v>
      </c>
      <c r="N361" s="3">
        <v>11.256666666666668</v>
      </c>
      <c r="O361" s="3">
        <v>3.5722222222222224</v>
      </c>
      <c r="P361" s="3">
        <f>SUM(Table3[[#This Row],[LPN Hours (excl. Admin)]:[LPN Admin Hours]])</f>
        <v>89.876111111111115</v>
      </c>
      <c r="Q361" s="3">
        <v>83.193888888888893</v>
      </c>
      <c r="R361" s="3">
        <v>6.6822222222222232</v>
      </c>
      <c r="S361" s="3">
        <f>SUM(Table3[[#This Row],[CNA Hours]], Table3[[#This Row],[NA TR Hours]], Table3[[#This Row],[Med Aide/Tech Hours]])</f>
        <v>135.71555555555554</v>
      </c>
      <c r="T361" s="3">
        <v>135.71555555555554</v>
      </c>
      <c r="U361" s="3">
        <v>0</v>
      </c>
      <c r="V361" s="3">
        <v>0</v>
      </c>
      <c r="W361" s="3">
        <f>SUM(Table3[[#This Row],[RN Hours Contract]:[Med Aide Hours Contract]])</f>
        <v>0</v>
      </c>
      <c r="X361" s="3">
        <v>0</v>
      </c>
      <c r="Y361" s="3">
        <v>0</v>
      </c>
      <c r="Z361" s="3">
        <v>0</v>
      </c>
      <c r="AA361" s="3">
        <v>0</v>
      </c>
      <c r="AB361" s="3">
        <v>0</v>
      </c>
      <c r="AC361" s="3">
        <v>0</v>
      </c>
      <c r="AD361" s="3">
        <v>0</v>
      </c>
      <c r="AE361" s="3">
        <v>0</v>
      </c>
      <c r="AF361" t="s">
        <v>359</v>
      </c>
      <c r="AG361" s="13">
        <v>5</v>
      </c>
      <c r="AQ361"/>
    </row>
    <row r="362" spans="1:43" x14ac:dyDescent="0.2">
      <c r="A362" t="s">
        <v>680</v>
      </c>
      <c r="B362" t="s">
        <v>1045</v>
      </c>
      <c r="C362" t="s">
        <v>1412</v>
      </c>
      <c r="D362" t="s">
        <v>1734</v>
      </c>
      <c r="E362" s="3">
        <v>94.466666666666669</v>
      </c>
      <c r="F362" s="3">
        <f>Table3[[#This Row],[Total Hours Nurse Staffing]]/Table3[[#This Row],[MDS Census]]</f>
        <v>4.2119207245354033</v>
      </c>
      <c r="G362" s="3">
        <f>Table3[[#This Row],[Total Direct Care Staff Hours]]/Table3[[#This Row],[MDS Census]]</f>
        <v>3.6050635144671843</v>
      </c>
      <c r="H362" s="3">
        <f>Table3[[#This Row],[Total RN Hours (w/ Admin, DON)]]/Table3[[#This Row],[MDS Census]]</f>
        <v>0.66681369089625975</v>
      </c>
      <c r="I362" s="3">
        <f>Table3[[#This Row],[Total RN Hours (w/ Admin, DON)]]/Table3[[#This Row],[MDS Census]]</f>
        <v>0.66681369089625975</v>
      </c>
      <c r="J362" s="3">
        <f t="shared" si="6"/>
        <v>397.88611111111112</v>
      </c>
      <c r="K362" s="3">
        <f>SUM(Table3[[#This Row],[RN Hours (excl. Admin, DON)]], Table3[[#This Row],[LPN Hours (excl. Admin)]], Table3[[#This Row],[CNA Hours]], Table3[[#This Row],[NA TR Hours]], Table3[[#This Row],[Med Aide/Tech Hours]])</f>
        <v>340.55833333333334</v>
      </c>
      <c r="L362" s="3">
        <f>SUM(Table3[[#This Row],[RN Hours (excl. Admin, DON)]:[RN DON Hours]])</f>
        <v>62.991666666666667</v>
      </c>
      <c r="M362" s="3">
        <v>46.636111111111113</v>
      </c>
      <c r="N362" s="3">
        <v>10.844444444444445</v>
      </c>
      <c r="O362" s="3">
        <v>5.5111111111111111</v>
      </c>
      <c r="P362" s="3">
        <f>SUM(Table3[[#This Row],[LPN Hours (excl. Admin)]:[LPN Admin Hours]])</f>
        <v>109.52777777777777</v>
      </c>
      <c r="Q362" s="3">
        <v>68.555555555555557</v>
      </c>
      <c r="R362" s="3">
        <v>40.972222222222221</v>
      </c>
      <c r="S362" s="3">
        <f>SUM(Table3[[#This Row],[CNA Hours]], Table3[[#This Row],[NA TR Hours]], Table3[[#This Row],[Med Aide/Tech Hours]])</f>
        <v>225.36666666666667</v>
      </c>
      <c r="T362" s="3">
        <v>225.36666666666667</v>
      </c>
      <c r="U362" s="3">
        <v>0</v>
      </c>
      <c r="V362" s="3">
        <v>0</v>
      </c>
      <c r="W362" s="3">
        <f>SUM(Table3[[#This Row],[RN Hours Contract]:[Med Aide Hours Contract]])</f>
        <v>0</v>
      </c>
      <c r="X362" s="3">
        <v>0</v>
      </c>
      <c r="Y362" s="3">
        <v>0</v>
      </c>
      <c r="Z362" s="3">
        <v>0</v>
      </c>
      <c r="AA362" s="3">
        <v>0</v>
      </c>
      <c r="AB362" s="3">
        <v>0</v>
      </c>
      <c r="AC362" s="3">
        <v>0</v>
      </c>
      <c r="AD362" s="3">
        <v>0</v>
      </c>
      <c r="AE362" s="3">
        <v>0</v>
      </c>
      <c r="AF362" t="s">
        <v>360</v>
      </c>
      <c r="AG362" s="13">
        <v>5</v>
      </c>
      <c r="AQ362"/>
    </row>
    <row r="363" spans="1:43" x14ac:dyDescent="0.2">
      <c r="A363" t="s">
        <v>680</v>
      </c>
      <c r="B363" t="s">
        <v>1046</v>
      </c>
      <c r="C363" t="s">
        <v>1496</v>
      </c>
      <c r="D363" t="s">
        <v>1753</v>
      </c>
      <c r="E363" s="3">
        <v>71.044444444444451</v>
      </c>
      <c r="F363" s="3">
        <f>Table3[[#This Row],[Total Hours Nurse Staffing]]/Table3[[#This Row],[MDS Census]]</f>
        <v>3.8054019393181102</v>
      </c>
      <c r="G363" s="3">
        <f>Table3[[#This Row],[Total Direct Care Staff Hours]]/Table3[[#This Row],[MDS Census]]</f>
        <v>3.6045886768845792</v>
      </c>
      <c r="H363" s="3">
        <f>Table3[[#This Row],[Total RN Hours (w/ Admin, DON)]]/Table3[[#This Row],[MDS Census]]</f>
        <v>1.0826556146387236</v>
      </c>
      <c r="I363" s="3">
        <f>Table3[[#This Row],[Total RN Hours (w/ Admin, DON)]]/Table3[[#This Row],[MDS Census]]</f>
        <v>1.0826556146387236</v>
      </c>
      <c r="J363" s="3">
        <f t="shared" si="6"/>
        <v>270.35266666666666</v>
      </c>
      <c r="K363" s="3">
        <f>SUM(Table3[[#This Row],[RN Hours (excl. Admin, DON)]], Table3[[#This Row],[LPN Hours (excl. Admin)]], Table3[[#This Row],[CNA Hours]], Table3[[#This Row],[NA TR Hours]], Table3[[#This Row],[Med Aide/Tech Hours]])</f>
        <v>256.08600000000001</v>
      </c>
      <c r="L363" s="3">
        <f>SUM(Table3[[#This Row],[RN Hours (excl. Admin, DON)]:[RN DON Hours]])</f>
        <v>76.916666666666657</v>
      </c>
      <c r="M363" s="3">
        <v>62.65</v>
      </c>
      <c r="N363" s="3">
        <v>8.2333333333333325</v>
      </c>
      <c r="O363" s="3">
        <v>6.0333333333333332</v>
      </c>
      <c r="P363" s="3">
        <f>SUM(Table3[[#This Row],[LPN Hours (excl. Admin)]:[LPN Admin Hours]])</f>
        <v>21.049888888888891</v>
      </c>
      <c r="Q363" s="3">
        <v>21.049888888888891</v>
      </c>
      <c r="R363" s="3">
        <v>0</v>
      </c>
      <c r="S363" s="3">
        <f>SUM(Table3[[#This Row],[CNA Hours]], Table3[[#This Row],[NA TR Hours]], Table3[[#This Row],[Med Aide/Tech Hours]])</f>
        <v>172.38611111111112</v>
      </c>
      <c r="T363" s="3">
        <v>172.38611111111112</v>
      </c>
      <c r="U363" s="3">
        <v>0</v>
      </c>
      <c r="V363" s="3">
        <v>0</v>
      </c>
      <c r="W363" s="3">
        <f>SUM(Table3[[#This Row],[RN Hours Contract]:[Med Aide Hours Contract]])</f>
        <v>1.8555555555555556</v>
      </c>
      <c r="X363" s="3">
        <v>0</v>
      </c>
      <c r="Y363" s="3">
        <v>1.0722222222222222</v>
      </c>
      <c r="Z363" s="3">
        <v>0.78333333333333333</v>
      </c>
      <c r="AA363" s="3">
        <v>0</v>
      </c>
      <c r="AB363" s="3">
        <v>0</v>
      </c>
      <c r="AC363" s="3">
        <v>0</v>
      </c>
      <c r="AD363" s="3">
        <v>0</v>
      </c>
      <c r="AE363" s="3">
        <v>0</v>
      </c>
      <c r="AF363" t="s">
        <v>361</v>
      </c>
      <c r="AG363" s="13">
        <v>5</v>
      </c>
      <c r="AQ363"/>
    </row>
    <row r="364" spans="1:43" x14ac:dyDescent="0.2">
      <c r="A364" t="s">
        <v>680</v>
      </c>
      <c r="B364" t="s">
        <v>1047</v>
      </c>
      <c r="C364" t="s">
        <v>1420</v>
      </c>
      <c r="D364" t="s">
        <v>1741</v>
      </c>
      <c r="E364" s="3">
        <v>100.27777777777777</v>
      </c>
      <c r="F364" s="3">
        <f>Table3[[#This Row],[Total Hours Nurse Staffing]]/Table3[[#This Row],[MDS Census]]</f>
        <v>3.4215711911357345</v>
      </c>
      <c r="G364" s="3">
        <f>Table3[[#This Row],[Total Direct Care Staff Hours]]/Table3[[#This Row],[MDS Census]]</f>
        <v>3.1571191135734069</v>
      </c>
      <c r="H364" s="3">
        <f>Table3[[#This Row],[Total RN Hours (w/ Admin, DON)]]/Table3[[#This Row],[MDS Census]]</f>
        <v>0.86514459833794999</v>
      </c>
      <c r="I364" s="3">
        <f>Table3[[#This Row],[Total RN Hours (w/ Admin, DON)]]/Table3[[#This Row],[MDS Census]]</f>
        <v>0.86514459833794999</v>
      </c>
      <c r="J364" s="3">
        <f t="shared" si="6"/>
        <v>343.10755555555556</v>
      </c>
      <c r="K364" s="3">
        <f>SUM(Table3[[#This Row],[RN Hours (excl. Admin, DON)]], Table3[[#This Row],[LPN Hours (excl. Admin)]], Table3[[#This Row],[CNA Hours]], Table3[[#This Row],[NA TR Hours]], Table3[[#This Row],[Med Aide/Tech Hours]])</f>
        <v>316.58888888888885</v>
      </c>
      <c r="L364" s="3">
        <f>SUM(Table3[[#This Row],[RN Hours (excl. Admin, DON)]:[RN DON Hours]])</f>
        <v>86.754777777777761</v>
      </c>
      <c r="M364" s="3">
        <v>65.777777777777771</v>
      </c>
      <c r="N364" s="3">
        <v>15.554777777777778</v>
      </c>
      <c r="O364" s="3">
        <v>5.4222222222222225</v>
      </c>
      <c r="P364" s="3">
        <f>SUM(Table3[[#This Row],[LPN Hours (excl. Admin)]:[LPN Admin Hours]])</f>
        <v>76.169444444444451</v>
      </c>
      <c r="Q364" s="3">
        <v>70.62777777777778</v>
      </c>
      <c r="R364" s="3">
        <v>5.541666666666667</v>
      </c>
      <c r="S364" s="3">
        <f>SUM(Table3[[#This Row],[CNA Hours]], Table3[[#This Row],[NA TR Hours]], Table3[[#This Row],[Med Aide/Tech Hours]])</f>
        <v>180.18333333333334</v>
      </c>
      <c r="T364" s="3">
        <v>178.78333333333333</v>
      </c>
      <c r="U364" s="3">
        <v>1.4</v>
      </c>
      <c r="V364" s="3">
        <v>0</v>
      </c>
      <c r="W364" s="3">
        <f>SUM(Table3[[#This Row],[RN Hours Contract]:[Med Aide Hours Contract]])</f>
        <v>0</v>
      </c>
      <c r="X364" s="3">
        <v>0</v>
      </c>
      <c r="Y364" s="3">
        <v>0</v>
      </c>
      <c r="Z364" s="3">
        <v>0</v>
      </c>
      <c r="AA364" s="3">
        <v>0</v>
      </c>
      <c r="AB364" s="3">
        <v>0</v>
      </c>
      <c r="AC364" s="3">
        <v>0</v>
      </c>
      <c r="AD364" s="3">
        <v>0</v>
      </c>
      <c r="AE364" s="3">
        <v>0</v>
      </c>
      <c r="AF364" t="s">
        <v>362</v>
      </c>
      <c r="AG364" s="13">
        <v>5</v>
      </c>
      <c r="AQ364"/>
    </row>
    <row r="365" spans="1:43" x14ac:dyDescent="0.2">
      <c r="A365" t="s">
        <v>680</v>
      </c>
      <c r="B365" t="s">
        <v>1048</v>
      </c>
      <c r="C365" t="s">
        <v>1561</v>
      </c>
      <c r="D365" t="s">
        <v>1754</v>
      </c>
      <c r="E365" s="3">
        <v>30.244444444444444</v>
      </c>
      <c r="F365" s="3">
        <f>Table3[[#This Row],[Total Hours Nurse Staffing]]/Table3[[#This Row],[MDS Census]]</f>
        <v>5.0870977222630414</v>
      </c>
      <c r="G365" s="3">
        <f>Table3[[#This Row],[Total Direct Care Staff Hours]]/Table3[[#This Row],[MDS Census]]</f>
        <v>4.4474944893460693</v>
      </c>
      <c r="H365" s="3">
        <f>Table3[[#This Row],[Total RN Hours (w/ Admin, DON)]]/Table3[[#This Row],[MDS Census]]</f>
        <v>2.6138721528288027</v>
      </c>
      <c r="I365" s="3">
        <f>Table3[[#This Row],[Total RN Hours (w/ Admin, DON)]]/Table3[[#This Row],[MDS Census]]</f>
        <v>2.6138721528288027</v>
      </c>
      <c r="J365" s="3">
        <f t="shared" si="6"/>
        <v>153.85644444444443</v>
      </c>
      <c r="K365" s="3">
        <f>SUM(Table3[[#This Row],[RN Hours (excl. Admin, DON)]], Table3[[#This Row],[LPN Hours (excl. Admin)]], Table3[[#This Row],[CNA Hours]], Table3[[#This Row],[NA TR Hours]], Table3[[#This Row],[Med Aide/Tech Hours]])</f>
        <v>134.512</v>
      </c>
      <c r="L365" s="3">
        <f>SUM(Table3[[#This Row],[RN Hours (excl. Admin, DON)]:[RN DON Hours]])</f>
        <v>79.055111111111117</v>
      </c>
      <c r="M365" s="3">
        <v>59.710666666666668</v>
      </c>
      <c r="N365" s="3">
        <v>16.544444444444444</v>
      </c>
      <c r="O365" s="3">
        <v>2.8</v>
      </c>
      <c r="P365" s="3">
        <f>SUM(Table3[[#This Row],[LPN Hours (excl. Admin)]:[LPN Admin Hours]])</f>
        <v>0</v>
      </c>
      <c r="Q365" s="3">
        <v>0</v>
      </c>
      <c r="R365" s="3">
        <v>0</v>
      </c>
      <c r="S365" s="3">
        <f>SUM(Table3[[#This Row],[CNA Hours]], Table3[[#This Row],[NA TR Hours]], Table3[[#This Row],[Med Aide/Tech Hours]])</f>
        <v>74.801333333333332</v>
      </c>
      <c r="T365" s="3">
        <v>74.801333333333332</v>
      </c>
      <c r="U365" s="3">
        <v>0</v>
      </c>
      <c r="V365" s="3">
        <v>0</v>
      </c>
      <c r="W365" s="3">
        <f>SUM(Table3[[#This Row],[RN Hours Contract]:[Med Aide Hours Contract]])</f>
        <v>0</v>
      </c>
      <c r="X365" s="3">
        <v>0</v>
      </c>
      <c r="Y365" s="3">
        <v>0</v>
      </c>
      <c r="Z365" s="3">
        <v>0</v>
      </c>
      <c r="AA365" s="3">
        <v>0</v>
      </c>
      <c r="AB365" s="3">
        <v>0</v>
      </c>
      <c r="AC365" s="3">
        <v>0</v>
      </c>
      <c r="AD365" s="3">
        <v>0</v>
      </c>
      <c r="AE365" s="3">
        <v>0</v>
      </c>
      <c r="AF365" t="s">
        <v>363</v>
      </c>
      <c r="AG365" s="13">
        <v>5</v>
      </c>
      <c r="AQ365"/>
    </row>
    <row r="366" spans="1:43" x14ac:dyDescent="0.2">
      <c r="A366" t="s">
        <v>680</v>
      </c>
      <c r="B366" t="s">
        <v>1049</v>
      </c>
      <c r="C366" t="s">
        <v>1439</v>
      </c>
      <c r="D366" t="s">
        <v>1741</v>
      </c>
      <c r="E366" s="3">
        <v>115.76666666666667</v>
      </c>
      <c r="F366" s="3">
        <f>Table3[[#This Row],[Total Hours Nurse Staffing]]/Table3[[#This Row],[MDS Census]]</f>
        <v>2.0212112486802956</v>
      </c>
      <c r="G366" s="3">
        <f>Table3[[#This Row],[Total Direct Care Staff Hours]]/Table3[[#This Row],[MDS Census]]</f>
        <v>1.9428927920145886</v>
      </c>
      <c r="H366" s="3">
        <f>Table3[[#This Row],[Total RN Hours (w/ Admin, DON)]]/Table3[[#This Row],[MDS Census]]</f>
        <v>0.27881754486994914</v>
      </c>
      <c r="I366" s="3">
        <f>Table3[[#This Row],[Total RN Hours (w/ Admin, DON)]]/Table3[[#This Row],[MDS Census]]</f>
        <v>0.27881754486994914</v>
      </c>
      <c r="J366" s="3">
        <f t="shared" si="6"/>
        <v>233.98888888888888</v>
      </c>
      <c r="K366" s="3">
        <f>SUM(Table3[[#This Row],[RN Hours (excl. Admin, DON)]], Table3[[#This Row],[LPN Hours (excl. Admin)]], Table3[[#This Row],[CNA Hours]], Table3[[#This Row],[NA TR Hours]], Table3[[#This Row],[Med Aide/Tech Hours]])</f>
        <v>224.92222222222222</v>
      </c>
      <c r="L366" s="3">
        <f>SUM(Table3[[#This Row],[RN Hours (excl. Admin, DON)]:[RN DON Hours]])</f>
        <v>32.277777777777779</v>
      </c>
      <c r="M366" s="3">
        <v>25.522222222222222</v>
      </c>
      <c r="N366" s="3">
        <v>1.3333333333333333</v>
      </c>
      <c r="O366" s="3">
        <v>5.4222222222222225</v>
      </c>
      <c r="P366" s="3">
        <f>SUM(Table3[[#This Row],[LPN Hours (excl. Admin)]:[LPN Admin Hours]])</f>
        <v>53.552777777777777</v>
      </c>
      <c r="Q366" s="3">
        <v>51.241666666666667</v>
      </c>
      <c r="R366" s="3">
        <v>2.3111111111111109</v>
      </c>
      <c r="S366" s="3">
        <f>SUM(Table3[[#This Row],[CNA Hours]], Table3[[#This Row],[NA TR Hours]], Table3[[#This Row],[Med Aide/Tech Hours]])</f>
        <v>148.15833333333333</v>
      </c>
      <c r="T366" s="3">
        <v>148.15833333333333</v>
      </c>
      <c r="U366" s="3">
        <v>0</v>
      </c>
      <c r="V366" s="3">
        <v>0</v>
      </c>
      <c r="W366" s="3">
        <f>SUM(Table3[[#This Row],[RN Hours Contract]:[Med Aide Hours Contract]])</f>
        <v>0.16666666666666666</v>
      </c>
      <c r="X366" s="3">
        <v>0.16666666666666666</v>
      </c>
      <c r="Y366" s="3">
        <v>0</v>
      </c>
      <c r="Z366" s="3">
        <v>0</v>
      </c>
      <c r="AA366" s="3">
        <v>0</v>
      </c>
      <c r="AB366" s="3">
        <v>0</v>
      </c>
      <c r="AC366" s="3">
        <v>0</v>
      </c>
      <c r="AD366" s="3">
        <v>0</v>
      </c>
      <c r="AE366" s="3">
        <v>0</v>
      </c>
      <c r="AF366" t="s">
        <v>364</v>
      </c>
      <c r="AG366" s="13">
        <v>5</v>
      </c>
      <c r="AQ366"/>
    </row>
    <row r="367" spans="1:43" x14ac:dyDescent="0.2">
      <c r="A367" t="s">
        <v>680</v>
      </c>
      <c r="B367" t="s">
        <v>1050</v>
      </c>
      <c r="C367" t="s">
        <v>1601</v>
      </c>
      <c r="D367" t="s">
        <v>1742</v>
      </c>
      <c r="E367" s="3">
        <v>36.388888888888886</v>
      </c>
      <c r="F367" s="3">
        <f>Table3[[#This Row],[Total Hours Nurse Staffing]]/Table3[[#This Row],[MDS Census]]</f>
        <v>3.016796946564885</v>
      </c>
      <c r="G367" s="3">
        <f>Table3[[#This Row],[Total Direct Care Staff Hours]]/Table3[[#This Row],[MDS Census]]</f>
        <v>2.5980091603053435</v>
      </c>
      <c r="H367" s="3">
        <f>Table3[[#This Row],[Total RN Hours (w/ Admin, DON)]]/Table3[[#This Row],[MDS Census]]</f>
        <v>1.1041526717557251</v>
      </c>
      <c r="I367" s="3">
        <f>Table3[[#This Row],[Total RN Hours (w/ Admin, DON)]]/Table3[[#This Row],[MDS Census]]</f>
        <v>1.1041526717557251</v>
      </c>
      <c r="J367" s="3">
        <f t="shared" si="6"/>
        <v>109.77788888888887</v>
      </c>
      <c r="K367" s="3">
        <f>SUM(Table3[[#This Row],[RN Hours (excl. Admin, DON)]], Table3[[#This Row],[LPN Hours (excl. Admin)]], Table3[[#This Row],[CNA Hours]], Table3[[#This Row],[NA TR Hours]], Table3[[#This Row],[Med Aide/Tech Hours]])</f>
        <v>94.538666666666657</v>
      </c>
      <c r="L367" s="3">
        <f>SUM(Table3[[#This Row],[RN Hours (excl. Admin, DON)]:[RN DON Hours]])</f>
        <v>40.178888888888885</v>
      </c>
      <c r="M367" s="3">
        <v>28.331666666666667</v>
      </c>
      <c r="N367" s="3">
        <v>5.1271111111111107</v>
      </c>
      <c r="O367" s="3">
        <v>6.7201111111111107</v>
      </c>
      <c r="P367" s="3">
        <f>SUM(Table3[[#This Row],[LPN Hours (excl. Admin)]:[LPN Admin Hours]])</f>
        <v>13.665888888888889</v>
      </c>
      <c r="Q367" s="3">
        <v>10.273888888888889</v>
      </c>
      <c r="R367" s="3">
        <v>3.3919999999999999</v>
      </c>
      <c r="S367" s="3">
        <f>SUM(Table3[[#This Row],[CNA Hours]], Table3[[#This Row],[NA TR Hours]], Table3[[#This Row],[Med Aide/Tech Hours]])</f>
        <v>55.933111111111103</v>
      </c>
      <c r="T367" s="3">
        <v>47.332666666666661</v>
      </c>
      <c r="U367" s="3">
        <v>8.6004444444444434</v>
      </c>
      <c r="V367" s="3">
        <v>0</v>
      </c>
      <c r="W367" s="3">
        <f>SUM(Table3[[#This Row],[RN Hours Contract]:[Med Aide Hours Contract]])</f>
        <v>0</v>
      </c>
      <c r="X367" s="3">
        <v>0</v>
      </c>
      <c r="Y367" s="3">
        <v>0</v>
      </c>
      <c r="Z367" s="3">
        <v>0</v>
      </c>
      <c r="AA367" s="3">
        <v>0</v>
      </c>
      <c r="AB367" s="3">
        <v>0</v>
      </c>
      <c r="AC367" s="3">
        <v>0</v>
      </c>
      <c r="AD367" s="3">
        <v>0</v>
      </c>
      <c r="AE367" s="3">
        <v>0</v>
      </c>
      <c r="AF367" t="s">
        <v>365</v>
      </c>
      <c r="AG367" s="13">
        <v>5</v>
      </c>
      <c r="AQ367"/>
    </row>
    <row r="368" spans="1:43" x14ac:dyDescent="0.2">
      <c r="A368" t="s">
        <v>680</v>
      </c>
      <c r="B368" t="s">
        <v>1051</v>
      </c>
      <c r="C368" t="s">
        <v>1443</v>
      </c>
      <c r="D368" t="s">
        <v>1741</v>
      </c>
      <c r="E368" s="3">
        <v>108.91111111111111</v>
      </c>
      <c r="F368" s="3">
        <f>Table3[[#This Row],[Total Hours Nurse Staffing]]/Table3[[#This Row],[MDS Census]]</f>
        <v>2.2972148541114055</v>
      </c>
      <c r="G368" s="3">
        <f>Table3[[#This Row],[Total Direct Care Staff Hours]]/Table3[[#This Row],[MDS Census]]</f>
        <v>2.0596102836155885</v>
      </c>
      <c r="H368" s="3">
        <f>Table3[[#This Row],[Total RN Hours (w/ Admin, DON)]]/Table3[[#This Row],[MDS Census]]</f>
        <v>0.65917669863293193</v>
      </c>
      <c r="I368" s="3">
        <f>Table3[[#This Row],[Total RN Hours (w/ Admin, DON)]]/Table3[[#This Row],[MDS Census]]</f>
        <v>0.65917669863293193</v>
      </c>
      <c r="J368" s="3">
        <f t="shared" si="6"/>
        <v>250.1922222222222</v>
      </c>
      <c r="K368" s="3">
        <f>SUM(Table3[[#This Row],[RN Hours (excl. Admin, DON)]], Table3[[#This Row],[LPN Hours (excl. Admin)]], Table3[[#This Row],[CNA Hours]], Table3[[#This Row],[NA TR Hours]], Table3[[#This Row],[Med Aide/Tech Hours]])</f>
        <v>224.31444444444443</v>
      </c>
      <c r="L368" s="3">
        <f>SUM(Table3[[#This Row],[RN Hours (excl. Admin, DON)]:[RN DON Hours]])</f>
        <v>71.791666666666657</v>
      </c>
      <c r="M368" s="3">
        <v>52.130555555555553</v>
      </c>
      <c r="N368" s="3">
        <v>14.594444444444445</v>
      </c>
      <c r="O368" s="3">
        <v>5.0666666666666664</v>
      </c>
      <c r="P368" s="3">
        <f>SUM(Table3[[#This Row],[LPN Hours (excl. Admin)]:[LPN Admin Hours]])</f>
        <v>53.447222222222223</v>
      </c>
      <c r="Q368" s="3">
        <v>47.230555555555554</v>
      </c>
      <c r="R368" s="3">
        <v>6.2166666666666668</v>
      </c>
      <c r="S368" s="3">
        <f>SUM(Table3[[#This Row],[CNA Hours]], Table3[[#This Row],[NA TR Hours]], Table3[[#This Row],[Med Aide/Tech Hours]])</f>
        <v>124.95333333333332</v>
      </c>
      <c r="T368" s="3">
        <v>124.95333333333332</v>
      </c>
      <c r="U368" s="3">
        <v>0</v>
      </c>
      <c r="V368" s="3">
        <v>0</v>
      </c>
      <c r="W368" s="3">
        <f>SUM(Table3[[#This Row],[RN Hours Contract]:[Med Aide Hours Contract]])</f>
        <v>0</v>
      </c>
      <c r="X368" s="3">
        <v>0</v>
      </c>
      <c r="Y368" s="3">
        <v>0</v>
      </c>
      <c r="Z368" s="3">
        <v>0</v>
      </c>
      <c r="AA368" s="3">
        <v>0</v>
      </c>
      <c r="AB368" s="3">
        <v>0</v>
      </c>
      <c r="AC368" s="3">
        <v>0</v>
      </c>
      <c r="AD368" s="3">
        <v>0</v>
      </c>
      <c r="AE368" s="3">
        <v>0</v>
      </c>
      <c r="AF368" t="s">
        <v>366</v>
      </c>
      <c r="AG368" s="13">
        <v>5</v>
      </c>
      <c r="AQ368"/>
    </row>
    <row r="369" spans="1:43" x14ac:dyDescent="0.2">
      <c r="A369" t="s">
        <v>680</v>
      </c>
      <c r="B369" t="s">
        <v>1052</v>
      </c>
      <c r="C369" t="s">
        <v>1453</v>
      </c>
      <c r="D369" t="s">
        <v>1751</v>
      </c>
      <c r="E369" s="3">
        <v>86.144444444444446</v>
      </c>
      <c r="F369" s="3">
        <f>Table3[[#This Row],[Total Hours Nurse Staffing]]/Table3[[#This Row],[MDS Census]]</f>
        <v>2.1234309299625953</v>
      </c>
      <c r="G369" s="3">
        <f>Table3[[#This Row],[Total Direct Care Staff Hours]]/Table3[[#This Row],[MDS Census]]</f>
        <v>1.9498207145621054</v>
      </c>
      <c r="H369" s="3">
        <f>Table3[[#This Row],[Total RN Hours (w/ Admin, DON)]]/Table3[[#This Row],[MDS Census]]</f>
        <v>0.29365406939249322</v>
      </c>
      <c r="I369" s="3">
        <f>Table3[[#This Row],[Total RN Hours (w/ Admin, DON)]]/Table3[[#This Row],[MDS Census]]</f>
        <v>0.29365406939249322</v>
      </c>
      <c r="J369" s="3">
        <f t="shared" si="6"/>
        <v>182.92177777777778</v>
      </c>
      <c r="K369" s="3">
        <f>SUM(Table3[[#This Row],[RN Hours (excl. Admin, DON)]], Table3[[#This Row],[LPN Hours (excl. Admin)]], Table3[[#This Row],[CNA Hours]], Table3[[#This Row],[NA TR Hours]], Table3[[#This Row],[Med Aide/Tech Hours]])</f>
        <v>167.96622222222226</v>
      </c>
      <c r="L369" s="3">
        <f>SUM(Table3[[#This Row],[RN Hours (excl. Admin, DON)]:[RN DON Hours]])</f>
        <v>25.296666666666667</v>
      </c>
      <c r="M369" s="3">
        <v>12.007777777777779</v>
      </c>
      <c r="N369" s="3">
        <v>7.6555555555555559</v>
      </c>
      <c r="O369" s="3">
        <v>5.6333333333333337</v>
      </c>
      <c r="P369" s="3">
        <f>SUM(Table3[[#This Row],[LPN Hours (excl. Admin)]:[LPN Admin Hours]])</f>
        <v>45.402444444444441</v>
      </c>
      <c r="Q369" s="3">
        <v>43.735777777777777</v>
      </c>
      <c r="R369" s="3">
        <v>1.666666666666667</v>
      </c>
      <c r="S369" s="3">
        <f>SUM(Table3[[#This Row],[CNA Hours]], Table3[[#This Row],[NA TR Hours]], Table3[[#This Row],[Med Aide/Tech Hours]])</f>
        <v>112.22266666666668</v>
      </c>
      <c r="T369" s="3">
        <v>112.22266666666668</v>
      </c>
      <c r="U369" s="3">
        <v>0</v>
      </c>
      <c r="V369" s="3">
        <v>0</v>
      </c>
      <c r="W369" s="3">
        <f>SUM(Table3[[#This Row],[RN Hours Contract]:[Med Aide Hours Contract]])</f>
        <v>1.2722222222222221</v>
      </c>
      <c r="X369" s="3">
        <v>0</v>
      </c>
      <c r="Y369" s="3">
        <v>0.85555555555555551</v>
      </c>
      <c r="Z369" s="3">
        <v>0</v>
      </c>
      <c r="AA369" s="3">
        <v>0</v>
      </c>
      <c r="AB369" s="3">
        <v>0</v>
      </c>
      <c r="AC369" s="3">
        <v>0.41666666666666669</v>
      </c>
      <c r="AD369" s="3">
        <v>0</v>
      </c>
      <c r="AE369" s="3">
        <v>0</v>
      </c>
      <c r="AF369" t="s">
        <v>367</v>
      </c>
      <c r="AG369" s="13">
        <v>5</v>
      </c>
      <c r="AQ369"/>
    </row>
    <row r="370" spans="1:43" x14ac:dyDescent="0.2">
      <c r="A370" t="s">
        <v>680</v>
      </c>
      <c r="B370" t="s">
        <v>1053</v>
      </c>
      <c r="C370" t="s">
        <v>1483</v>
      </c>
      <c r="D370" t="s">
        <v>1769</v>
      </c>
      <c r="E370" s="3">
        <v>63.655555555555559</v>
      </c>
      <c r="F370" s="3">
        <f>Table3[[#This Row],[Total Hours Nurse Staffing]]/Table3[[#This Row],[MDS Census]]</f>
        <v>3.0154477221155522</v>
      </c>
      <c r="G370" s="3">
        <f>Table3[[#This Row],[Total Direct Care Staff Hours]]/Table3[[#This Row],[MDS Census]]</f>
        <v>2.8441700122185374</v>
      </c>
      <c r="H370" s="3">
        <f>Table3[[#This Row],[Total RN Hours (w/ Admin, DON)]]/Table3[[#This Row],[MDS Census]]</f>
        <v>0.75977482981323086</v>
      </c>
      <c r="I370" s="3">
        <f>Table3[[#This Row],[Total RN Hours (w/ Admin, DON)]]/Table3[[#This Row],[MDS Census]]</f>
        <v>0.75977482981323086</v>
      </c>
      <c r="J370" s="3">
        <f t="shared" si="6"/>
        <v>191.95</v>
      </c>
      <c r="K370" s="3">
        <f>SUM(Table3[[#This Row],[RN Hours (excl. Admin, DON)]], Table3[[#This Row],[LPN Hours (excl. Admin)]], Table3[[#This Row],[CNA Hours]], Table3[[#This Row],[NA TR Hours]], Table3[[#This Row],[Med Aide/Tech Hours]])</f>
        <v>181.04722222222225</v>
      </c>
      <c r="L370" s="3">
        <f>SUM(Table3[[#This Row],[RN Hours (excl. Admin, DON)]:[RN DON Hours]])</f>
        <v>48.363888888888887</v>
      </c>
      <c r="M370" s="3">
        <v>37.461111111111109</v>
      </c>
      <c r="N370" s="3">
        <v>5.302777777777778</v>
      </c>
      <c r="O370" s="3">
        <v>5.6</v>
      </c>
      <c r="P370" s="3">
        <f>SUM(Table3[[#This Row],[LPN Hours (excl. Admin)]:[LPN Admin Hours]])</f>
        <v>30.886111111111113</v>
      </c>
      <c r="Q370" s="3">
        <v>30.886111111111113</v>
      </c>
      <c r="R370" s="3">
        <v>0</v>
      </c>
      <c r="S370" s="3">
        <f>SUM(Table3[[#This Row],[CNA Hours]], Table3[[#This Row],[NA TR Hours]], Table3[[#This Row],[Med Aide/Tech Hours]])</f>
        <v>112.7</v>
      </c>
      <c r="T370" s="3">
        <v>109.41944444444445</v>
      </c>
      <c r="U370" s="3">
        <v>3.2805555555555554</v>
      </c>
      <c r="V370" s="3">
        <v>0</v>
      </c>
      <c r="W370" s="3">
        <f>SUM(Table3[[#This Row],[RN Hours Contract]:[Med Aide Hours Contract]])</f>
        <v>0</v>
      </c>
      <c r="X370" s="3">
        <v>0</v>
      </c>
      <c r="Y370" s="3">
        <v>0</v>
      </c>
      <c r="Z370" s="3">
        <v>0</v>
      </c>
      <c r="AA370" s="3">
        <v>0</v>
      </c>
      <c r="AB370" s="3">
        <v>0</v>
      </c>
      <c r="AC370" s="3">
        <v>0</v>
      </c>
      <c r="AD370" s="3">
        <v>0</v>
      </c>
      <c r="AE370" s="3">
        <v>0</v>
      </c>
      <c r="AF370" t="s">
        <v>368</v>
      </c>
      <c r="AG370" s="13">
        <v>5</v>
      </c>
      <c r="AQ370"/>
    </row>
    <row r="371" spans="1:43" x14ac:dyDescent="0.2">
      <c r="A371" t="s">
        <v>680</v>
      </c>
      <c r="B371" t="s">
        <v>1054</v>
      </c>
      <c r="C371" t="s">
        <v>1602</v>
      </c>
      <c r="D371" t="s">
        <v>1733</v>
      </c>
      <c r="E371" s="3">
        <v>119.31111111111112</v>
      </c>
      <c r="F371" s="3">
        <f>Table3[[#This Row],[Total Hours Nurse Staffing]]/Table3[[#This Row],[MDS Census]]</f>
        <v>4.2939029614453341</v>
      </c>
      <c r="G371" s="3">
        <f>Table3[[#This Row],[Total Direct Care Staff Hours]]/Table3[[#This Row],[MDS Census]]</f>
        <v>3.88931178990501</v>
      </c>
      <c r="H371" s="3">
        <f>Table3[[#This Row],[Total RN Hours (w/ Admin, DON)]]/Table3[[#This Row],[MDS Census]]</f>
        <v>1.2616641832743527</v>
      </c>
      <c r="I371" s="3">
        <f>Table3[[#This Row],[Total RN Hours (w/ Admin, DON)]]/Table3[[#This Row],[MDS Census]]</f>
        <v>1.2616641832743527</v>
      </c>
      <c r="J371" s="3">
        <f t="shared" si="6"/>
        <v>512.31033333333335</v>
      </c>
      <c r="K371" s="3">
        <f>SUM(Table3[[#This Row],[RN Hours (excl. Admin, DON)]], Table3[[#This Row],[LPN Hours (excl. Admin)]], Table3[[#This Row],[CNA Hours]], Table3[[#This Row],[NA TR Hours]], Table3[[#This Row],[Med Aide/Tech Hours]])</f>
        <v>464.03811111111111</v>
      </c>
      <c r="L371" s="3">
        <f>SUM(Table3[[#This Row],[RN Hours (excl. Admin, DON)]:[RN DON Hours]])</f>
        <v>150.53055555555557</v>
      </c>
      <c r="M371" s="3">
        <v>102.25833333333334</v>
      </c>
      <c r="N371" s="3">
        <v>37.516666666666666</v>
      </c>
      <c r="O371" s="3">
        <v>10.755555555555556</v>
      </c>
      <c r="P371" s="3">
        <f>SUM(Table3[[#This Row],[LPN Hours (excl. Admin)]:[LPN Admin Hours]])</f>
        <v>42.3</v>
      </c>
      <c r="Q371" s="3">
        <v>42.3</v>
      </c>
      <c r="R371" s="3">
        <v>0</v>
      </c>
      <c r="S371" s="3">
        <f>SUM(Table3[[#This Row],[CNA Hours]], Table3[[#This Row],[NA TR Hours]], Table3[[#This Row],[Med Aide/Tech Hours]])</f>
        <v>319.47977777777777</v>
      </c>
      <c r="T371" s="3">
        <v>319.47977777777777</v>
      </c>
      <c r="U371" s="3">
        <v>0</v>
      </c>
      <c r="V371" s="3">
        <v>0</v>
      </c>
      <c r="W371" s="3">
        <f>SUM(Table3[[#This Row],[RN Hours Contract]:[Med Aide Hours Contract]])</f>
        <v>85.276999999999987</v>
      </c>
      <c r="X371" s="3">
        <v>0</v>
      </c>
      <c r="Y371" s="3">
        <v>0</v>
      </c>
      <c r="Z371" s="3">
        <v>0</v>
      </c>
      <c r="AA371" s="3">
        <v>0</v>
      </c>
      <c r="AB371" s="3">
        <v>0</v>
      </c>
      <c r="AC371" s="3">
        <v>85.276999999999987</v>
      </c>
      <c r="AD371" s="3">
        <v>0</v>
      </c>
      <c r="AE371" s="3">
        <v>0</v>
      </c>
      <c r="AF371" t="s">
        <v>369</v>
      </c>
      <c r="AG371" s="13">
        <v>5</v>
      </c>
      <c r="AQ371"/>
    </row>
    <row r="372" spans="1:43" x14ac:dyDescent="0.2">
      <c r="A372" t="s">
        <v>680</v>
      </c>
      <c r="B372" t="s">
        <v>1055</v>
      </c>
      <c r="C372" t="s">
        <v>1441</v>
      </c>
      <c r="D372" t="s">
        <v>1757</v>
      </c>
      <c r="E372" s="3">
        <v>67.033333333333331</v>
      </c>
      <c r="F372" s="3">
        <f>Table3[[#This Row],[Total Hours Nurse Staffing]]/Table3[[#This Row],[MDS Census]]</f>
        <v>2.4870296701475221</v>
      </c>
      <c r="G372" s="3">
        <f>Table3[[#This Row],[Total Direct Care Staff Hours]]/Table3[[#This Row],[MDS Census]]</f>
        <v>2.4061412232720043</v>
      </c>
      <c r="H372" s="3">
        <f>Table3[[#This Row],[Total RN Hours (w/ Admin, DON)]]/Table3[[#This Row],[MDS Census]]</f>
        <v>0.49428145201392343</v>
      </c>
      <c r="I372" s="3">
        <f>Table3[[#This Row],[Total RN Hours (w/ Admin, DON)]]/Table3[[#This Row],[MDS Census]]</f>
        <v>0.49428145201392343</v>
      </c>
      <c r="J372" s="3">
        <f t="shared" si="6"/>
        <v>166.7138888888889</v>
      </c>
      <c r="K372" s="3">
        <f>SUM(Table3[[#This Row],[RN Hours (excl. Admin, DON)]], Table3[[#This Row],[LPN Hours (excl. Admin)]], Table3[[#This Row],[CNA Hours]], Table3[[#This Row],[NA TR Hours]], Table3[[#This Row],[Med Aide/Tech Hours]])</f>
        <v>161.29166666666669</v>
      </c>
      <c r="L372" s="3">
        <f>SUM(Table3[[#This Row],[RN Hours (excl. Admin, DON)]:[RN DON Hours]])</f>
        <v>33.133333333333333</v>
      </c>
      <c r="M372" s="3">
        <v>27.711111111111112</v>
      </c>
      <c r="N372" s="3">
        <v>0</v>
      </c>
      <c r="O372" s="3">
        <v>5.4222222222222225</v>
      </c>
      <c r="P372" s="3">
        <f>SUM(Table3[[#This Row],[LPN Hours (excl. Admin)]:[LPN Admin Hours]])</f>
        <v>25.622222222222224</v>
      </c>
      <c r="Q372" s="3">
        <v>25.622222222222224</v>
      </c>
      <c r="R372" s="3">
        <v>0</v>
      </c>
      <c r="S372" s="3">
        <f>SUM(Table3[[#This Row],[CNA Hours]], Table3[[#This Row],[NA TR Hours]], Table3[[#This Row],[Med Aide/Tech Hours]])</f>
        <v>107.95833333333333</v>
      </c>
      <c r="T372" s="3">
        <v>103.85555555555555</v>
      </c>
      <c r="U372" s="3">
        <v>4.1027777777777779</v>
      </c>
      <c r="V372" s="3">
        <v>0</v>
      </c>
      <c r="W372" s="3">
        <f>SUM(Table3[[#This Row],[RN Hours Contract]:[Med Aide Hours Contract]])</f>
        <v>0</v>
      </c>
      <c r="X372" s="3">
        <v>0</v>
      </c>
      <c r="Y372" s="3">
        <v>0</v>
      </c>
      <c r="Z372" s="3">
        <v>0</v>
      </c>
      <c r="AA372" s="3">
        <v>0</v>
      </c>
      <c r="AB372" s="3">
        <v>0</v>
      </c>
      <c r="AC372" s="3">
        <v>0</v>
      </c>
      <c r="AD372" s="3">
        <v>0</v>
      </c>
      <c r="AE372" s="3">
        <v>0</v>
      </c>
      <c r="AF372" t="s">
        <v>370</v>
      </c>
      <c r="AG372" s="13">
        <v>5</v>
      </c>
      <c r="AQ372"/>
    </row>
    <row r="373" spans="1:43" x14ac:dyDescent="0.2">
      <c r="A373" t="s">
        <v>680</v>
      </c>
      <c r="B373" t="s">
        <v>1056</v>
      </c>
      <c r="C373" t="s">
        <v>1603</v>
      </c>
      <c r="D373" t="s">
        <v>1733</v>
      </c>
      <c r="E373" s="3">
        <v>133.34444444444443</v>
      </c>
      <c r="F373" s="3">
        <f>Table3[[#This Row],[Total Hours Nurse Staffing]]/Table3[[#This Row],[MDS Census]]</f>
        <v>3.3075368719273399</v>
      </c>
      <c r="G373" s="3">
        <f>Table3[[#This Row],[Total Direct Care Staff Hours]]/Table3[[#This Row],[MDS Census]]</f>
        <v>3.069202566452796</v>
      </c>
      <c r="H373" s="3">
        <f>Table3[[#This Row],[Total RN Hours (w/ Admin, DON)]]/Table3[[#This Row],[MDS Census]]</f>
        <v>0.87840596616948596</v>
      </c>
      <c r="I373" s="3">
        <f>Table3[[#This Row],[Total RN Hours (w/ Admin, DON)]]/Table3[[#This Row],[MDS Census]]</f>
        <v>0.87840596616948596</v>
      </c>
      <c r="J373" s="3">
        <f t="shared" si="6"/>
        <v>441.04166666666669</v>
      </c>
      <c r="K373" s="3">
        <f>SUM(Table3[[#This Row],[RN Hours (excl. Admin, DON)]], Table3[[#This Row],[LPN Hours (excl. Admin)]], Table3[[#This Row],[CNA Hours]], Table3[[#This Row],[NA TR Hours]], Table3[[#This Row],[Med Aide/Tech Hours]])</f>
        <v>409.26111111111112</v>
      </c>
      <c r="L373" s="3">
        <f>SUM(Table3[[#This Row],[RN Hours (excl. Admin, DON)]:[RN DON Hours]])</f>
        <v>117.13055555555556</v>
      </c>
      <c r="M373" s="3">
        <v>90.836111111111109</v>
      </c>
      <c r="N373" s="3">
        <v>26.294444444444444</v>
      </c>
      <c r="O373" s="3">
        <v>0</v>
      </c>
      <c r="P373" s="3">
        <f>SUM(Table3[[#This Row],[LPN Hours (excl. Admin)]:[LPN Admin Hours]])</f>
        <v>95.738888888888894</v>
      </c>
      <c r="Q373" s="3">
        <v>90.25277777777778</v>
      </c>
      <c r="R373" s="3">
        <v>5.4861111111111107</v>
      </c>
      <c r="S373" s="3">
        <f>SUM(Table3[[#This Row],[CNA Hours]], Table3[[#This Row],[NA TR Hours]], Table3[[#This Row],[Med Aide/Tech Hours]])</f>
        <v>228.17222222222222</v>
      </c>
      <c r="T373" s="3">
        <v>228.17222222222222</v>
      </c>
      <c r="U373" s="3">
        <v>0</v>
      </c>
      <c r="V373" s="3">
        <v>0</v>
      </c>
      <c r="W373" s="3">
        <f>SUM(Table3[[#This Row],[RN Hours Contract]:[Med Aide Hours Contract]])</f>
        <v>0</v>
      </c>
      <c r="X373" s="3">
        <v>0</v>
      </c>
      <c r="Y373" s="3">
        <v>0</v>
      </c>
      <c r="Z373" s="3">
        <v>0</v>
      </c>
      <c r="AA373" s="3">
        <v>0</v>
      </c>
      <c r="AB373" s="3">
        <v>0</v>
      </c>
      <c r="AC373" s="3">
        <v>0</v>
      </c>
      <c r="AD373" s="3">
        <v>0</v>
      </c>
      <c r="AE373" s="3">
        <v>0</v>
      </c>
      <c r="AF373" t="s">
        <v>371</v>
      </c>
      <c r="AG373" s="13">
        <v>5</v>
      </c>
      <c r="AQ373"/>
    </row>
    <row r="374" spans="1:43" x14ac:dyDescent="0.2">
      <c r="A374" t="s">
        <v>680</v>
      </c>
      <c r="B374" t="s">
        <v>1057</v>
      </c>
      <c r="C374" t="s">
        <v>1604</v>
      </c>
      <c r="D374" t="s">
        <v>1783</v>
      </c>
      <c r="E374" s="3">
        <v>31.744444444444444</v>
      </c>
      <c r="F374" s="3">
        <f>Table3[[#This Row],[Total Hours Nurse Staffing]]/Table3[[#This Row],[MDS Census]]</f>
        <v>5.0224886244312215</v>
      </c>
      <c r="G374" s="3">
        <f>Table3[[#This Row],[Total Direct Care Staff Hours]]/Table3[[#This Row],[MDS Census]]</f>
        <v>4.6940847042352125</v>
      </c>
      <c r="H374" s="3">
        <f>Table3[[#This Row],[Total RN Hours (w/ Admin, DON)]]/Table3[[#This Row],[MDS Census]]</f>
        <v>0.60264263213160651</v>
      </c>
      <c r="I374" s="3">
        <f>Table3[[#This Row],[Total RN Hours (w/ Admin, DON)]]/Table3[[#This Row],[MDS Census]]</f>
        <v>0.60264263213160651</v>
      </c>
      <c r="J374" s="3">
        <f t="shared" si="6"/>
        <v>159.4361111111111</v>
      </c>
      <c r="K374" s="3">
        <f>SUM(Table3[[#This Row],[RN Hours (excl. Admin, DON)]], Table3[[#This Row],[LPN Hours (excl. Admin)]], Table3[[#This Row],[CNA Hours]], Table3[[#This Row],[NA TR Hours]], Table3[[#This Row],[Med Aide/Tech Hours]])</f>
        <v>149.01111111111112</v>
      </c>
      <c r="L374" s="3">
        <f>SUM(Table3[[#This Row],[RN Hours (excl. Admin, DON)]:[RN DON Hours]])</f>
        <v>19.130555555555553</v>
      </c>
      <c r="M374" s="3">
        <v>13.619444444444444</v>
      </c>
      <c r="N374" s="3">
        <v>0</v>
      </c>
      <c r="O374" s="3">
        <v>5.5111111111111111</v>
      </c>
      <c r="P374" s="3">
        <f>SUM(Table3[[#This Row],[LPN Hours (excl. Admin)]:[LPN Admin Hours]])</f>
        <v>54.738888888888894</v>
      </c>
      <c r="Q374" s="3">
        <v>49.825000000000003</v>
      </c>
      <c r="R374" s="3">
        <v>4.9138888888888888</v>
      </c>
      <c r="S374" s="3">
        <f>SUM(Table3[[#This Row],[CNA Hours]], Table3[[#This Row],[NA TR Hours]], Table3[[#This Row],[Med Aide/Tech Hours]])</f>
        <v>85.566666666666663</v>
      </c>
      <c r="T374" s="3">
        <v>85.566666666666663</v>
      </c>
      <c r="U374" s="3">
        <v>0</v>
      </c>
      <c r="V374" s="3">
        <v>0</v>
      </c>
      <c r="W374" s="3">
        <f>SUM(Table3[[#This Row],[RN Hours Contract]:[Med Aide Hours Contract]])</f>
        <v>22.530555555555555</v>
      </c>
      <c r="X374" s="3">
        <v>0</v>
      </c>
      <c r="Y374" s="3">
        <v>0</v>
      </c>
      <c r="Z374" s="3">
        <v>0</v>
      </c>
      <c r="AA374" s="3">
        <v>21.730555555555554</v>
      </c>
      <c r="AB374" s="3">
        <v>0</v>
      </c>
      <c r="AC374" s="3">
        <v>0.8</v>
      </c>
      <c r="AD374" s="3">
        <v>0</v>
      </c>
      <c r="AE374" s="3">
        <v>0</v>
      </c>
      <c r="AF374" t="s">
        <v>372</v>
      </c>
      <c r="AG374" s="13">
        <v>5</v>
      </c>
      <c r="AQ374"/>
    </row>
    <row r="375" spans="1:43" x14ac:dyDescent="0.2">
      <c r="A375" t="s">
        <v>680</v>
      </c>
      <c r="B375" t="s">
        <v>1058</v>
      </c>
      <c r="C375" t="s">
        <v>1418</v>
      </c>
      <c r="D375" t="s">
        <v>1744</v>
      </c>
      <c r="E375" s="3">
        <v>69.788888888888891</v>
      </c>
      <c r="F375" s="3">
        <f>Table3[[#This Row],[Total Hours Nurse Staffing]]/Table3[[#This Row],[MDS Census]]</f>
        <v>3.1943448495462508</v>
      </c>
      <c r="G375" s="3">
        <f>Table3[[#This Row],[Total Direct Care Staff Hours]]/Table3[[#This Row],[MDS Census]]</f>
        <v>2.7783282916733003</v>
      </c>
      <c r="H375" s="3">
        <f>Table3[[#This Row],[Total RN Hours (w/ Admin, DON)]]/Table3[[#This Row],[MDS Census]]</f>
        <v>0.98320649578092667</v>
      </c>
      <c r="I375" s="3">
        <f>Table3[[#This Row],[Total RN Hours (w/ Admin, DON)]]/Table3[[#This Row],[MDS Census]]</f>
        <v>0.98320649578092667</v>
      </c>
      <c r="J375" s="3">
        <f t="shared" si="6"/>
        <v>222.92977777777779</v>
      </c>
      <c r="K375" s="3">
        <f>SUM(Table3[[#This Row],[RN Hours (excl. Admin, DON)]], Table3[[#This Row],[LPN Hours (excl. Admin)]], Table3[[#This Row],[CNA Hours]], Table3[[#This Row],[NA TR Hours]], Table3[[#This Row],[Med Aide/Tech Hours]])</f>
        <v>193.89644444444446</v>
      </c>
      <c r="L375" s="3">
        <f>SUM(Table3[[#This Row],[RN Hours (excl. Admin, DON)]:[RN DON Hours]])</f>
        <v>68.616888888888894</v>
      </c>
      <c r="M375" s="3">
        <v>44.916888888888892</v>
      </c>
      <c r="N375" s="3">
        <v>19.433333333333334</v>
      </c>
      <c r="O375" s="3">
        <v>4.2666666666666666</v>
      </c>
      <c r="P375" s="3">
        <f>SUM(Table3[[#This Row],[LPN Hours (excl. Admin)]:[LPN Admin Hours]])</f>
        <v>43.13644444444445</v>
      </c>
      <c r="Q375" s="3">
        <v>37.803111111111114</v>
      </c>
      <c r="R375" s="3">
        <v>5.333333333333333</v>
      </c>
      <c r="S375" s="3">
        <f>SUM(Table3[[#This Row],[CNA Hours]], Table3[[#This Row],[NA TR Hours]], Table3[[#This Row],[Med Aide/Tech Hours]])</f>
        <v>111.17644444444444</v>
      </c>
      <c r="T375" s="3">
        <v>111.17644444444444</v>
      </c>
      <c r="U375" s="3">
        <v>0</v>
      </c>
      <c r="V375" s="3">
        <v>0</v>
      </c>
      <c r="W375" s="3">
        <f>SUM(Table3[[#This Row],[RN Hours Contract]:[Med Aide Hours Contract]])</f>
        <v>50.221888888888898</v>
      </c>
      <c r="X375" s="3">
        <v>9.7891111111111098</v>
      </c>
      <c r="Y375" s="3">
        <v>0.73333333333333328</v>
      </c>
      <c r="Z375" s="3">
        <v>0</v>
      </c>
      <c r="AA375" s="3">
        <v>7.7313333333333354</v>
      </c>
      <c r="AB375" s="3">
        <v>0</v>
      </c>
      <c r="AC375" s="3">
        <v>31.968111111111117</v>
      </c>
      <c r="AD375" s="3">
        <v>0</v>
      </c>
      <c r="AE375" s="3">
        <v>0</v>
      </c>
      <c r="AF375" t="s">
        <v>373</v>
      </c>
      <c r="AG375" s="13">
        <v>5</v>
      </c>
      <c r="AQ375"/>
    </row>
    <row r="376" spans="1:43" x14ac:dyDescent="0.2">
      <c r="A376" t="s">
        <v>680</v>
      </c>
      <c r="B376" t="s">
        <v>1059</v>
      </c>
      <c r="C376" t="s">
        <v>1599</v>
      </c>
      <c r="D376" t="s">
        <v>1744</v>
      </c>
      <c r="E376" s="3">
        <v>53.466666666666669</v>
      </c>
      <c r="F376" s="3">
        <f>Table3[[#This Row],[Total Hours Nurse Staffing]]/Table3[[#This Row],[MDS Census]]</f>
        <v>2.7018349958437242</v>
      </c>
      <c r="G376" s="3">
        <f>Table3[[#This Row],[Total Direct Care Staff Hours]]/Table3[[#This Row],[MDS Census]]</f>
        <v>2.5949605153782209</v>
      </c>
      <c r="H376" s="3">
        <f>Table3[[#This Row],[Total RN Hours (w/ Admin, DON)]]/Table3[[#This Row],[MDS Census]]</f>
        <v>0.63337281795511224</v>
      </c>
      <c r="I376" s="3">
        <f>Table3[[#This Row],[Total RN Hours (w/ Admin, DON)]]/Table3[[#This Row],[MDS Census]]</f>
        <v>0.63337281795511224</v>
      </c>
      <c r="J376" s="3">
        <f t="shared" si="6"/>
        <v>144.45811111111112</v>
      </c>
      <c r="K376" s="3">
        <f>SUM(Table3[[#This Row],[RN Hours (excl. Admin, DON)]], Table3[[#This Row],[LPN Hours (excl. Admin)]], Table3[[#This Row],[CNA Hours]], Table3[[#This Row],[NA TR Hours]], Table3[[#This Row],[Med Aide/Tech Hours]])</f>
        <v>138.74388888888888</v>
      </c>
      <c r="L376" s="3">
        <f>SUM(Table3[[#This Row],[RN Hours (excl. Admin, DON)]:[RN DON Hours]])</f>
        <v>33.864333333333335</v>
      </c>
      <c r="M376" s="3">
        <v>28.150111111111112</v>
      </c>
      <c r="N376" s="3">
        <v>5.7142222222222232</v>
      </c>
      <c r="O376" s="3">
        <v>0</v>
      </c>
      <c r="P376" s="3">
        <f>SUM(Table3[[#This Row],[LPN Hours (excl. Admin)]:[LPN Admin Hours]])</f>
        <v>27.289888888888889</v>
      </c>
      <c r="Q376" s="3">
        <v>27.289888888888889</v>
      </c>
      <c r="R376" s="3">
        <v>0</v>
      </c>
      <c r="S376" s="3">
        <f>SUM(Table3[[#This Row],[CNA Hours]], Table3[[#This Row],[NA TR Hours]], Table3[[#This Row],[Med Aide/Tech Hours]])</f>
        <v>83.303888888888892</v>
      </c>
      <c r="T376" s="3">
        <v>83.303888888888892</v>
      </c>
      <c r="U376" s="3">
        <v>0</v>
      </c>
      <c r="V376" s="3">
        <v>0</v>
      </c>
      <c r="W376" s="3">
        <f>SUM(Table3[[#This Row],[RN Hours Contract]:[Med Aide Hours Contract]])</f>
        <v>0</v>
      </c>
      <c r="X376" s="3">
        <v>0</v>
      </c>
      <c r="Y376" s="3">
        <v>0</v>
      </c>
      <c r="Z376" s="3">
        <v>0</v>
      </c>
      <c r="AA376" s="3">
        <v>0</v>
      </c>
      <c r="AB376" s="3">
        <v>0</v>
      </c>
      <c r="AC376" s="3">
        <v>0</v>
      </c>
      <c r="AD376" s="3">
        <v>0</v>
      </c>
      <c r="AE376" s="3">
        <v>0</v>
      </c>
      <c r="AF376" t="s">
        <v>374</v>
      </c>
      <c r="AG376" s="13">
        <v>5</v>
      </c>
      <c r="AQ376"/>
    </row>
    <row r="377" spans="1:43" x14ac:dyDescent="0.2">
      <c r="A377" t="s">
        <v>680</v>
      </c>
      <c r="B377" t="s">
        <v>1060</v>
      </c>
      <c r="C377" t="s">
        <v>1605</v>
      </c>
      <c r="D377" t="s">
        <v>1741</v>
      </c>
      <c r="E377" s="3">
        <v>38.6</v>
      </c>
      <c r="F377" s="3">
        <f>Table3[[#This Row],[Total Hours Nurse Staffing]]/Table3[[#This Row],[MDS Census]]</f>
        <v>4.4731606217616573</v>
      </c>
      <c r="G377" s="3">
        <f>Table3[[#This Row],[Total Direct Care Staff Hours]]/Table3[[#This Row],[MDS Census]]</f>
        <v>3.8935261945883708</v>
      </c>
      <c r="H377" s="3">
        <f>Table3[[#This Row],[Total RN Hours (w/ Admin, DON)]]/Table3[[#This Row],[MDS Census]]</f>
        <v>1.423013816925734</v>
      </c>
      <c r="I377" s="3">
        <f>Table3[[#This Row],[Total RN Hours (w/ Admin, DON)]]/Table3[[#This Row],[MDS Census]]</f>
        <v>1.423013816925734</v>
      </c>
      <c r="J377" s="3">
        <f t="shared" si="6"/>
        <v>172.66399999999999</v>
      </c>
      <c r="K377" s="3">
        <f>SUM(Table3[[#This Row],[RN Hours (excl. Admin, DON)]], Table3[[#This Row],[LPN Hours (excl. Admin)]], Table3[[#This Row],[CNA Hours]], Table3[[#This Row],[NA TR Hours]], Table3[[#This Row],[Med Aide/Tech Hours]])</f>
        <v>150.29011111111112</v>
      </c>
      <c r="L377" s="3">
        <f>SUM(Table3[[#This Row],[RN Hours (excl. Admin, DON)]:[RN DON Hours]])</f>
        <v>54.928333333333335</v>
      </c>
      <c r="M377" s="3">
        <v>32.554444444444442</v>
      </c>
      <c r="N377" s="3">
        <v>16.685000000000002</v>
      </c>
      <c r="O377" s="3">
        <v>5.6888888888888891</v>
      </c>
      <c r="P377" s="3">
        <f>SUM(Table3[[#This Row],[LPN Hours (excl. Admin)]:[LPN Admin Hours]])</f>
        <v>21.547333333333334</v>
      </c>
      <c r="Q377" s="3">
        <v>21.547333333333334</v>
      </c>
      <c r="R377" s="3">
        <v>0</v>
      </c>
      <c r="S377" s="3">
        <f>SUM(Table3[[#This Row],[CNA Hours]], Table3[[#This Row],[NA TR Hours]], Table3[[#This Row],[Med Aide/Tech Hours]])</f>
        <v>96.188333333333333</v>
      </c>
      <c r="T377" s="3">
        <v>94.13077777777778</v>
      </c>
      <c r="U377" s="3">
        <v>2.0575555555555551</v>
      </c>
      <c r="V377" s="3">
        <v>0</v>
      </c>
      <c r="W377" s="3">
        <f>SUM(Table3[[#This Row],[RN Hours Contract]:[Med Aide Hours Contract]])</f>
        <v>31.385333333333328</v>
      </c>
      <c r="X377" s="3">
        <v>8.066111111111109</v>
      </c>
      <c r="Y377" s="3">
        <v>0</v>
      </c>
      <c r="Z377" s="3">
        <v>0</v>
      </c>
      <c r="AA377" s="3">
        <v>3.4564444444444442</v>
      </c>
      <c r="AB377" s="3">
        <v>0</v>
      </c>
      <c r="AC377" s="3">
        <v>19.493333333333332</v>
      </c>
      <c r="AD377" s="3">
        <v>0.36944444444444446</v>
      </c>
      <c r="AE377" s="3">
        <v>0</v>
      </c>
      <c r="AF377" t="s">
        <v>375</v>
      </c>
      <c r="AG377" s="13">
        <v>5</v>
      </c>
      <c r="AQ377"/>
    </row>
    <row r="378" spans="1:43" x14ac:dyDescent="0.2">
      <c r="A378" t="s">
        <v>680</v>
      </c>
      <c r="B378" t="s">
        <v>1061</v>
      </c>
      <c r="C378" t="s">
        <v>1439</v>
      </c>
      <c r="D378" t="s">
        <v>1741</v>
      </c>
      <c r="E378" s="3">
        <v>106.1</v>
      </c>
      <c r="F378" s="3">
        <f>Table3[[#This Row],[Total Hours Nurse Staffing]]/Table3[[#This Row],[MDS Census]]</f>
        <v>2.5030359199916221</v>
      </c>
      <c r="G378" s="3">
        <f>Table3[[#This Row],[Total Direct Care Staff Hours]]/Table3[[#This Row],[MDS Census]]</f>
        <v>2.3472290292177194</v>
      </c>
      <c r="H378" s="3">
        <f>Table3[[#This Row],[Total RN Hours (w/ Admin, DON)]]/Table3[[#This Row],[MDS Census]]</f>
        <v>0.21584459105665516</v>
      </c>
      <c r="I378" s="3">
        <f>Table3[[#This Row],[Total RN Hours (w/ Admin, DON)]]/Table3[[#This Row],[MDS Census]]</f>
        <v>0.21584459105665516</v>
      </c>
      <c r="J378" s="3">
        <f t="shared" si="6"/>
        <v>265.5721111111111</v>
      </c>
      <c r="K378" s="3">
        <f>SUM(Table3[[#This Row],[RN Hours (excl. Admin, DON)]], Table3[[#This Row],[LPN Hours (excl. Admin)]], Table3[[#This Row],[CNA Hours]], Table3[[#This Row],[NA TR Hours]], Table3[[#This Row],[Med Aide/Tech Hours]])</f>
        <v>249.041</v>
      </c>
      <c r="L378" s="3">
        <f>SUM(Table3[[#This Row],[RN Hours (excl. Admin, DON)]:[RN DON Hours]])</f>
        <v>22.90111111111111</v>
      </c>
      <c r="M378" s="3">
        <v>12.325555555555555</v>
      </c>
      <c r="N378" s="3">
        <v>6.753333333333333</v>
      </c>
      <c r="O378" s="3">
        <v>3.8222222222222224</v>
      </c>
      <c r="P378" s="3">
        <f>SUM(Table3[[#This Row],[LPN Hours (excl. Admin)]:[LPN Admin Hours]])</f>
        <v>103.0948888888889</v>
      </c>
      <c r="Q378" s="3">
        <v>97.13933333333334</v>
      </c>
      <c r="R378" s="3">
        <v>5.9555555555555557</v>
      </c>
      <c r="S378" s="3">
        <f>SUM(Table3[[#This Row],[CNA Hours]], Table3[[#This Row],[NA TR Hours]], Table3[[#This Row],[Med Aide/Tech Hours]])</f>
        <v>139.57611111111112</v>
      </c>
      <c r="T378" s="3">
        <v>139.57611111111112</v>
      </c>
      <c r="U378" s="3">
        <v>0</v>
      </c>
      <c r="V378" s="3">
        <v>0</v>
      </c>
      <c r="W378" s="3">
        <f>SUM(Table3[[#This Row],[RN Hours Contract]:[Med Aide Hours Contract]])</f>
        <v>8.6721111111111124</v>
      </c>
      <c r="X378" s="3">
        <v>0</v>
      </c>
      <c r="Y378" s="3">
        <v>0</v>
      </c>
      <c r="Z378" s="3">
        <v>0</v>
      </c>
      <c r="AA378" s="3">
        <v>2.8059999999999996</v>
      </c>
      <c r="AB378" s="3">
        <v>0</v>
      </c>
      <c r="AC378" s="3">
        <v>5.8661111111111133</v>
      </c>
      <c r="AD378" s="3">
        <v>0</v>
      </c>
      <c r="AE378" s="3">
        <v>0</v>
      </c>
      <c r="AF378" t="s">
        <v>376</v>
      </c>
      <c r="AG378" s="13">
        <v>5</v>
      </c>
      <c r="AQ378"/>
    </row>
    <row r="379" spans="1:43" x14ac:dyDescent="0.2">
      <c r="A379" t="s">
        <v>680</v>
      </c>
      <c r="B379" t="s">
        <v>1062</v>
      </c>
      <c r="C379" t="s">
        <v>1439</v>
      </c>
      <c r="D379" t="s">
        <v>1741</v>
      </c>
      <c r="E379" s="3">
        <v>104.86666666666666</v>
      </c>
      <c r="F379" s="3">
        <f>Table3[[#This Row],[Total Hours Nurse Staffing]]/Table3[[#This Row],[MDS Census]]</f>
        <v>2.6356325492689128</v>
      </c>
      <c r="G379" s="3">
        <f>Table3[[#This Row],[Total Direct Care Staff Hours]]/Table3[[#This Row],[MDS Census]]</f>
        <v>2.4254291163382078</v>
      </c>
      <c r="H379" s="3">
        <f>Table3[[#This Row],[Total RN Hours (w/ Admin, DON)]]/Table3[[#This Row],[MDS Census]]</f>
        <v>0.33081161262979447</v>
      </c>
      <c r="I379" s="3">
        <f>Table3[[#This Row],[Total RN Hours (w/ Admin, DON)]]/Table3[[#This Row],[MDS Census]]</f>
        <v>0.33081161262979447</v>
      </c>
      <c r="J379" s="3">
        <f t="shared" si="6"/>
        <v>276.39</v>
      </c>
      <c r="K379" s="3">
        <f>SUM(Table3[[#This Row],[RN Hours (excl. Admin, DON)]], Table3[[#This Row],[LPN Hours (excl. Admin)]], Table3[[#This Row],[CNA Hours]], Table3[[#This Row],[NA TR Hours]], Table3[[#This Row],[Med Aide/Tech Hours]])</f>
        <v>254.34666666666669</v>
      </c>
      <c r="L379" s="3">
        <f>SUM(Table3[[#This Row],[RN Hours (excl. Admin, DON)]:[RN DON Hours]])</f>
        <v>34.691111111111113</v>
      </c>
      <c r="M379" s="3">
        <v>18.318888888888889</v>
      </c>
      <c r="N379" s="3">
        <v>10.594444444444445</v>
      </c>
      <c r="O379" s="3">
        <v>5.7777777777777777</v>
      </c>
      <c r="P379" s="3">
        <f>SUM(Table3[[#This Row],[LPN Hours (excl. Admin)]:[LPN Admin Hours]])</f>
        <v>89.025555555555556</v>
      </c>
      <c r="Q379" s="3">
        <v>83.354444444444439</v>
      </c>
      <c r="R379" s="3">
        <v>5.6711111111111112</v>
      </c>
      <c r="S379" s="3">
        <f>SUM(Table3[[#This Row],[CNA Hours]], Table3[[#This Row],[NA TR Hours]], Table3[[#This Row],[Med Aide/Tech Hours]])</f>
        <v>152.67333333333335</v>
      </c>
      <c r="T379" s="3">
        <v>152.67333333333335</v>
      </c>
      <c r="U379" s="3">
        <v>0</v>
      </c>
      <c r="V379" s="3">
        <v>0</v>
      </c>
      <c r="W379" s="3">
        <f>SUM(Table3[[#This Row],[RN Hours Contract]:[Med Aide Hours Contract]])</f>
        <v>0.28333333333333333</v>
      </c>
      <c r="X379" s="3">
        <v>0</v>
      </c>
      <c r="Y379" s="3">
        <v>0.28333333333333333</v>
      </c>
      <c r="Z379" s="3">
        <v>0</v>
      </c>
      <c r="AA379" s="3">
        <v>0</v>
      </c>
      <c r="AB379" s="3">
        <v>0</v>
      </c>
      <c r="AC379" s="3">
        <v>0</v>
      </c>
      <c r="AD379" s="3">
        <v>0</v>
      </c>
      <c r="AE379" s="3">
        <v>0</v>
      </c>
      <c r="AF379" t="s">
        <v>377</v>
      </c>
      <c r="AG379" s="13">
        <v>5</v>
      </c>
      <c r="AQ379"/>
    </row>
    <row r="380" spans="1:43" x14ac:dyDescent="0.2">
      <c r="A380" t="s">
        <v>680</v>
      </c>
      <c r="B380" t="s">
        <v>1063</v>
      </c>
      <c r="C380" t="s">
        <v>1439</v>
      </c>
      <c r="D380" t="s">
        <v>1741</v>
      </c>
      <c r="E380" s="3">
        <v>116.91111111111111</v>
      </c>
      <c r="F380" s="3">
        <f>Table3[[#This Row],[Total Hours Nurse Staffing]]/Table3[[#This Row],[MDS Census]]</f>
        <v>1.8730564531457896</v>
      </c>
      <c r="G380" s="3">
        <f>Table3[[#This Row],[Total Direct Care Staff Hours]]/Table3[[#This Row],[MDS Census]]</f>
        <v>1.7587816004561871</v>
      </c>
      <c r="H380" s="3">
        <f>Table3[[#This Row],[Total RN Hours (w/ Admin, DON)]]/Table3[[#This Row],[MDS Census]]</f>
        <v>0.23856681239308114</v>
      </c>
      <c r="I380" s="3">
        <f>Table3[[#This Row],[Total RN Hours (w/ Admin, DON)]]/Table3[[#This Row],[MDS Census]]</f>
        <v>0.23856681239308114</v>
      </c>
      <c r="J380" s="3">
        <f t="shared" si="6"/>
        <v>218.98111111111109</v>
      </c>
      <c r="K380" s="3">
        <f>SUM(Table3[[#This Row],[RN Hours (excl. Admin, DON)]], Table3[[#This Row],[LPN Hours (excl. Admin)]], Table3[[#This Row],[CNA Hours]], Table3[[#This Row],[NA TR Hours]], Table3[[#This Row],[Med Aide/Tech Hours]])</f>
        <v>205.62111111111113</v>
      </c>
      <c r="L380" s="3">
        <f>SUM(Table3[[#This Row],[RN Hours (excl. Admin, DON)]:[RN DON Hours]])</f>
        <v>27.891111111111108</v>
      </c>
      <c r="M380" s="3">
        <v>20.461111111111112</v>
      </c>
      <c r="N380" s="3">
        <v>7.4299999999999979</v>
      </c>
      <c r="O380" s="3">
        <v>0</v>
      </c>
      <c r="P380" s="3">
        <f>SUM(Table3[[#This Row],[LPN Hours (excl. Admin)]:[LPN Admin Hours]])</f>
        <v>88.261111111111106</v>
      </c>
      <c r="Q380" s="3">
        <v>82.331111111111113</v>
      </c>
      <c r="R380" s="3">
        <v>5.9299999999999988</v>
      </c>
      <c r="S380" s="3">
        <f>SUM(Table3[[#This Row],[CNA Hours]], Table3[[#This Row],[NA TR Hours]], Table3[[#This Row],[Med Aide/Tech Hours]])</f>
        <v>102.8288888888889</v>
      </c>
      <c r="T380" s="3">
        <v>102.8288888888889</v>
      </c>
      <c r="U380" s="3">
        <v>0</v>
      </c>
      <c r="V380" s="3">
        <v>0</v>
      </c>
      <c r="W380" s="3">
        <f>SUM(Table3[[#This Row],[RN Hours Contract]:[Med Aide Hours Contract]])</f>
        <v>0.97777777777777775</v>
      </c>
      <c r="X380" s="3">
        <v>0</v>
      </c>
      <c r="Y380" s="3">
        <v>0.97777777777777775</v>
      </c>
      <c r="Z380" s="3">
        <v>0</v>
      </c>
      <c r="AA380" s="3">
        <v>0</v>
      </c>
      <c r="AB380" s="3">
        <v>0</v>
      </c>
      <c r="AC380" s="3">
        <v>0</v>
      </c>
      <c r="AD380" s="3">
        <v>0</v>
      </c>
      <c r="AE380" s="3">
        <v>0</v>
      </c>
      <c r="AF380" t="s">
        <v>378</v>
      </c>
      <c r="AG380" s="13">
        <v>5</v>
      </c>
      <c r="AQ380"/>
    </row>
    <row r="381" spans="1:43" x14ac:dyDescent="0.2">
      <c r="A381" t="s">
        <v>680</v>
      </c>
      <c r="B381" t="s">
        <v>1064</v>
      </c>
      <c r="C381" t="s">
        <v>1439</v>
      </c>
      <c r="D381" t="s">
        <v>1741</v>
      </c>
      <c r="E381" s="3">
        <v>152.44444444444446</v>
      </c>
      <c r="F381" s="3">
        <f>Table3[[#This Row],[Total Hours Nurse Staffing]]/Table3[[#This Row],[MDS Census]]</f>
        <v>2.149416909620991</v>
      </c>
      <c r="G381" s="3">
        <f>Table3[[#This Row],[Total Direct Care Staff Hours]]/Table3[[#This Row],[MDS Census]]</f>
        <v>2.0819241982507286</v>
      </c>
      <c r="H381" s="3">
        <f>Table3[[#This Row],[Total RN Hours (w/ Admin, DON)]]/Table3[[#This Row],[MDS Census]]</f>
        <v>0.36714650145772587</v>
      </c>
      <c r="I381" s="3">
        <f>Table3[[#This Row],[Total RN Hours (w/ Admin, DON)]]/Table3[[#This Row],[MDS Census]]</f>
        <v>0.36714650145772587</v>
      </c>
      <c r="J381" s="3">
        <f t="shared" si="6"/>
        <v>327.66666666666663</v>
      </c>
      <c r="K381" s="3">
        <f>SUM(Table3[[#This Row],[RN Hours (excl. Admin, DON)]], Table3[[#This Row],[LPN Hours (excl. Admin)]], Table3[[#This Row],[CNA Hours]], Table3[[#This Row],[NA TR Hours]], Table3[[#This Row],[Med Aide/Tech Hours]])</f>
        <v>317.37777777777779</v>
      </c>
      <c r="L381" s="3">
        <f>SUM(Table3[[#This Row],[RN Hours (excl. Admin, DON)]:[RN DON Hours]])</f>
        <v>55.969444444444441</v>
      </c>
      <c r="M381" s="3">
        <v>50.74722222222222</v>
      </c>
      <c r="N381" s="3">
        <v>0</v>
      </c>
      <c r="O381" s="3">
        <v>5.2222222222222223</v>
      </c>
      <c r="P381" s="3">
        <f>SUM(Table3[[#This Row],[LPN Hours (excl. Admin)]:[LPN Admin Hours]])</f>
        <v>93.99166666666666</v>
      </c>
      <c r="Q381" s="3">
        <v>88.924999999999997</v>
      </c>
      <c r="R381" s="3">
        <v>5.0666666666666664</v>
      </c>
      <c r="S381" s="3">
        <f>SUM(Table3[[#This Row],[CNA Hours]], Table3[[#This Row],[NA TR Hours]], Table3[[#This Row],[Med Aide/Tech Hours]])</f>
        <v>177.70555555555555</v>
      </c>
      <c r="T381" s="3">
        <v>171.0611111111111</v>
      </c>
      <c r="U381" s="3">
        <v>6.6444444444444448</v>
      </c>
      <c r="V381" s="3">
        <v>0</v>
      </c>
      <c r="W381" s="3">
        <f>SUM(Table3[[#This Row],[RN Hours Contract]:[Med Aide Hours Contract]])</f>
        <v>0</v>
      </c>
      <c r="X381" s="3">
        <v>0</v>
      </c>
      <c r="Y381" s="3">
        <v>0</v>
      </c>
      <c r="Z381" s="3">
        <v>0</v>
      </c>
      <c r="AA381" s="3">
        <v>0</v>
      </c>
      <c r="AB381" s="3">
        <v>0</v>
      </c>
      <c r="AC381" s="3">
        <v>0</v>
      </c>
      <c r="AD381" s="3">
        <v>0</v>
      </c>
      <c r="AE381" s="3">
        <v>0</v>
      </c>
      <c r="AF381" t="s">
        <v>379</v>
      </c>
      <c r="AG381" s="13">
        <v>5</v>
      </c>
      <c r="AQ381"/>
    </row>
    <row r="382" spans="1:43" x14ac:dyDescent="0.2">
      <c r="A382" t="s">
        <v>680</v>
      </c>
      <c r="B382" t="s">
        <v>1065</v>
      </c>
      <c r="C382" t="s">
        <v>1581</v>
      </c>
      <c r="D382" t="s">
        <v>1741</v>
      </c>
      <c r="E382" s="3">
        <v>149.69999999999999</v>
      </c>
      <c r="F382" s="3">
        <f>Table3[[#This Row],[Total Hours Nurse Staffing]]/Table3[[#This Row],[MDS Census]]</f>
        <v>3.4149595487270843</v>
      </c>
      <c r="G382" s="3">
        <f>Table3[[#This Row],[Total Direct Care Staff Hours]]/Table3[[#This Row],[MDS Census]]</f>
        <v>3.2063014918726345</v>
      </c>
      <c r="H382" s="3">
        <f>Table3[[#This Row],[Total RN Hours (w/ Admin, DON)]]/Table3[[#This Row],[MDS Census]]</f>
        <v>0.72762191048764202</v>
      </c>
      <c r="I382" s="3">
        <f>Table3[[#This Row],[Total RN Hours (w/ Admin, DON)]]/Table3[[#This Row],[MDS Census]]</f>
        <v>0.72762191048764202</v>
      </c>
      <c r="J382" s="3">
        <f t="shared" si="6"/>
        <v>511.21944444444449</v>
      </c>
      <c r="K382" s="3">
        <f>SUM(Table3[[#This Row],[RN Hours (excl. Admin, DON)]], Table3[[#This Row],[LPN Hours (excl. Admin)]], Table3[[#This Row],[CNA Hours]], Table3[[#This Row],[NA TR Hours]], Table3[[#This Row],[Med Aide/Tech Hours]])</f>
        <v>479.98333333333335</v>
      </c>
      <c r="L382" s="3">
        <f>SUM(Table3[[#This Row],[RN Hours (excl. Admin, DON)]:[RN DON Hours]])</f>
        <v>108.925</v>
      </c>
      <c r="M382" s="3">
        <v>92.125</v>
      </c>
      <c r="N382" s="3">
        <v>11.2</v>
      </c>
      <c r="O382" s="3">
        <v>5.6</v>
      </c>
      <c r="P382" s="3">
        <f>SUM(Table3[[#This Row],[LPN Hours (excl. Admin)]:[LPN Admin Hours]])</f>
        <v>110.17500000000001</v>
      </c>
      <c r="Q382" s="3">
        <v>95.738888888888894</v>
      </c>
      <c r="R382" s="3">
        <v>14.436111111111112</v>
      </c>
      <c r="S382" s="3">
        <f>SUM(Table3[[#This Row],[CNA Hours]], Table3[[#This Row],[NA TR Hours]], Table3[[#This Row],[Med Aide/Tech Hours]])</f>
        <v>292.11944444444447</v>
      </c>
      <c r="T382" s="3">
        <v>292.11944444444447</v>
      </c>
      <c r="U382" s="3">
        <v>0</v>
      </c>
      <c r="V382" s="3">
        <v>0</v>
      </c>
      <c r="W382" s="3">
        <f>SUM(Table3[[#This Row],[RN Hours Contract]:[Med Aide Hours Contract]])</f>
        <v>0</v>
      </c>
      <c r="X382" s="3">
        <v>0</v>
      </c>
      <c r="Y382" s="3">
        <v>0</v>
      </c>
      <c r="Z382" s="3">
        <v>0</v>
      </c>
      <c r="AA382" s="3">
        <v>0</v>
      </c>
      <c r="AB382" s="3">
        <v>0</v>
      </c>
      <c r="AC382" s="3">
        <v>0</v>
      </c>
      <c r="AD382" s="3">
        <v>0</v>
      </c>
      <c r="AE382" s="3">
        <v>0</v>
      </c>
      <c r="AF382" t="s">
        <v>380</v>
      </c>
      <c r="AG382" s="13">
        <v>5</v>
      </c>
      <c r="AQ382"/>
    </row>
    <row r="383" spans="1:43" x14ac:dyDescent="0.2">
      <c r="A383" t="s">
        <v>680</v>
      </c>
      <c r="B383" t="s">
        <v>1066</v>
      </c>
      <c r="C383" t="s">
        <v>1503</v>
      </c>
      <c r="D383" t="s">
        <v>1713</v>
      </c>
      <c r="E383" s="3">
        <v>34.544444444444444</v>
      </c>
      <c r="F383" s="3">
        <f>Table3[[#This Row],[Total Hours Nurse Staffing]]/Table3[[#This Row],[MDS Census]]</f>
        <v>2.895033772917337</v>
      </c>
      <c r="G383" s="3">
        <f>Table3[[#This Row],[Total Direct Care Staff Hours]]/Table3[[#This Row],[MDS Census]]</f>
        <v>2.6255098102283694</v>
      </c>
      <c r="H383" s="3">
        <f>Table3[[#This Row],[Total RN Hours (w/ Admin, DON)]]/Table3[[#This Row],[MDS Census]]</f>
        <v>0.17040205853972351</v>
      </c>
      <c r="I383" s="3">
        <f>Table3[[#This Row],[Total RN Hours (w/ Admin, DON)]]/Table3[[#This Row],[MDS Census]]</f>
        <v>0.17040205853972351</v>
      </c>
      <c r="J383" s="3">
        <f t="shared" si="6"/>
        <v>100.00733333333334</v>
      </c>
      <c r="K383" s="3">
        <f>SUM(Table3[[#This Row],[RN Hours (excl. Admin, DON)]], Table3[[#This Row],[LPN Hours (excl. Admin)]], Table3[[#This Row],[CNA Hours]], Table3[[#This Row],[NA TR Hours]], Table3[[#This Row],[Med Aide/Tech Hours]])</f>
        <v>90.696777777777783</v>
      </c>
      <c r="L383" s="3">
        <f>SUM(Table3[[#This Row],[RN Hours (excl. Admin, DON)]:[RN DON Hours]])</f>
        <v>5.8864444444444484</v>
      </c>
      <c r="M383" s="3">
        <v>0.17222222222222222</v>
      </c>
      <c r="N383" s="3">
        <v>0</v>
      </c>
      <c r="O383" s="3">
        <v>5.7142222222222259</v>
      </c>
      <c r="P383" s="3">
        <f>SUM(Table3[[#This Row],[LPN Hours (excl. Admin)]:[LPN Admin Hours]])</f>
        <v>23.336444444444442</v>
      </c>
      <c r="Q383" s="3">
        <v>19.740111111111108</v>
      </c>
      <c r="R383" s="3">
        <v>3.5963333333333329</v>
      </c>
      <c r="S383" s="3">
        <f>SUM(Table3[[#This Row],[CNA Hours]], Table3[[#This Row],[NA TR Hours]], Table3[[#This Row],[Med Aide/Tech Hours]])</f>
        <v>70.784444444444446</v>
      </c>
      <c r="T383" s="3">
        <v>70.784444444444446</v>
      </c>
      <c r="U383" s="3">
        <v>0</v>
      </c>
      <c r="V383" s="3">
        <v>0</v>
      </c>
      <c r="W383" s="3">
        <f>SUM(Table3[[#This Row],[RN Hours Contract]:[Med Aide Hours Contract]])</f>
        <v>0</v>
      </c>
      <c r="X383" s="3">
        <v>0</v>
      </c>
      <c r="Y383" s="3">
        <v>0</v>
      </c>
      <c r="Z383" s="3">
        <v>0</v>
      </c>
      <c r="AA383" s="3">
        <v>0</v>
      </c>
      <c r="AB383" s="3">
        <v>0</v>
      </c>
      <c r="AC383" s="3">
        <v>0</v>
      </c>
      <c r="AD383" s="3">
        <v>0</v>
      </c>
      <c r="AE383" s="3">
        <v>0</v>
      </c>
      <c r="AF383" t="s">
        <v>381</v>
      </c>
      <c r="AG383" s="13">
        <v>5</v>
      </c>
      <c r="AQ383"/>
    </row>
    <row r="384" spans="1:43" x14ac:dyDescent="0.2">
      <c r="A384" t="s">
        <v>680</v>
      </c>
      <c r="B384" t="s">
        <v>1067</v>
      </c>
      <c r="C384" t="s">
        <v>1606</v>
      </c>
      <c r="D384" t="s">
        <v>1719</v>
      </c>
      <c r="E384" s="3">
        <v>56.744444444444447</v>
      </c>
      <c r="F384" s="3">
        <f>Table3[[#This Row],[Total Hours Nurse Staffing]]/Table3[[#This Row],[MDS Census]]</f>
        <v>3.7584981398081063</v>
      </c>
      <c r="G384" s="3">
        <f>Table3[[#This Row],[Total Direct Care Staff Hours]]/Table3[[#This Row],[MDS Census]]</f>
        <v>3.6613765420011748</v>
      </c>
      <c r="H384" s="3">
        <f>Table3[[#This Row],[Total RN Hours (w/ Admin, DON)]]/Table3[[#This Row],[MDS Census]]</f>
        <v>0.6182200900724496</v>
      </c>
      <c r="I384" s="3">
        <f>Table3[[#This Row],[Total RN Hours (w/ Admin, DON)]]/Table3[[#This Row],[MDS Census]]</f>
        <v>0.6182200900724496</v>
      </c>
      <c r="J384" s="3">
        <f t="shared" si="6"/>
        <v>213.27388888888888</v>
      </c>
      <c r="K384" s="3">
        <f>SUM(Table3[[#This Row],[RN Hours (excl. Admin, DON)]], Table3[[#This Row],[LPN Hours (excl. Admin)]], Table3[[#This Row],[CNA Hours]], Table3[[#This Row],[NA TR Hours]], Table3[[#This Row],[Med Aide/Tech Hours]])</f>
        <v>207.76277777777779</v>
      </c>
      <c r="L384" s="3">
        <f>SUM(Table3[[#This Row],[RN Hours (excl. Admin, DON)]:[RN DON Hours]])</f>
        <v>35.080555555555556</v>
      </c>
      <c r="M384" s="3">
        <v>29.569444444444443</v>
      </c>
      <c r="N384" s="3">
        <v>0</v>
      </c>
      <c r="O384" s="3">
        <v>5.5111111111111111</v>
      </c>
      <c r="P384" s="3">
        <f>SUM(Table3[[#This Row],[LPN Hours (excl. Admin)]:[LPN Admin Hours]])</f>
        <v>55.756666666666668</v>
      </c>
      <c r="Q384" s="3">
        <v>55.756666666666668</v>
      </c>
      <c r="R384" s="3">
        <v>0</v>
      </c>
      <c r="S384" s="3">
        <f>SUM(Table3[[#This Row],[CNA Hours]], Table3[[#This Row],[NA TR Hours]], Table3[[#This Row],[Med Aide/Tech Hours]])</f>
        <v>122.43666666666665</v>
      </c>
      <c r="T384" s="3">
        <v>122.43666666666665</v>
      </c>
      <c r="U384" s="3">
        <v>0</v>
      </c>
      <c r="V384" s="3">
        <v>0</v>
      </c>
      <c r="W384" s="3">
        <f>SUM(Table3[[#This Row],[RN Hours Contract]:[Med Aide Hours Contract]])</f>
        <v>0</v>
      </c>
      <c r="X384" s="3">
        <v>0</v>
      </c>
      <c r="Y384" s="3">
        <v>0</v>
      </c>
      <c r="Z384" s="3">
        <v>0</v>
      </c>
      <c r="AA384" s="3">
        <v>0</v>
      </c>
      <c r="AB384" s="3">
        <v>0</v>
      </c>
      <c r="AC384" s="3">
        <v>0</v>
      </c>
      <c r="AD384" s="3">
        <v>0</v>
      </c>
      <c r="AE384" s="3">
        <v>0</v>
      </c>
      <c r="AF384" t="s">
        <v>382</v>
      </c>
      <c r="AG384" s="13">
        <v>5</v>
      </c>
      <c r="AQ384"/>
    </row>
    <row r="385" spans="1:43" x14ac:dyDescent="0.2">
      <c r="A385" t="s">
        <v>680</v>
      </c>
      <c r="B385" t="s">
        <v>1068</v>
      </c>
      <c r="C385" t="s">
        <v>1439</v>
      </c>
      <c r="D385" t="s">
        <v>1741</v>
      </c>
      <c r="E385" s="3">
        <v>166.55555555555554</v>
      </c>
      <c r="F385" s="3">
        <f>Table3[[#This Row],[Total Hours Nurse Staffing]]/Table3[[#This Row],[MDS Census]]</f>
        <v>3.3332721814543027</v>
      </c>
      <c r="G385" s="3">
        <f>Table3[[#This Row],[Total Direct Care Staff Hours]]/Table3[[#This Row],[MDS Census]]</f>
        <v>3.1400767178118749</v>
      </c>
      <c r="H385" s="3">
        <f>Table3[[#This Row],[Total RN Hours (w/ Admin, DON)]]/Table3[[#This Row],[MDS Census]]</f>
        <v>0.8354402935290195</v>
      </c>
      <c r="I385" s="3">
        <f>Table3[[#This Row],[Total RN Hours (w/ Admin, DON)]]/Table3[[#This Row],[MDS Census]]</f>
        <v>0.8354402935290195</v>
      </c>
      <c r="J385" s="3">
        <f t="shared" si="6"/>
        <v>555.17499999999995</v>
      </c>
      <c r="K385" s="3">
        <f>SUM(Table3[[#This Row],[RN Hours (excl. Admin, DON)]], Table3[[#This Row],[LPN Hours (excl. Admin)]], Table3[[#This Row],[CNA Hours]], Table3[[#This Row],[NA TR Hours]], Table3[[#This Row],[Med Aide/Tech Hours]])</f>
        <v>522.99722222222226</v>
      </c>
      <c r="L385" s="3">
        <f>SUM(Table3[[#This Row],[RN Hours (excl. Admin, DON)]:[RN DON Hours]])</f>
        <v>139.14722222222224</v>
      </c>
      <c r="M385" s="3">
        <v>112.39166666666667</v>
      </c>
      <c r="N385" s="3">
        <v>21.422222222222221</v>
      </c>
      <c r="O385" s="3">
        <v>5.333333333333333</v>
      </c>
      <c r="P385" s="3">
        <f>SUM(Table3[[#This Row],[LPN Hours (excl. Admin)]:[LPN Admin Hours]])</f>
        <v>99.044444444444437</v>
      </c>
      <c r="Q385" s="3">
        <v>93.62222222222222</v>
      </c>
      <c r="R385" s="3">
        <v>5.4222222222222225</v>
      </c>
      <c r="S385" s="3">
        <f>SUM(Table3[[#This Row],[CNA Hours]], Table3[[#This Row],[NA TR Hours]], Table3[[#This Row],[Med Aide/Tech Hours]])</f>
        <v>316.98333333333335</v>
      </c>
      <c r="T385" s="3">
        <v>316.98333333333335</v>
      </c>
      <c r="U385" s="3">
        <v>0</v>
      </c>
      <c r="V385" s="3">
        <v>0</v>
      </c>
      <c r="W385" s="3">
        <f>SUM(Table3[[#This Row],[RN Hours Contract]:[Med Aide Hours Contract]])</f>
        <v>0</v>
      </c>
      <c r="X385" s="3">
        <v>0</v>
      </c>
      <c r="Y385" s="3">
        <v>0</v>
      </c>
      <c r="Z385" s="3">
        <v>0</v>
      </c>
      <c r="AA385" s="3">
        <v>0</v>
      </c>
      <c r="AB385" s="3">
        <v>0</v>
      </c>
      <c r="AC385" s="3">
        <v>0</v>
      </c>
      <c r="AD385" s="3">
        <v>0</v>
      </c>
      <c r="AE385" s="3">
        <v>0</v>
      </c>
      <c r="AF385" t="s">
        <v>383</v>
      </c>
      <c r="AG385" s="13">
        <v>5</v>
      </c>
      <c r="AQ385"/>
    </row>
    <row r="386" spans="1:43" x14ac:dyDescent="0.2">
      <c r="A386" t="s">
        <v>680</v>
      </c>
      <c r="B386" t="s">
        <v>1069</v>
      </c>
      <c r="C386" t="s">
        <v>1430</v>
      </c>
      <c r="D386" t="s">
        <v>1754</v>
      </c>
      <c r="E386" s="3">
        <v>74.74444444444444</v>
      </c>
      <c r="F386" s="3">
        <f>Table3[[#This Row],[Total Hours Nurse Staffing]]/Table3[[#This Row],[MDS Census]]</f>
        <v>3.8321688717110156</v>
      </c>
      <c r="G386" s="3">
        <f>Table3[[#This Row],[Total Direct Care Staff Hours]]/Table3[[#This Row],[MDS Census]]</f>
        <v>3.3294187602200092</v>
      </c>
      <c r="H386" s="3">
        <f>Table3[[#This Row],[Total RN Hours (w/ Admin, DON)]]/Table3[[#This Row],[MDS Census]]</f>
        <v>1.8626430801248701</v>
      </c>
      <c r="I386" s="3">
        <f>Table3[[#This Row],[Total RN Hours (w/ Admin, DON)]]/Table3[[#This Row],[MDS Census]]</f>
        <v>1.8626430801248701</v>
      </c>
      <c r="J386" s="3">
        <f t="shared" si="6"/>
        <v>286.43333333333334</v>
      </c>
      <c r="K386" s="3">
        <f>SUM(Table3[[#This Row],[RN Hours (excl. Admin, DON)]], Table3[[#This Row],[LPN Hours (excl. Admin)]], Table3[[#This Row],[CNA Hours]], Table3[[#This Row],[NA TR Hours]], Table3[[#This Row],[Med Aide/Tech Hours]])</f>
        <v>248.85555555555555</v>
      </c>
      <c r="L386" s="3">
        <f>SUM(Table3[[#This Row],[RN Hours (excl. Admin, DON)]:[RN DON Hours]])</f>
        <v>139.22222222222223</v>
      </c>
      <c r="M386" s="3">
        <v>106.16666666666667</v>
      </c>
      <c r="N386" s="3">
        <v>27.544444444444444</v>
      </c>
      <c r="O386" s="3">
        <v>5.5111111111111111</v>
      </c>
      <c r="P386" s="3">
        <f>SUM(Table3[[#This Row],[LPN Hours (excl. Admin)]:[LPN Admin Hours]])</f>
        <v>16.850000000000001</v>
      </c>
      <c r="Q386" s="3">
        <v>12.327777777777778</v>
      </c>
      <c r="R386" s="3">
        <v>4.5222222222222221</v>
      </c>
      <c r="S386" s="3">
        <f>SUM(Table3[[#This Row],[CNA Hours]], Table3[[#This Row],[NA TR Hours]], Table3[[#This Row],[Med Aide/Tech Hours]])</f>
        <v>130.36111111111111</v>
      </c>
      <c r="T386" s="3">
        <v>130.36111111111111</v>
      </c>
      <c r="U386" s="3">
        <v>0</v>
      </c>
      <c r="V386" s="3">
        <v>0</v>
      </c>
      <c r="W386" s="3">
        <f>SUM(Table3[[#This Row],[RN Hours Contract]:[Med Aide Hours Contract]])</f>
        <v>0</v>
      </c>
      <c r="X386" s="3">
        <v>0</v>
      </c>
      <c r="Y386" s="3">
        <v>0</v>
      </c>
      <c r="Z386" s="3">
        <v>0</v>
      </c>
      <c r="AA386" s="3">
        <v>0</v>
      </c>
      <c r="AB386" s="3">
        <v>0</v>
      </c>
      <c r="AC386" s="3">
        <v>0</v>
      </c>
      <c r="AD386" s="3">
        <v>0</v>
      </c>
      <c r="AE386" s="3">
        <v>0</v>
      </c>
      <c r="AF386" t="s">
        <v>384</v>
      </c>
      <c r="AG386" s="13">
        <v>5</v>
      </c>
      <c r="AQ386"/>
    </row>
    <row r="387" spans="1:43" x14ac:dyDescent="0.2">
      <c r="A387" t="s">
        <v>680</v>
      </c>
      <c r="B387" t="s">
        <v>1070</v>
      </c>
      <c r="C387" t="s">
        <v>1365</v>
      </c>
      <c r="D387" t="s">
        <v>1784</v>
      </c>
      <c r="E387" s="3">
        <v>71.74444444444444</v>
      </c>
      <c r="F387" s="3">
        <f>Table3[[#This Row],[Total Hours Nurse Staffing]]/Table3[[#This Row],[MDS Census]]</f>
        <v>4.9643023075731767</v>
      </c>
      <c r="G387" s="3">
        <f>Table3[[#This Row],[Total Direct Care Staff Hours]]/Table3[[#This Row],[MDS Census]]</f>
        <v>4.7998683599194685</v>
      </c>
      <c r="H387" s="3">
        <f>Table3[[#This Row],[Total RN Hours (w/ Admin, DON)]]/Table3[[#This Row],[MDS Census]]</f>
        <v>0.74097878271643181</v>
      </c>
      <c r="I387" s="3">
        <f>Table3[[#This Row],[Total RN Hours (w/ Admin, DON)]]/Table3[[#This Row],[MDS Census]]</f>
        <v>0.74097878271643181</v>
      </c>
      <c r="J387" s="3">
        <f t="shared" si="6"/>
        <v>356.1611111111111</v>
      </c>
      <c r="K387" s="3">
        <f>SUM(Table3[[#This Row],[RN Hours (excl. Admin, DON)]], Table3[[#This Row],[LPN Hours (excl. Admin)]], Table3[[#This Row],[CNA Hours]], Table3[[#This Row],[NA TR Hours]], Table3[[#This Row],[Med Aide/Tech Hours]])</f>
        <v>344.36388888888894</v>
      </c>
      <c r="L387" s="3">
        <f>SUM(Table3[[#This Row],[RN Hours (excl. Admin, DON)]:[RN DON Hours]])</f>
        <v>53.161111111111111</v>
      </c>
      <c r="M387" s="3">
        <v>48.005555555555553</v>
      </c>
      <c r="N387" s="3">
        <v>0</v>
      </c>
      <c r="O387" s="3">
        <v>5.1555555555555559</v>
      </c>
      <c r="P387" s="3">
        <f>SUM(Table3[[#This Row],[LPN Hours (excl. Admin)]:[LPN Admin Hours]])</f>
        <v>90.49722222222222</v>
      </c>
      <c r="Q387" s="3">
        <v>83.855555555555554</v>
      </c>
      <c r="R387" s="3">
        <v>6.6416666666666666</v>
      </c>
      <c r="S387" s="3">
        <f>SUM(Table3[[#This Row],[CNA Hours]], Table3[[#This Row],[NA TR Hours]], Table3[[#This Row],[Med Aide/Tech Hours]])</f>
        <v>212.50277777777777</v>
      </c>
      <c r="T387" s="3">
        <v>204.61388888888888</v>
      </c>
      <c r="U387" s="3">
        <v>7.8888888888888893</v>
      </c>
      <c r="V387" s="3">
        <v>0</v>
      </c>
      <c r="W387" s="3">
        <f>SUM(Table3[[#This Row],[RN Hours Contract]:[Med Aide Hours Contract]])</f>
        <v>0</v>
      </c>
      <c r="X387" s="3">
        <v>0</v>
      </c>
      <c r="Y387" s="3">
        <v>0</v>
      </c>
      <c r="Z387" s="3">
        <v>0</v>
      </c>
      <c r="AA387" s="3">
        <v>0</v>
      </c>
      <c r="AB387" s="3">
        <v>0</v>
      </c>
      <c r="AC387" s="3">
        <v>0</v>
      </c>
      <c r="AD387" s="3">
        <v>0</v>
      </c>
      <c r="AE387" s="3">
        <v>0</v>
      </c>
      <c r="AF387" t="s">
        <v>385</v>
      </c>
      <c r="AG387" s="13">
        <v>5</v>
      </c>
      <c r="AQ387"/>
    </row>
    <row r="388" spans="1:43" x14ac:dyDescent="0.2">
      <c r="A388" t="s">
        <v>680</v>
      </c>
      <c r="B388" t="s">
        <v>1071</v>
      </c>
      <c r="C388" t="s">
        <v>1607</v>
      </c>
      <c r="D388" t="s">
        <v>1774</v>
      </c>
      <c r="E388" s="3">
        <v>29.68888888888889</v>
      </c>
      <c r="F388" s="3">
        <f>Table3[[#This Row],[Total Hours Nurse Staffing]]/Table3[[#This Row],[MDS Census]]</f>
        <v>3.7476609281437128</v>
      </c>
      <c r="G388" s="3">
        <f>Table3[[#This Row],[Total Direct Care Staff Hours]]/Table3[[#This Row],[MDS Census]]</f>
        <v>3.3598203592814371</v>
      </c>
      <c r="H388" s="3">
        <f>Table3[[#This Row],[Total RN Hours (w/ Admin, DON)]]/Table3[[#This Row],[MDS Census]]</f>
        <v>0.79658308383233534</v>
      </c>
      <c r="I388" s="3">
        <f>Table3[[#This Row],[Total RN Hours (w/ Admin, DON)]]/Table3[[#This Row],[MDS Census]]</f>
        <v>0.79658308383233534</v>
      </c>
      <c r="J388" s="3">
        <f t="shared" si="6"/>
        <v>111.2638888888889</v>
      </c>
      <c r="K388" s="3">
        <f>SUM(Table3[[#This Row],[RN Hours (excl. Admin, DON)]], Table3[[#This Row],[LPN Hours (excl. Admin)]], Table3[[#This Row],[CNA Hours]], Table3[[#This Row],[NA TR Hours]], Table3[[#This Row],[Med Aide/Tech Hours]])</f>
        <v>99.74933333333334</v>
      </c>
      <c r="L388" s="3">
        <f>SUM(Table3[[#This Row],[RN Hours (excl. Admin, DON)]:[RN DON Hours]])</f>
        <v>23.649666666666668</v>
      </c>
      <c r="M388" s="3">
        <v>12.221222222222224</v>
      </c>
      <c r="N388" s="3">
        <v>5.7142222222222232</v>
      </c>
      <c r="O388" s="3">
        <v>5.7142222222222232</v>
      </c>
      <c r="P388" s="3">
        <f>SUM(Table3[[#This Row],[LPN Hours (excl. Admin)]:[LPN Admin Hours]])</f>
        <v>16.222000000000001</v>
      </c>
      <c r="Q388" s="3">
        <v>16.135888888888889</v>
      </c>
      <c r="R388" s="3">
        <v>8.611111111111111E-2</v>
      </c>
      <c r="S388" s="3">
        <f>SUM(Table3[[#This Row],[CNA Hours]], Table3[[#This Row],[NA TR Hours]], Table3[[#This Row],[Med Aide/Tech Hours]])</f>
        <v>71.39222222222223</v>
      </c>
      <c r="T388" s="3">
        <v>58.323555555555558</v>
      </c>
      <c r="U388" s="3">
        <v>13.068666666666671</v>
      </c>
      <c r="V388" s="3">
        <v>0</v>
      </c>
      <c r="W388" s="3">
        <f>SUM(Table3[[#This Row],[RN Hours Contract]:[Med Aide Hours Contract]])</f>
        <v>0</v>
      </c>
      <c r="X388" s="3">
        <v>0</v>
      </c>
      <c r="Y388" s="3">
        <v>0</v>
      </c>
      <c r="Z388" s="3">
        <v>0</v>
      </c>
      <c r="AA388" s="3">
        <v>0</v>
      </c>
      <c r="AB388" s="3">
        <v>0</v>
      </c>
      <c r="AC388" s="3">
        <v>0</v>
      </c>
      <c r="AD388" s="3">
        <v>0</v>
      </c>
      <c r="AE388" s="3">
        <v>0</v>
      </c>
      <c r="AF388" t="s">
        <v>386</v>
      </c>
      <c r="AG388" s="13">
        <v>5</v>
      </c>
      <c r="AQ388"/>
    </row>
    <row r="389" spans="1:43" x14ac:dyDescent="0.2">
      <c r="A389" t="s">
        <v>680</v>
      </c>
      <c r="B389" t="s">
        <v>1072</v>
      </c>
      <c r="C389" t="s">
        <v>1428</v>
      </c>
      <c r="D389" t="s">
        <v>1752</v>
      </c>
      <c r="E389" s="3">
        <v>60.2</v>
      </c>
      <c r="F389" s="3">
        <f>Table3[[#This Row],[Total Hours Nurse Staffing]]/Table3[[#This Row],[MDS Census]]</f>
        <v>5.6970930232558139</v>
      </c>
      <c r="G389" s="3">
        <f>Table3[[#This Row],[Total Direct Care Staff Hours]]/Table3[[#This Row],[MDS Census]]</f>
        <v>5.0588464377999252</v>
      </c>
      <c r="H389" s="3">
        <f>Table3[[#This Row],[Total RN Hours (w/ Admin, DON)]]/Table3[[#This Row],[MDS Census]]</f>
        <v>2.7136710963455148</v>
      </c>
      <c r="I389" s="3">
        <f>Table3[[#This Row],[Total RN Hours (w/ Admin, DON)]]/Table3[[#This Row],[MDS Census]]</f>
        <v>2.7136710963455148</v>
      </c>
      <c r="J389" s="3">
        <f t="shared" si="6"/>
        <v>342.96500000000003</v>
      </c>
      <c r="K389" s="3">
        <f>SUM(Table3[[#This Row],[RN Hours (excl. Admin, DON)]], Table3[[#This Row],[LPN Hours (excl. Admin)]], Table3[[#This Row],[CNA Hours]], Table3[[#This Row],[NA TR Hours]], Table3[[#This Row],[Med Aide/Tech Hours]])</f>
        <v>304.54255555555551</v>
      </c>
      <c r="L389" s="3">
        <f>SUM(Table3[[#This Row],[RN Hours (excl. Admin, DON)]:[RN DON Hours]])</f>
        <v>163.363</v>
      </c>
      <c r="M389" s="3">
        <v>130.39533333333333</v>
      </c>
      <c r="N389" s="3">
        <v>27.989888888888885</v>
      </c>
      <c r="O389" s="3">
        <v>4.9777777777777779</v>
      </c>
      <c r="P389" s="3">
        <f>SUM(Table3[[#This Row],[LPN Hours (excl. Admin)]:[LPN Admin Hours]])</f>
        <v>15.415555555555557</v>
      </c>
      <c r="Q389" s="3">
        <v>9.9607777777777784</v>
      </c>
      <c r="R389" s="3">
        <v>5.4547777777777782</v>
      </c>
      <c r="S389" s="3">
        <f>SUM(Table3[[#This Row],[CNA Hours]], Table3[[#This Row],[NA TR Hours]], Table3[[#This Row],[Med Aide/Tech Hours]])</f>
        <v>164.18644444444445</v>
      </c>
      <c r="T389" s="3">
        <v>164.18644444444445</v>
      </c>
      <c r="U389" s="3">
        <v>0</v>
      </c>
      <c r="V389" s="3">
        <v>0</v>
      </c>
      <c r="W389" s="3">
        <f>SUM(Table3[[#This Row],[RN Hours Contract]:[Med Aide Hours Contract]])</f>
        <v>0</v>
      </c>
      <c r="X389" s="3">
        <v>0</v>
      </c>
      <c r="Y389" s="3">
        <v>0</v>
      </c>
      <c r="Z389" s="3">
        <v>0</v>
      </c>
      <c r="AA389" s="3">
        <v>0</v>
      </c>
      <c r="AB389" s="3">
        <v>0</v>
      </c>
      <c r="AC389" s="3">
        <v>0</v>
      </c>
      <c r="AD389" s="3">
        <v>0</v>
      </c>
      <c r="AE389" s="3">
        <v>0</v>
      </c>
      <c r="AF389" t="s">
        <v>387</v>
      </c>
      <c r="AG389" s="13">
        <v>5</v>
      </c>
      <c r="AQ389"/>
    </row>
    <row r="390" spans="1:43" x14ac:dyDescent="0.2">
      <c r="A390" t="s">
        <v>680</v>
      </c>
      <c r="B390" t="s">
        <v>1073</v>
      </c>
      <c r="C390" t="s">
        <v>1439</v>
      </c>
      <c r="D390" t="s">
        <v>1741</v>
      </c>
      <c r="E390" s="3">
        <v>71.944444444444443</v>
      </c>
      <c r="F390" s="3">
        <f>Table3[[#This Row],[Total Hours Nurse Staffing]]/Table3[[#This Row],[MDS Census]]</f>
        <v>3.3838285714285714</v>
      </c>
      <c r="G390" s="3">
        <f>Table3[[#This Row],[Total Direct Care Staff Hours]]/Table3[[#This Row],[MDS Census]]</f>
        <v>3.1908555984555984</v>
      </c>
      <c r="H390" s="3">
        <f>Table3[[#This Row],[Total RN Hours (w/ Admin, DON)]]/Table3[[#This Row],[MDS Census]]</f>
        <v>0.82629343629343632</v>
      </c>
      <c r="I390" s="3">
        <f>Table3[[#This Row],[Total RN Hours (w/ Admin, DON)]]/Table3[[#This Row],[MDS Census]]</f>
        <v>0.82629343629343632</v>
      </c>
      <c r="J390" s="3">
        <f t="shared" si="6"/>
        <v>243.44766666666666</v>
      </c>
      <c r="K390" s="3">
        <f>SUM(Table3[[#This Row],[RN Hours (excl. Admin, DON)]], Table3[[#This Row],[LPN Hours (excl. Admin)]], Table3[[#This Row],[CNA Hours]], Table3[[#This Row],[NA TR Hours]], Table3[[#This Row],[Med Aide/Tech Hours]])</f>
        <v>229.56433333333331</v>
      </c>
      <c r="L390" s="3">
        <f>SUM(Table3[[#This Row],[RN Hours (excl. Admin, DON)]:[RN DON Hours]])</f>
        <v>59.447222222222223</v>
      </c>
      <c r="M390" s="3">
        <v>45.56388888888889</v>
      </c>
      <c r="N390" s="3">
        <v>13.883333333333333</v>
      </c>
      <c r="O390" s="3">
        <v>0</v>
      </c>
      <c r="P390" s="3">
        <f>SUM(Table3[[#This Row],[LPN Hours (excl. Admin)]:[LPN Admin Hours]])</f>
        <v>24.833777777777776</v>
      </c>
      <c r="Q390" s="3">
        <v>24.833777777777776</v>
      </c>
      <c r="R390" s="3">
        <v>0</v>
      </c>
      <c r="S390" s="3">
        <f>SUM(Table3[[#This Row],[CNA Hours]], Table3[[#This Row],[NA TR Hours]], Table3[[#This Row],[Med Aide/Tech Hours]])</f>
        <v>159.16666666666666</v>
      </c>
      <c r="T390" s="3">
        <v>159.16666666666666</v>
      </c>
      <c r="U390" s="3">
        <v>0</v>
      </c>
      <c r="V390" s="3">
        <v>0</v>
      </c>
      <c r="W390" s="3">
        <f>SUM(Table3[[#This Row],[RN Hours Contract]:[Med Aide Hours Contract]])</f>
        <v>3.4666666666666668</v>
      </c>
      <c r="X390" s="3">
        <v>0</v>
      </c>
      <c r="Y390" s="3">
        <v>3.4666666666666668</v>
      </c>
      <c r="Z390" s="3">
        <v>0</v>
      </c>
      <c r="AA390" s="3">
        <v>0</v>
      </c>
      <c r="AB390" s="3">
        <v>0</v>
      </c>
      <c r="AC390" s="3">
        <v>0</v>
      </c>
      <c r="AD390" s="3">
        <v>0</v>
      </c>
      <c r="AE390" s="3">
        <v>0</v>
      </c>
      <c r="AF390" t="s">
        <v>388</v>
      </c>
      <c r="AG390" s="13">
        <v>5</v>
      </c>
      <c r="AQ390"/>
    </row>
    <row r="391" spans="1:43" x14ac:dyDescent="0.2">
      <c r="A391" t="s">
        <v>680</v>
      </c>
      <c r="B391" t="s">
        <v>1074</v>
      </c>
      <c r="C391" t="s">
        <v>1533</v>
      </c>
      <c r="D391" t="s">
        <v>1706</v>
      </c>
      <c r="E391" s="3">
        <v>83.911111111111111</v>
      </c>
      <c r="F391" s="3">
        <f>Table3[[#This Row],[Total Hours Nurse Staffing]]/Table3[[#This Row],[MDS Census]]</f>
        <v>3.4971702860169485</v>
      </c>
      <c r="G391" s="3">
        <f>Table3[[#This Row],[Total Direct Care Staff Hours]]/Table3[[#This Row],[MDS Census]]</f>
        <v>3.1684163135593217</v>
      </c>
      <c r="H391" s="3">
        <f>Table3[[#This Row],[Total RN Hours (w/ Admin, DON)]]/Table3[[#This Row],[MDS Census]]</f>
        <v>0.55492981991525425</v>
      </c>
      <c r="I391" s="3">
        <f>Table3[[#This Row],[Total RN Hours (w/ Admin, DON)]]/Table3[[#This Row],[MDS Census]]</f>
        <v>0.55492981991525425</v>
      </c>
      <c r="J391" s="3">
        <f t="shared" si="6"/>
        <v>293.45144444444441</v>
      </c>
      <c r="K391" s="3">
        <f>SUM(Table3[[#This Row],[RN Hours (excl. Admin, DON)]], Table3[[#This Row],[LPN Hours (excl. Admin)]], Table3[[#This Row],[CNA Hours]], Table3[[#This Row],[NA TR Hours]], Table3[[#This Row],[Med Aide/Tech Hours]])</f>
        <v>265.8653333333333</v>
      </c>
      <c r="L391" s="3">
        <f>SUM(Table3[[#This Row],[RN Hours (excl. Admin, DON)]:[RN DON Hours]])</f>
        <v>46.564777777777778</v>
      </c>
      <c r="M391" s="3">
        <v>29.875888888888888</v>
      </c>
      <c r="N391" s="3">
        <v>11.177777777777777</v>
      </c>
      <c r="O391" s="3">
        <v>5.5111111111111111</v>
      </c>
      <c r="P391" s="3">
        <f>SUM(Table3[[#This Row],[LPN Hours (excl. Admin)]:[LPN Admin Hours]])</f>
        <v>79.989666666666665</v>
      </c>
      <c r="Q391" s="3">
        <v>69.092444444444439</v>
      </c>
      <c r="R391" s="3">
        <v>10.897222222222222</v>
      </c>
      <c r="S391" s="3">
        <f>SUM(Table3[[#This Row],[CNA Hours]], Table3[[#This Row],[NA TR Hours]], Table3[[#This Row],[Med Aide/Tech Hours]])</f>
        <v>166.89699999999999</v>
      </c>
      <c r="T391" s="3">
        <v>166.65533333333332</v>
      </c>
      <c r="U391" s="3">
        <v>0.24166666666666667</v>
      </c>
      <c r="V391" s="3">
        <v>0</v>
      </c>
      <c r="W391" s="3">
        <f>SUM(Table3[[#This Row],[RN Hours Contract]:[Med Aide Hours Contract]])</f>
        <v>47.077444444444438</v>
      </c>
      <c r="X391" s="3">
        <v>2.8879999999999995</v>
      </c>
      <c r="Y391" s="3">
        <v>3.1444444444444444</v>
      </c>
      <c r="Z391" s="3">
        <v>1.6888888888888889</v>
      </c>
      <c r="AA391" s="3">
        <v>13.182444444444446</v>
      </c>
      <c r="AB391" s="3">
        <v>0</v>
      </c>
      <c r="AC391" s="3">
        <v>26.173666666666662</v>
      </c>
      <c r="AD391" s="3">
        <v>0</v>
      </c>
      <c r="AE391" s="3">
        <v>0</v>
      </c>
      <c r="AF391" t="s">
        <v>389</v>
      </c>
      <c r="AG391" s="13">
        <v>5</v>
      </c>
      <c r="AQ391"/>
    </row>
    <row r="392" spans="1:43" x14ac:dyDescent="0.2">
      <c r="A392" t="s">
        <v>680</v>
      </c>
      <c r="B392" t="s">
        <v>1075</v>
      </c>
      <c r="C392" t="s">
        <v>1608</v>
      </c>
      <c r="D392" t="s">
        <v>1706</v>
      </c>
      <c r="E392" s="3">
        <v>73.733333333333334</v>
      </c>
      <c r="F392" s="3">
        <f>Table3[[#This Row],[Total Hours Nurse Staffing]]/Table3[[#This Row],[MDS Census]]</f>
        <v>2.8900949367088611</v>
      </c>
      <c r="G392" s="3">
        <f>Table3[[#This Row],[Total Direct Care Staff Hours]]/Table3[[#This Row],[MDS Census]]</f>
        <v>2.7524969861362263</v>
      </c>
      <c r="H392" s="3">
        <f>Table3[[#This Row],[Total RN Hours (w/ Admin, DON)]]/Table3[[#This Row],[MDS Census]]</f>
        <v>0.26632459312839057</v>
      </c>
      <c r="I392" s="3">
        <f>Table3[[#This Row],[Total RN Hours (w/ Admin, DON)]]/Table3[[#This Row],[MDS Census]]</f>
        <v>0.26632459312839057</v>
      </c>
      <c r="J392" s="3">
        <f t="shared" si="6"/>
        <v>213.09633333333335</v>
      </c>
      <c r="K392" s="3">
        <f>SUM(Table3[[#This Row],[RN Hours (excl. Admin, DON)]], Table3[[#This Row],[LPN Hours (excl. Admin)]], Table3[[#This Row],[CNA Hours]], Table3[[#This Row],[NA TR Hours]], Table3[[#This Row],[Med Aide/Tech Hours]])</f>
        <v>202.95077777777774</v>
      </c>
      <c r="L392" s="3">
        <f>SUM(Table3[[#This Row],[RN Hours (excl. Admin, DON)]:[RN DON Hours]])</f>
        <v>19.637</v>
      </c>
      <c r="M392" s="3">
        <v>14.214777777777776</v>
      </c>
      <c r="N392" s="3">
        <v>0</v>
      </c>
      <c r="O392" s="3">
        <v>5.4222222222222225</v>
      </c>
      <c r="P392" s="3">
        <f>SUM(Table3[[#This Row],[LPN Hours (excl. Admin)]:[LPN Admin Hours]])</f>
        <v>74.828555555555553</v>
      </c>
      <c r="Q392" s="3">
        <v>70.105222222222224</v>
      </c>
      <c r="R392" s="3">
        <v>4.7233333333333336</v>
      </c>
      <c r="S392" s="3">
        <f>SUM(Table3[[#This Row],[CNA Hours]], Table3[[#This Row],[NA TR Hours]], Table3[[#This Row],[Med Aide/Tech Hours]])</f>
        <v>118.63077777777778</v>
      </c>
      <c r="T392" s="3">
        <v>117.47777777777777</v>
      </c>
      <c r="U392" s="3">
        <v>1.153</v>
      </c>
      <c r="V392" s="3">
        <v>0</v>
      </c>
      <c r="W392" s="3">
        <f>SUM(Table3[[#This Row],[RN Hours Contract]:[Med Aide Hours Contract]])</f>
        <v>65.935333333333318</v>
      </c>
      <c r="X392" s="3">
        <v>1.4603333333333335</v>
      </c>
      <c r="Y392" s="3">
        <v>0</v>
      </c>
      <c r="Z392" s="3">
        <v>0</v>
      </c>
      <c r="AA392" s="3">
        <v>0.92222222222222228</v>
      </c>
      <c r="AB392" s="3">
        <v>0</v>
      </c>
      <c r="AC392" s="3">
        <v>63.552777777777756</v>
      </c>
      <c r="AD392" s="3">
        <v>0</v>
      </c>
      <c r="AE392" s="3">
        <v>0</v>
      </c>
      <c r="AF392" t="s">
        <v>390</v>
      </c>
      <c r="AG392" s="13">
        <v>5</v>
      </c>
      <c r="AQ392"/>
    </row>
    <row r="393" spans="1:43" x14ac:dyDescent="0.2">
      <c r="A393" t="s">
        <v>680</v>
      </c>
      <c r="B393" t="s">
        <v>1076</v>
      </c>
      <c r="C393" t="s">
        <v>1434</v>
      </c>
      <c r="D393" t="s">
        <v>1741</v>
      </c>
      <c r="E393" s="3">
        <v>11.988888888888889</v>
      </c>
      <c r="F393" s="3">
        <f>Table3[[#This Row],[Total Hours Nurse Staffing]]/Table3[[#This Row],[MDS Census]]</f>
        <v>6.7913345690454117</v>
      </c>
      <c r="G393" s="3">
        <f>Table3[[#This Row],[Total Direct Care Staff Hours]]/Table3[[#This Row],[MDS Census]]</f>
        <v>6.1874142724745136</v>
      </c>
      <c r="H393" s="3">
        <f>Table3[[#This Row],[Total RN Hours (w/ Admin, DON)]]/Table3[[#This Row],[MDS Census]]</f>
        <v>4.0217794253938823</v>
      </c>
      <c r="I393" s="3">
        <f>Table3[[#This Row],[Total RN Hours (w/ Admin, DON)]]/Table3[[#This Row],[MDS Census]]</f>
        <v>4.0217794253938823</v>
      </c>
      <c r="J393" s="3">
        <f t="shared" si="6"/>
        <v>81.420555555555552</v>
      </c>
      <c r="K393" s="3">
        <f>SUM(Table3[[#This Row],[RN Hours (excl. Admin, DON)]], Table3[[#This Row],[LPN Hours (excl. Admin)]], Table3[[#This Row],[CNA Hours]], Table3[[#This Row],[NA TR Hours]], Table3[[#This Row],[Med Aide/Tech Hours]])</f>
        <v>74.180222222222227</v>
      </c>
      <c r="L393" s="3">
        <f>SUM(Table3[[#This Row],[RN Hours (excl. Admin, DON)]:[RN DON Hours]])</f>
        <v>48.216666666666661</v>
      </c>
      <c r="M393" s="3">
        <v>40.976333333333329</v>
      </c>
      <c r="N393" s="3">
        <v>5.3736666666666668</v>
      </c>
      <c r="O393" s="3">
        <v>1.8666666666666667</v>
      </c>
      <c r="P393" s="3">
        <f>SUM(Table3[[#This Row],[LPN Hours (excl. Admin)]:[LPN Admin Hours]])</f>
        <v>0</v>
      </c>
      <c r="Q393" s="3">
        <v>0</v>
      </c>
      <c r="R393" s="3">
        <v>0</v>
      </c>
      <c r="S393" s="3">
        <f>SUM(Table3[[#This Row],[CNA Hours]], Table3[[#This Row],[NA TR Hours]], Table3[[#This Row],[Med Aide/Tech Hours]])</f>
        <v>33.203888888888891</v>
      </c>
      <c r="T393" s="3">
        <v>33.203888888888891</v>
      </c>
      <c r="U393" s="3">
        <v>0</v>
      </c>
      <c r="V393" s="3">
        <v>0</v>
      </c>
      <c r="W393" s="3">
        <f>SUM(Table3[[#This Row],[RN Hours Contract]:[Med Aide Hours Contract]])</f>
        <v>0</v>
      </c>
      <c r="X393" s="3">
        <v>0</v>
      </c>
      <c r="Y393" s="3">
        <v>0</v>
      </c>
      <c r="Z393" s="3">
        <v>0</v>
      </c>
      <c r="AA393" s="3">
        <v>0</v>
      </c>
      <c r="AB393" s="3">
        <v>0</v>
      </c>
      <c r="AC393" s="3">
        <v>0</v>
      </c>
      <c r="AD393" s="3">
        <v>0</v>
      </c>
      <c r="AE393" s="3">
        <v>0</v>
      </c>
      <c r="AF393" t="s">
        <v>391</v>
      </c>
      <c r="AG393" s="13">
        <v>5</v>
      </c>
      <c r="AQ393"/>
    </row>
    <row r="394" spans="1:43" x14ac:dyDescent="0.2">
      <c r="A394" t="s">
        <v>680</v>
      </c>
      <c r="B394" t="s">
        <v>1077</v>
      </c>
      <c r="C394" t="s">
        <v>1606</v>
      </c>
      <c r="D394" t="s">
        <v>1719</v>
      </c>
      <c r="E394" s="3">
        <v>34.31111111111111</v>
      </c>
      <c r="F394" s="3">
        <f>Table3[[#This Row],[Total Hours Nurse Staffing]]/Table3[[#This Row],[MDS Census]]</f>
        <v>3.2791677461139899</v>
      </c>
      <c r="G394" s="3">
        <f>Table3[[#This Row],[Total Direct Care Staff Hours]]/Table3[[#This Row],[MDS Census]]</f>
        <v>2.9518555699481861</v>
      </c>
      <c r="H394" s="3">
        <f>Table3[[#This Row],[Total RN Hours (w/ Admin, DON)]]/Table3[[#This Row],[MDS Census]]</f>
        <v>0.36343264248704688</v>
      </c>
      <c r="I394" s="3">
        <f>Table3[[#This Row],[Total RN Hours (w/ Admin, DON)]]/Table3[[#This Row],[MDS Census]]</f>
        <v>0.36343264248704688</v>
      </c>
      <c r="J394" s="3">
        <f t="shared" si="6"/>
        <v>112.51188888888889</v>
      </c>
      <c r="K394" s="3">
        <f>SUM(Table3[[#This Row],[RN Hours (excl. Admin, DON)]], Table3[[#This Row],[LPN Hours (excl. Admin)]], Table3[[#This Row],[CNA Hours]], Table3[[#This Row],[NA TR Hours]], Table3[[#This Row],[Med Aide/Tech Hours]])</f>
        <v>101.28144444444443</v>
      </c>
      <c r="L394" s="3">
        <f>SUM(Table3[[#This Row],[RN Hours (excl. Admin, DON)]:[RN DON Hours]])</f>
        <v>12.469777777777786</v>
      </c>
      <c r="M394" s="3">
        <v>6.7555555555555555</v>
      </c>
      <c r="N394" s="3">
        <v>0</v>
      </c>
      <c r="O394" s="3">
        <v>5.7142222222222312</v>
      </c>
      <c r="P394" s="3">
        <f>SUM(Table3[[#This Row],[LPN Hours (excl. Admin)]:[LPN Admin Hours]])</f>
        <v>31.118222222222219</v>
      </c>
      <c r="Q394" s="3">
        <v>25.601999999999997</v>
      </c>
      <c r="R394" s="3">
        <v>5.5162222222222228</v>
      </c>
      <c r="S394" s="3">
        <f>SUM(Table3[[#This Row],[CNA Hours]], Table3[[#This Row],[NA TR Hours]], Table3[[#This Row],[Med Aide/Tech Hours]])</f>
        <v>68.923888888888882</v>
      </c>
      <c r="T394" s="3">
        <v>68.923888888888882</v>
      </c>
      <c r="U394" s="3">
        <v>0</v>
      </c>
      <c r="V394" s="3">
        <v>0</v>
      </c>
      <c r="W394" s="3">
        <f>SUM(Table3[[#This Row],[RN Hours Contract]:[Med Aide Hours Contract]])</f>
        <v>0</v>
      </c>
      <c r="X394" s="3">
        <v>0</v>
      </c>
      <c r="Y394" s="3">
        <v>0</v>
      </c>
      <c r="Z394" s="3">
        <v>0</v>
      </c>
      <c r="AA394" s="3">
        <v>0</v>
      </c>
      <c r="AB394" s="3">
        <v>0</v>
      </c>
      <c r="AC394" s="3">
        <v>0</v>
      </c>
      <c r="AD394" s="3">
        <v>0</v>
      </c>
      <c r="AE394" s="3">
        <v>0</v>
      </c>
      <c r="AF394" t="s">
        <v>392</v>
      </c>
      <c r="AG394" s="13">
        <v>5</v>
      </c>
      <c r="AQ394"/>
    </row>
    <row r="395" spans="1:43" x14ac:dyDescent="0.2">
      <c r="A395" t="s">
        <v>680</v>
      </c>
      <c r="B395" t="s">
        <v>1078</v>
      </c>
      <c r="C395" t="s">
        <v>1609</v>
      </c>
      <c r="D395" t="s">
        <v>1741</v>
      </c>
      <c r="E395" s="3">
        <v>17.677777777777777</v>
      </c>
      <c r="F395" s="3">
        <f>Table3[[#This Row],[Total Hours Nurse Staffing]]/Table3[[#This Row],[MDS Census]]</f>
        <v>4.791791326209931</v>
      </c>
      <c r="G395" s="3">
        <f>Table3[[#This Row],[Total Direct Care Staff Hours]]/Table3[[#This Row],[MDS Census]]</f>
        <v>4.475009428032684</v>
      </c>
      <c r="H395" s="3">
        <f>Table3[[#This Row],[Total RN Hours (w/ Admin, DON)]]/Table3[[#This Row],[MDS Census]]</f>
        <v>2.3016970458830923</v>
      </c>
      <c r="I395" s="3">
        <f>Table3[[#This Row],[Total RN Hours (w/ Admin, DON)]]/Table3[[#This Row],[MDS Census]]</f>
        <v>2.3016970458830923</v>
      </c>
      <c r="J395" s="3">
        <f t="shared" si="6"/>
        <v>84.708222222222219</v>
      </c>
      <c r="K395" s="3">
        <f>SUM(Table3[[#This Row],[RN Hours (excl. Admin, DON)]], Table3[[#This Row],[LPN Hours (excl. Admin)]], Table3[[#This Row],[CNA Hours]], Table3[[#This Row],[NA TR Hours]], Table3[[#This Row],[Med Aide/Tech Hours]])</f>
        <v>79.108222222222224</v>
      </c>
      <c r="L395" s="3">
        <f>SUM(Table3[[#This Row],[RN Hours (excl. Admin, DON)]:[RN DON Hours]])</f>
        <v>40.68888888888889</v>
      </c>
      <c r="M395" s="3">
        <v>35.088888888888889</v>
      </c>
      <c r="N395" s="3">
        <v>5.6</v>
      </c>
      <c r="O395" s="3">
        <v>0</v>
      </c>
      <c r="P395" s="3">
        <f>SUM(Table3[[#This Row],[LPN Hours (excl. Admin)]:[LPN Admin Hours]])</f>
        <v>0</v>
      </c>
      <c r="Q395" s="3">
        <v>0</v>
      </c>
      <c r="R395" s="3">
        <v>0</v>
      </c>
      <c r="S395" s="3">
        <f>SUM(Table3[[#This Row],[CNA Hours]], Table3[[#This Row],[NA TR Hours]], Table3[[#This Row],[Med Aide/Tech Hours]])</f>
        <v>44.019333333333329</v>
      </c>
      <c r="T395" s="3">
        <v>44.019333333333329</v>
      </c>
      <c r="U395" s="3">
        <v>0</v>
      </c>
      <c r="V395" s="3">
        <v>0</v>
      </c>
      <c r="W395" s="3">
        <f>SUM(Table3[[#This Row],[RN Hours Contract]:[Med Aide Hours Contract]])</f>
        <v>0</v>
      </c>
      <c r="X395" s="3">
        <v>0</v>
      </c>
      <c r="Y395" s="3">
        <v>0</v>
      </c>
      <c r="Z395" s="3">
        <v>0</v>
      </c>
      <c r="AA395" s="3">
        <v>0</v>
      </c>
      <c r="AB395" s="3">
        <v>0</v>
      </c>
      <c r="AC395" s="3">
        <v>0</v>
      </c>
      <c r="AD395" s="3">
        <v>0</v>
      </c>
      <c r="AE395" s="3">
        <v>0</v>
      </c>
      <c r="AF395" t="s">
        <v>393</v>
      </c>
      <c r="AG395" s="13">
        <v>5</v>
      </c>
      <c r="AQ395"/>
    </row>
    <row r="396" spans="1:43" x14ac:dyDescent="0.2">
      <c r="A396" t="s">
        <v>680</v>
      </c>
      <c r="B396" t="s">
        <v>1079</v>
      </c>
      <c r="C396" t="s">
        <v>1610</v>
      </c>
      <c r="D396" t="s">
        <v>1741</v>
      </c>
      <c r="E396" s="3">
        <v>91.922222222222217</v>
      </c>
      <c r="F396" s="3">
        <f>Table3[[#This Row],[Total Hours Nurse Staffing]]/Table3[[#This Row],[MDS Census]]</f>
        <v>4.3617829082557718</v>
      </c>
      <c r="G396" s="3">
        <f>Table3[[#This Row],[Total Direct Care Staff Hours]]/Table3[[#This Row],[MDS Census]]</f>
        <v>4.0318614770941616</v>
      </c>
      <c r="H396" s="3">
        <f>Table3[[#This Row],[Total RN Hours (w/ Admin, DON)]]/Table3[[#This Row],[MDS Census]]</f>
        <v>1.4043369998791246</v>
      </c>
      <c r="I396" s="3">
        <f>Table3[[#This Row],[Total RN Hours (w/ Admin, DON)]]/Table3[[#This Row],[MDS Census]]</f>
        <v>1.4043369998791246</v>
      </c>
      <c r="J396" s="3">
        <f t="shared" si="6"/>
        <v>400.94477777777774</v>
      </c>
      <c r="K396" s="3">
        <f>SUM(Table3[[#This Row],[RN Hours (excl. Admin, DON)]], Table3[[#This Row],[LPN Hours (excl. Admin)]], Table3[[#This Row],[CNA Hours]], Table3[[#This Row],[NA TR Hours]], Table3[[#This Row],[Med Aide/Tech Hours]])</f>
        <v>370.61766666666665</v>
      </c>
      <c r="L396" s="3">
        <f>SUM(Table3[[#This Row],[RN Hours (excl. Admin, DON)]:[RN DON Hours]])</f>
        <v>129.08977777777775</v>
      </c>
      <c r="M396" s="3">
        <v>99.079333333333324</v>
      </c>
      <c r="N396" s="3">
        <v>24.8</v>
      </c>
      <c r="O396" s="3">
        <v>5.2104444444444447</v>
      </c>
      <c r="P396" s="3">
        <f>SUM(Table3[[#This Row],[LPN Hours (excl. Admin)]:[LPN Admin Hours]])</f>
        <v>32.909777777777784</v>
      </c>
      <c r="Q396" s="3">
        <v>32.593111111111114</v>
      </c>
      <c r="R396" s="3">
        <v>0.31666666666666665</v>
      </c>
      <c r="S396" s="3">
        <f>SUM(Table3[[#This Row],[CNA Hours]], Table3[[#This Row],[NA TR Hours]], Table3[[#This Row],[Med Aide/Tech Hours]])</f>
        <v>238.94522222222221</v>
      </c>
      <c r="T396" s="3">
        <v>238.94522222222221</v>
      </c>
      <c r="U396" s="3">
        <v>0</v>
      </c>
      <c r="V396" s="3">
        <v>0</v>
      </c>
      <c r="W396" s="3">
        <f>SUM(Table3[[#This Row],[RN Hours Contract]:[Med Aide Hours Contract]])</f>
        <v>2.2416666666666667</v>
      </c>
      <c r="X396" s="3">
        <v>1.1111111111111112E-2</v>
      </c>
      <c r="Y396" s="3">
        <v>0</v>
      </c>
      <c r="Z396" s="3">
        <v>0</v>
      </c>
      <c r="AA396" s="3">
        <v>0</v>
      </c>
      <c r="AB396" s="3">
        <v>0.31666666666666665</v>
      </c>
      <c r="AC396" s="3">
        <v>1.913888888888889</v>
      </c>
      <c r="AD396" s="3">
        <v>0</v>
      </c>
      <c r="AE396" s="3">
        <v>0</v>
      </c>
      <c r="AF396" t="s">
        <v>394</v>
      </c>
      <c r="AG396" s="13">
        <v>5</v>
      </c>
      <c r="AQ396"/>
    </row>
    <row r="397" spans="1:43" x14ac:dyDescent="0.2">
      <c r="A397" t="s">
        <v>680</v>
      </c>
      <c r="B397" t="s">
        <v>1080</v>
      </c>
      <c r="C397" t="s">
        <v>1611</v>
      </c>
      <c r="D397" t="s">
        <v>1715</v>
      </c>
      <c r="E397" s="3">
        <v>43.055555555555557</v>
      </c>
      <c r="F397" s="3">
        <f>Table3[[#This Row],[Total Hours Nurse Staffing]]/Table3[[#This Row],[MDS Census]]</f>
        <v>3.0840696774193552</v>
      </c>
      <c r="G397" s="3">
        <f>Table3[[#This Row],[Total Direct Care Staff Hours]]/Table3[[#This Row],[MDS Census]]</f>
        <v>2.5449987096774191</v>
      </c>
      <c r="H397" s="3">
        <f>Table3[[#This Row],[Total RN Hours (w/ Admin, DON)]]/Table3[[#This Row],[MDS Census]]</f>
        <v>0.52665806451612918</v>
      </c>
      <c r="I397" s="3">
        <f>Table3[[#This Row],[Total RN Hours (w/ Admin, DON)]]/Table3[[#This Row],[MDS Census]]</f>
        <v>0.52665806451612918</v>
      </c>
      <c r="J397" s="3">
        <f t="shared" si="6"/>
        <v>132.78633333333335</v>
      </c>
      <c r="K397" s="3">
        <f>SUM(Table3[[#This Row],[RN Hours (excl. Admin, DON)]], Table3[[#This Row],[LPN Hours (excl. Admin)]], Table3[[#This Row],[CNA Hours]], Table3[[#This Row],[NA TR Hours]], Table3[[#This Row],[Med Aide/Tech Hours]])</f>
        <v>109.57633333333334</v>
      </c>
      <c r="L397" s="3">
        <f>SUM(Table3[[#This Row],[RN Hours (excl. Admin, DON)]:[RN DON Hours]])</f>
        <v>22.675555555555562</v>
      </c>
      <c r="M397" s="3">
        <v>10.541111111111112</v>
      </c>
      <c r="N397" s="3">
        <v>6.7566666666666686</v>
      </c>
      <c r="O397" s="3">
        <v>5.3777777777777782</v>
      </c>
      <c r="P397" s="3">
        <f>SUM(Table3[[#This Row],[LPN Hours (excl. Admin)]:[LPN Admin Hours]])</f>
        <v>29.101111111111109</v>
      </c>
      <c r="Q397" s="3">
        <v>18.025555555555556</v>
      </c>
      <c r="R397" s="3">
        <v>11.075555555555553</v>
      </c>
      <c r="S397" s="3">
        <f>SUM(Table3[[#This Row],[CNA Hours]], Table3[[#This Row],[NA TR Hours]], Table3[[#This Row],[Med Aide/Tech Hours]])</f>
        <v>81.009666666666661</v>
      </c>
      <c r="T397" s="3">
        <v>81.009666666666661</v>
      </c>
      <c r="U397" s="3">
        <v>0</v>
      </c>
      <c r="V397" s="3">
        <v>0</v>
      </c>
      <c r="W397" s="3">
        <f>SUM(Table3[[#This Row],[RN Hours Contract]:[Med Aide Hours Contract]])</f>
        <v>3.7444444444444445</v>
      </c>
      <c r="X397" s="3">
        <v>0</v>
      </c>
      <c r="Y397" s="3">
        <v>0.17777777777777778</v>
      </c>
      <c r="Z397" s="3">
        <v>0</v>
      </c>
      <c r="AA397" s="3">
        <v>0</v>
      </c>
      <c r="AB397" s="3">
        <v>0</v>
      </c>
      <c r="AC397" s="3">
        <v>3.5666666666666669</v>
      </c>
      <c r="AD397" s="3">
        <v>0</v>
      </c>
      <c r="AE397" s="3">
        <v>0</v>
      </c>
      <c r="AF397" t="s">
        <v>395</v>
      </c>
      <c r="AG397" s="13">
        <v>5</v>
      </c>
      <c r="AQ397"/>
    </row>
    <row r="398" spans="1:43" x14ac:dyDescent="0.2">
      <c r="A398" t="s">
        <v>680</v>
      </c>
      <c r="B398" t="s">
        <v>1081</v>
      </c>
      <c r="C398" t="s">
        <v>1362</v>
      </c>
      <c r="D398" t="s">
        <v>1706</v>
      </c>
      <c r="E398" s="3">
        <v>64.599999999999994</v>
      </c>
      <c r="F398" s="3">
        <f>Table3[[#This Row],[Total Hours Nurse Staffing]]/Table3[[#This Row],[MDS Census]]</f>
        <v>2.3890608875129002</v>
      </c>
      <c r="G398" s="3">
        <f>Table3[[#This Row],[Total Direct Care Staff Hours]]/Table3[[#This Row],[MDS Census]]</f>
        <v>2.265092879256966</v>
      </c>
      <c r="H398" s="3">
        <f>Table3[[#This Row],[Total RN Hours (w/ Admin, DON)]]/Table3[[#This Row],[MDS Census]]</f>
        <v>0.31544547643618859</v>
      </c>
      <c r="I398" s="3">
        <f>Table3[[#This Row],[Total RN Hours (w/ Admin, DON)]]/Table3[[#This Row],[MDS Census]]</f>
        <v>0.31544547643618859</v>
      </c>
      <c r="J398" s="3">
        <f t="shared" si="6"/>
        <v>154.33333333333334</v>
      </c>
      <c r="K398" s="3">
        <f>SUM(Table3[[#This Row],[RN Hours (excl. Admin, DON)]], Table3[[#This Row],[LPN Hours (excl. Admin)]], Table3[[#This Row],[CNA Hours]], Table3[[#This Row],[NA TR Hours]], Table3[[#This Row],[Med Aide/Tech Hours]])</f>
        <v>146.32499999999999</v>
      </c>
      <c r="L398" s="3">
        <f>SUM(Table3[[#This Row],[RN Hours (excl. Admin, DON)]:[RN DON Hours]])</f>
        <v>20.37777777777778</v>
      </c>
      <c r="M398" s="3">
        <v>17.969444444444445</v>
      </c>
      <c r="N398" s="3">
        <v>0</v>
      </c>
      <c r="O398" s="3">
        <v>2.4083333333333332</v>
      </c>
      <c r="P398" s="3">
        <f>SUM(Table3[[#This Row],[LPN Hours (excl. Admin)]:[LPN Admin Hours]])</f>
        <v>35.25277777777778</v>
      </c>
      <c r="Q398" s="3">
        <v>29.652777777777779</v>
      </c>
      <c r="R398" s="3">
        <v>5.6</v>
      </c>
      <c r="S398" s="3">
        <f>SUM(Table3[[#This Row],[CNA Hours]], Table3[[#This Row],[NA TR Hours]], Table3[[#This Row],[Med Aide/Tech Hours]])</f>
        <v>98.702777777777783</v>
      </c>
      <c r="T398" s="3">
        <v>98.702777777777783</v>
      </c>
      <c r="U398" s="3">
        <v>0</v>
      </c>
      <c r="V398" s="3">
        <v>0</v>
      </c>
      <c r="W398" s="3">
        <f>SUM(Table3[[#This Row],[RN Hours Contract]:[Med Aide Hours Contract]])</f>
        <v>0</v>
      </c>
      <c r="X398" s="3">
        <v>0</v>
      </c>
      <c r="Y398" s="3">
        <v>0</v>
      </c>
      <c r="Z398" s="3">
        <v>0</v>
      </c>
      <c r="AA398" s="3">
        <v>0</v>
      </c>
      <c r="AB398" s="3">
        <v>0</v>
      </c>
      <c r="AC398" s="3">
        <v>0</v>
      </c>
      <c r="AD398" s="3">
        <v>0</v>
      </c>
      <c r="AE398" s="3">
        <v>0</v>
      </c>
      <c r="AF398" t="s">
        <v>396</v>
      </c>
      <c r="AG398" s="13">
        <v>5</v>
      </c>
      <c r="AQ398"/>
    </row>
    <row r="399" spans="1:43" x14ac:dyDescent="0.2">
      <c r="A399" t="s">
        <v>680</v>
      </c>
      <c r="B399" t="s">
        <v>1082</v>
      </c>
      <c r="C399" t="s">
        <v>1515</v>
      </c>
      <c r="D399" t="s">
        <v>1741</v>
      </c>
      <c r="E399" s="3">
        <v>145.45555555555555</v>
      </c>
      <c r="F399" s="3">
        <f>Table3[[#This Row],[Total Hours Nurse Staffing]]/Table3[[#This Row],[MDS Census]]</f>
        <v>2.3643151783668168</v>
      </c>
      <c r="G399" s="3">
        <f>Table3[[#This Row],[Total Direct Care Staff Hours]]/Table3[[#This Row],[MDS Census]]</f>
        <v>2.1458826674814762</v>
      </c>
      <c r="H399" s="3">
        <f>Table3[[#This Row],[Total RN Hours (w/ Admin, DON)]]/Table3[[#This Row],[MDS Census]]</f>
        <v>0.54044763578030708</v>
      </c>
      <c r="I399" s="3">
        <f>Table3[[#This Row],[Total RN Hours (w/ Admin, DON)]]/Table3[[#This Row],[MDS Census]]</f>
        <v>0.54044763578030708</v>
      </c>
      <c r="J399" s="3">
        <f t="shared" si="6"/>
        <v>343.90277777777777</v>
      </c>
      <c r="K399" s="3">
        <f>SUM(Table3[[#This Row],[RN Hours (excl. Admin, DON)]], Table3[[#This Row],[LPN Hours (excl. Admin)]], Table3[[#This Row],[CNA Hours]], Table3[[#This Row],[NA TR Hours]], Table3[[#This Row],[Med Aide/Tech Hours]])</f>
        <v>312.13055555555559</v>
      </c>
      <c r="L399" s="3">
        <f>SUM(Table3[[#This Row],[RN Hours (excl. Admin, DON)]:[RN DON Hours]])</f>
        <v>78.6111111111111</v>
      </c>
      <c r="M399" s="3">
        <v>46.838888888888889</v>
      </c>
      <c r="N399" s="3">
        <v>26.43888888888889</v>
      </c>
      <c r="O399" s="3">
        <v>5.333333333333333</v>
      </c>
      <c r="P399" s="3">
        <f>SUM(Table3[[#This Row],[LPN Hours (excl. Admin)]:[LPN Admin Hours]])</f>
        <v>68.99166666666666</v>
      </c>
      <c r="Q399" s="3">
        <v>68.99166666666666</v>
      </c>
      <c r="R399" s="3">
        <v>0</v>
      </c>
      <c r="S399" s="3">
        <f>SUM(Table3[[#This Row],[CNA Hours]], Table3[[#This Row],[NA TR Hours]], Table3[[#This Row],[Med Aide/Tech Hours]])</f>
        <v>196.3</v>
      </c>
      <c r="T399" s="3">
        <v>196.3</v>
      </c>
      <c r="U399" s="3">
        <v>0</v>
      </c>
      <c r="V399" s="3">
        <v>0</v>
      </c>
      <c r="W399" s="3">
        <f>SUM(Table3[[#This Row],[RN Hours Contract]:[Med Aide Hours Contract]])</f>
        <v>0</v>
      </c>
      <c r="X399" s="3">
        <v>0</v>
      </c>
      <c r="Y399" s="3">
        <v>0</v>
      </c>
      <c r="Z399" s="3">
        <v>0</v>
      </c>
      <c r="AA399" s="3">
        <v>0</v>
      </c>
      <c r="AB399" s="3">
        <v>0</v>
      </c>
      <c r="AC399" s="3">
        <v>0</v>
      </c>
      <c r="AD399" s="3">
        <v>0</v>
      </c>
      <c r="AE399" s="3">
        <v>0</v>
      </c>
      <c r="AF399" t="s">
        <v>397</v>
      </c>
      <c r="AG399" s="13">
        <v>5</v>
      </c>
      <c r="AQ399"/>
    </row>
    <row r="400" spans="1:43" x14ac:dyDescent="0.2">
      <c r="A400" t="s">
        <v>680</v>
      </c>
      <c r="B400" t="s">
        <v>1083</v>
      </c>
      <c r="C400" t="s">
        <v>1556</v>
      </c>
      <c r="D400" t="s">
        <v>1777</v>
      </c>
      <c r="E400" s="3">
        <v>71.24444444444444</v>
      </c>
      <c r="F400" s="3">
        <f>Table3[[#This Row],[Total Hours Nurse Staffing]]/Table3[[#This Row],[MDS Census]]</f>
        <v>2.7972660636306923</v>
      </c>
      <c r="G400" s="3">
        <f>Table3[[#This Row],[Total Direct Care Staff Hours]]/Table3[[#This Row],[MDS Census]]</f>
        <v>2.7270851528384279</v>
      </c>
      <c r="H400" s="3">
        <f>Table3[[#This Row],[Total RN Hours (w/ Admin, DON)]]/Table3[[#This Row],[MDS Census]]</f>
        <v>0.19198378041172801</v>
      </c>
      <c r="I400" s="3">
        <f>Table3[[#This Row],[Total RN Hours (w/ Admin, DON)]]/Table3[[#This Row],[MDS Census]]</f>
        <v>0.19198378041172801</v>
      </c>
      <c r="J400" s="3">
        <f t="shared" si="6"/>
        <v>199.28966666666665</v>
      </c>
      <c r="K400" s="3">
        <f>SUM(Table3[[#This Row],[RN Hours (excl. Admin, DON)]], Table3[[#This Row],[LPN Hours (excl. Admin)]], Table3[[#This Row],[CNA Hours]], Table3[[#This Row],[NA TR Hours]], Table3[[#This Row],[Med Aide/Tech Hours]])</f>
        <v>194.28966666666665</v>
      </c>
      <c r="L400" s="3">
        <f>SUM(Table3[[#This Row],[RN Hours (excl. Admin, DON)]:[RN DON Hours]])</f>
        <v>13.677777777777777</v>
      </c>
      <c r="M400" s="3">
        <v>8.6777777777777771</v>
      </c>
      <c r="N400" s="3">
        <v>0</v>
      </c>
      <c r="O400" s="3">
        <v>5</v>
      </c>
      <c r="P400" s="3">
        <f>SUM(Table3[[#This Row],[LPN Hours (excl. Admin)]:[LPN Admin Hours]])</f>
        <v>50.406444444444446</v>
      </c>
      <c r="Q400" s="3">
        <v>50.406444444444446</v>
      </c>
      <c r="R400" s="3">
        <v>0</v>
      </c>
      <c r="S400" s="3">
        <f>SUM(Table3[[#This Row],[CNA Hours]], Table3[[#This Row],[NA TR Hours]], Table3[[#This Row],[Med Aide/Tech Hours]])</f>
        <v>135.20544444444442</v>
      </c>
      <c r="T400" s="3">
        <v>132.14433333333332</v>
      </c>
      <c r="U400" s="3">
        <v>3.0611111111111109</v>
      </c>
      <c r="V400" s="3">
        <v>0</v>
      </c>
      <c r="W400" s="3">
        <f>SUM(Table3[[#This Row],[RN Hours Contract]:[Med Aide Hours Contract]])</f>
        <v>0.4</v>
      </c>
      <c r="X400" s="3">
        <v>0</v>
      </c>
      <c r="Y400" s="3">
        <v>0</v>
      </c>
      <c r="Z400" s="3">
        <v>0</v>
      </c>
      <c r="AA400" s="3">
        <v>0.4</v>
      </c>
      <c r="AB400" s="3">
        <v>0</v>
      </c>
      <c r="AC400" s="3">
        <v>0</v>
      </c>
      <c r="AD400" s="3">
        <v>0</v>
      </c>
      <c r="AE400" s="3">
        <v>0</v>
      </c>
      <c r="AF400" t="s">
        <v>398</v>
      </c>
      <c r="AG400" s="13">
        <v>5</v>
      </c>
      <c r="AQ400"/>
    </row>
    <row r="401" spans="1:43" x14ac:dyDescent="0.2">
      <c r="A401" t="s">
        <v>680</v>
      </c>
      <c r="B401" t="s">
        <v>1084</v>
      </c>
      <c r="C401" t="s">
        <v>1365</v>
      </c>
      <c r="D401" t="s">
        <v>1784</v>
      </c>
      <c r="E401" s="3">
        <v>75.933333333333337</v>
      </c>
      <c r="F401" s="3">
        <f>Table3[[#This Row],[Total Hours Nurse Staffing]]/Table3[[#This Row],[MDS Census]]</f>
        <v>2.5425080479953173</v>
      </c>
      <c r="G401" s="3">
        <f>Table3[[#This Row],[Total Direct Care Staff Hours]]/Table3[[#This Row],[MDS Census]]</f>
        <v>2.3019461515949664</v>
      </c>
      <c r="H401" s="3">
        <f>Table3[[#This Row],[Total RN Hours (w/ Admin, DON)]]/Table3[[#This Row],[MDS Census]]</f>
        <v>0.37525607257828508</v>
      </c>
      <c r="I401" s="3">
        <f>Table3[[#This Row],[Total RN Hours (w/ Admin, DON)]]/Table3[[#This Row],[MDS Census]]</f>
        <v>0.37525607257828508</v>
      </c>
      <c r="J401" s="3">
        <f t="shared" si="6"/>
        <v>193.0611111111111</v>
      </c>
      <c r="K401" s="3">
        <f>SUM(Table3[[#This Row],[RN Hours (excl. Admin, DON)]], Table3[[#This Row],[LPN Hours (excl. Admin)]], Table3[[#This Row],[CNA Hours]], Table3[[#This Row],[NA TR Hours]], Table3[[#This Row],[Med Aide/Tech Hours]])</f>
        <v>174.79444444444445</v>
      </c>
      <c r="L401" s="3">
        <f>SUM(Table3[[#This Row],[RN Hours (excl. Admin, DON)]:[RN DON Hours]])</f>
        <v>28.494444444444447</v>
      </c>
      <c r="M401" s="3">
        <v>16.077777777777779</v>
      </c>
      <c r="N401" s="3">
        <v>6.0638888888888891</v>
      </c>
      <c r="O401" s="3">
        <v>6.3527777777777779</v>
      </c>
      <c r="P401" s="3">
        <f>SUM(Table3[[#This Row],[LPN Hours (excl. Admin)]:[LPN Admin Hours]])</f>
        <v>66.849999999999994</v>
      </c>
      <c r="Q401" s="3">
        <v>61</v>
      </c>
      <c r="R401" s="3">
        <v>5.85</v>
      </c>
      <c r="S401" s="3">
        <f>SUM(Table3[[#This Row],[CNA Hours]], Table3[[#This Row],[NA TR Hours]], Table3[[#This Row],[Med Aide/Tech Hours]])</f>
        <v>97.716666666666669</v>
      </c>
      <c r="T401" s="3">
        <v>97.716666666666669</v>
      </c>
      <c r="U401" s="3">
        <v>0</v>
      </c>
      <c r="V401" s="3">
        <v>0</v>
      </c>
      <c r="W401" s="3">
        <f>SUM(Table3[[#This Row],[RN Hours Contract]:[Med Aide Hours Contract]])</f>
        <v>0.53055555555555556</v>
      </c>
      <c r="X401" s="3">
        <v>0.53055555555555556</v>
      </c>
      <c r="Y401" s="3">
        <v>0</v>
      </c>
      <c r="Z401" s="3">
        <v>0</v>
      </c>
      <c r="AA401" s="3">
        <v>0</v>
      </c>
      <c r="AB401" s="3">
        <v>0</v>
      </c>
      <c r="AC401" s="3">
        <v>0</v>
      </c>
      <c r="AD401" s="3">
        <v>0</v>
      </c>
      <c r="AE401" s="3">
        <v>0</v>
      </c>
      <c r="AF401" t="s">
        <v>399</v>
      </c>
      <c r="AG401" s="13">
        <v>5</v>
      </c>
      <c r="AQ401"/>
    </row>
    <row r="402" spans="1:43" x14ac:dyDescent="0.2">
      <c r="A402" t="s">
        <v>680</v>
      </c>
      <c r="B402" t="s">
        <v>1085</v>
      </c>
      <c r="C402" t="s">
        <v>1439</v>
      </c>
      <c r="D402" t="s">
        <v>1741</v>
      </c>
      <c r="E402" s="3">
        <v>244.12222222222223</v>
      </c>
      <c r="F402" s="3">
        <f>Table3[[#This Row],[Total Hours Nurse Staffing]]/Table3[[#This Row],[MDS Census]]</f>
        <v>2.0388921760502479</v>
      </c>
      <c r="G402" s="3">
        <f>Table3[[#This Row],[Total Direct Care Staff Hours]]/Table3[[#This Row],[MDS Census]]</f>
        <v>1.7690819716899548</v>
      </c>
      <c r="H402" s="3">
        <f>Table3[[#This Row],[Total RN Hours (w/ Admin, DON)]]/Table3[[#This Row],[MDS Census]]</f>
        <v>0.39269946747985984</v>
      </c>
      <c r="I402" s="3">
        <f>Table3[[#This Row],[Total RN Hours (w/ Admin, DON)]]/Table3[[#This Row],[MDS Census]]</f>
        <v>0.39269946747985984</v>
      </c>
      <c r="J402" s="3">
        <f t="shared" si="6"/>
        <v>497.73888888888888</v>
      </c>
      <c r="K402" s="3">
        <f>SUM(Table3[[#This Row],[RN Hours (excl. Admin, DON)]], Table3[[#This Row],[LPN Hours (excl. Admin)]], Table3[[#This Row],[CNA Hours]], Table3[[#This Row],[NA TR Hours]], Table3[[#This Row],[Med Aide/Tech Hours]])</f>
        <v>431.87222222222221</v>
      </c>
      <c r="L402" s="3">
        <f>SUM(Table3[[#This Row],[RN Hours (excl. Admin, DON)]:[RN DON Hours]])</f>
        <v>95.866666666666674</v>
      </c>
      <c r="M402" s="3">
        <v>30</v>
      </c>
      <c r="N402" s="3">
        <v>50.755555555555553</v>
      </c>
      <c r="O402" s="3">
        <v>15.111111111111111</v>
      </c>
      <c r="P402" s="3">
        <f>SUM(Table3[[#This Row],[LPN Hours (excl. Admin)]:[LPN Admin Hours]])</f>
        <v>94.711111111111109</v>
      </c>
      <c r="Q402" s="3">
        <v>94.711111111111109</v>
      </c>
      <c r="R402" s="3">
        <v>0</v>
      </c>
      <c r="S402" s="3">
        <f>SUM(Table3[[#This Row],[CNA Hours]], Table3[[#This Row],[NA TR Hours]], Table3[[#This Row],[Med Aide/Tech Hours]])</f>
        <v>307.1611111111111</v>
      </c>
      <c r="T402" s="3">
        <v>307.1611111111111</v>
      </c>
      <c r="U402" s="3">
        <v>0</v>
      </c>
      <c r="V402" s="3">
        <v>0</v>
      </c>
      <c r="W402" s="3">
        <f>SUM(Table3[[#This Row],[RN Hours Contract]:[Med Aide Hours Contract]])</f>
        <v>0</v>
      </c>
      <c r="X402" s="3">
        <v>0</v>
      </c>
      <c r="Y402" s="3">
        <v>0</v>
      </c>
      <c r="Z402" s="3">
        <v>0</v>
      </c>
      <c r="AA402" s="3">
        <v>0</v>
      </c>
      <c r="AB402" s="3">
        <v>0</v>
      </c>
      <c r="AC402" s="3">
        <v>0</v>
      </c>
      <c r="AD402" s="3">
        <v>0</v>
      </c>
      <c r="AE402" s="3">
        <v>0</v>
      </c>
      <c r="AF402" t="s">
        <v>400</v>
      </c>
      <c r="AG402" s="13">
        <v>5</v>
      </c>
      <c r="AQ402"/>
    </row>
    <row r="403" spans="1:43" x14ac:dyDescent="0.2">
      <c r="A403" t="s">
        <v>680</v>
      </c>
      <c r="B403" t="s">
        <v>1086</v>
      </c>
      <c r="C403" t="s">
        <v>1612</v>
      </c>
      <c r="D403" t="s">
        <v>1741</v>
      </c>
      <c r="E403" s="3">
        <v>55.733333333333334</v>
      </c>
      <c r="F403" s="3">
        <f>Table3[[#This Row],[Total Hours Nurse Staffing]]/Table3[[#This Row],[MDS Census]]</f>
        <v>2.130931020733652</v>
      </c>
      <c r="G403" s="3">
        <f>Table3[[#This Row],[Total Direct Care Staff Hours]]/Table3[[#This Row],[MDS Census]]</f>
        <v>1.8584529505582135</v>
      </c>
      <c r="H403" s="3">
        <f>Table3[[#This Row],[Total RN Hours (w/ Admin, DON)]]/Table3[[#This Row],[MDS Census]]</f>
        <v>0.35282097288676234</v>
      </c>
      <c r="I403" s="3">
        <f>Table3[[#This Row],[Total RN Hours (w/ Admin, DON)]]/Table3[[#This Row],[MDS Census]]</f>
        <v>0.35282097288676234</v>
      </c>
      <c r="J403" s="3">
        <f t="shared" si="6"/>
        <v>118.76388888888889</v>
      </c>
      <c r="K403" s="3">
        <f>SUM(Table3[[#This Row],[RN Hours (excl. Admin, DON)]], Table3[[#This Row],[LPN Hours (excl. Admin)]], Table3[[#This Row],[CNA Hours]], Table3[[#This Row],[NA TR Hours]], Table3[[#This Row],[Med Aide/Tech Hours]])</f>
        <v>103.57777777777777</v>
      </c>
      <c r="L403" s="3">
        <f>SUM(Table3[[#This Row],[RN Hours (excl. Admin, DON)]:[RN DON Hours]])</f>
        <v>19.663888888888888</v>
      </c>
      <c r="M403" s="3">
        <v>13.975</v>
      </c>
      <c r="N403" s="3">
        <v>0</v>
      </c>
      <c r="O403" s="3">
        <v>5.6888888888888891</v>
      </c>
      <c r="P403" s="3">
        <f>SUM(Table3[[#This Row],[LPN Hours (excl. Admin)]:[LPN Admin Hours]])</f>
        <v>34.072222222222223</v>
      </c>
      <c r="Q403" s="3">
        <v>24.574999999999999</v>
      </c>
      <c r="R403" s="3">
        <v>9.4972222222222218</v>
      </c>
      <c r="S403" s="3">
        <f>SUM(Table3[[#This Row],[CNA Hours]], Table3[[#This Row],[NA TR Hours]], Table3[[#This Row],[Med Aide/Tech Hours]])</f>
        <v>65.027777777777771</v>
      </c>
      <c r="T403" s="3">
        <v>65.027777777777771</v>
      </c>
      <c r="U403" s="3">
        <v>0</v>
      </c>
      <c r="V403" s="3">
        <v>0</v>
      </c>
      <c r="W403" s="3">
        <f>SUM(Table3[[#This Row],[RN Hours Contract]:[Med Aide Hours Contract]])</f>
        <v>0</v>
      </c>
      <c r="X403" s="3">
        <v>0</v>
      </c>
      <c r="Y403" s="3">
        <v>0</v>
      </c>
      <c r="Z403" s="3">
        <v>0</v>
      </c>
      <c r="AA403" s="3">
        <v>0</v>
      </c>
      <c r="AB403" s="3">
        <v>0</v>
      </c>
      <c r="AC403" s="3">
        <v>0</v>
      </c>
      <c r="AD403" s="3">
        <v>0</v>
      </c>
      <c r="AE403" s="3">
        <v>0</v>
      </c>
      <c r="AF403" t="s">
        <v>401</v>
      </c>
      <c r="AG403" s="13">
        <v>5</v>
      </c>
      <c r="AQ403"/>
    </row>
    <row r="404" spans="1:43" x14ac:dyDescent="0.2">
      <c r="A404" t="s">
        <v>680</v>
      </c>
      <c r="B404" t="s">
        <v>1087</v>
      </c>
      <c r="C404" t="s">
        <v>1439</v>
      </c>
      <c r="D404" t="s">
        <v>1741</v>
      </c>
      <c r="E404" s="3">
        <v>123.41111111111111</v>
      </c>
      <c r="F404" s="3">
        <f>Table3[[#This Row],[Total Hours Nurse Staffing]]/Table3[[#This Row],[MDS Census]]</f>
        <v>3.6740343927253081</v>
      </c>
      <c r="G404" s="3">
        <f>Table3[[#This Row],[Total Direct Care Staff Hours]]/Table3[[#This Row],[MDS Census]]</f>
        <v>3.4659448996128566</v>
      </c>
      <c r="H404" s="3">
        <f>Table3[[#This Row],[Total RN Hours (w/ Admin, DON)]]/Table3[[#This Row],[MDS Census]]</f>
        <v>0.89263527505176909</v>
      </c>
      <c r="I404" s="3">
        <f>Table3[[#This Row],[Total RN Hours (w/ Admin, DON)]]/Table3[[#This Row],[MDS Census]]</f>
        <v>0.89263527505176909</v>
      </c>
      <c r="J404" s="3">
        <f t="shared" si="6"/>
        <v>453.41666666666663</v>
      </c>
      <c r="K404" s="3">
        <f>SUM(Table3[[#This Row],[RN Hours (excl. Admin, DON)]], Table3[[#This Row],[LPN Hours (excl. Admin)]], Table3[[#This Row],[CNA Hours]], Table3[[#This Row],[NA TR Hours]], Table3[[#This Row],[Med Aide/Tech Hours]])</f>
        <v>427.73611111111109</v>
      </c>
      <c r="L404" s="3">
        <f>SUM(Table3[[#This Row],[RN Hours (excl. Admin, DON)]:[RN DON Hours]])</f>
        <v>110.1611111111111</v>
      </c>
      <c r="M404" s="3">
        <v>84.480555555555554</v>
      </c>
      <c r="N404" s="3">
        <v>20.258333333333333</v>
      </c>
      <c r="O404" s="3">
        <v>5.4222222222222225</v>
      </c>
      <c r="P404" s="3">
        <f>SUM(Table3[[#This Row],[LPN Hours (excl. Admin)]:[LPN Admin Hours]])</f>
        <v>89.2</v>
      </c>
      <c r="Q404" s="3">
        <v>89.2</v>
      </c>
      <c r="R404" s="3">
        <v>0</v>
      </c>
      <c r="S404" s="3">
        <f>SUM(Table3[[#This Row],[CNA Hours]], Table3[[#This Row],[NA TR Hours]], Table3[[#This Row],[Med Aide/Tech Hours]])</f>
        <v>254.05555555555554</v>
      </c>
      <c r="T404" s="3">
        <v>254.05555555555554</v>
      </c>
      <c r="U404" s="3">
        <v>0</v>
      </c>
      <c r="V404" s="3">
        <v>0</v>
      </c>
      <c r="W404" s="3">
        <f>SUM(Table3[[#This Row],[RN Hours Contract]:[Med Aide Hours Contract]])</f>
        <v>0</v>
      </c>
      <c r="X404" s="3">
        <v>0</v>
      </c>
      <c r="Y404" s="3">
        <v>0</v>
      </c>
      <c r="Z404" s="3">
        <v>0</v>
      </c>
      <c r="AA404" s="3">
        <v>0</v>
      </c>
      <c r="AB404" s="3">
        <v>0</v>
      </c>
      <c r="AC404" s="3">
        <v>0</v>
      </c>
      <c r="AD404" s="3">
        <v>0</v>
      </c>
      <c r="AE404" s="3">
        <v>0</v>
      </c>
      <c r="AF404" t="s">
        <v>402</v>
      </c>
      <c r="AG404" s="13">
        <v>5</v>
      </c>
      <c r="AQ404"/>
    </row>
    <row r="405" spans="1:43" x14ac:dyDescent="0.2">
      <c r="A405" t="s">
        <v>680</v>
      </c>
      <c r="B405" t="s">
        <v>1088</v>
      </c>
      <c r="C405" t="s">
        <v>1613</v>
      </c>
      <c r="D405" t="s">
        <v>1733</v>
      </c>
      <c r="E405" s="3">
        <v>153.32222222222222</v>
      </c>
      <c r="F405" s="3">
        <f>Table3[[#This Row],[Total Hours Nurse Staffing]]/Table3[[#This Row],[MDS Census]]</f>
        <v>3.186499021668237</v>
      </c>
      <c r="G405" s="3">
        <f>Table3[[#This Row],[Total Direct Care Staff Hours]]/Table3[[#This Row],[MDS Census]]</f>
        <v>2.9620262337850574</v>
      </c>
      <c r="H405" s="3">
        <f>Table3[[#This Row],[Total RN Hours (w/ Admin, DON)]]/Table3[[#This Row],[MDS Census]]</f>
        <v>0.88470178998478166</v>
      </c>
      <c r="I405" s="3">
        <f>Table3[[#This Row],[Total RN Hours (w/ Admin, DON)]]/Table3[[#This Row],[MDS Census]]</f>
        <v>0.88470178998478166</v>
      </c>
      <c r="J405" s="3">
        <f t="shared" si="6"/>
        <v>488.56111111111113</v>
      </c>
      <c r="K405" s="3">
        <f>SUM(Table3[[#This Row],[RN Hours (excl. Admin, DON)]], Table3[[#This Row],[LPN Hours (excl. Admin)]], Table3[[#This Row],[CNA Hours]], Table3[[#This Row],[NA TR Hours]], Table3[[#This Row],[Med Aide/Tech Hours]])</f>
        <v>454.1444444444445</v>
      </c>
      <c r="L405" s="3">
        <f>SUM(Table3[[#This Row],[RN Hours (excl. Admin, DON)]:[RN DON Hours]])</f>
        <v>135.64444444444447</v>
      </c>
      <c r="M405" s="3">
        <v>106.72222222222223</v>
      </c>
      <c r="N405" s="3">
        <v>23.588888888888889</v>
      </c>
      <c r="O405" s="3">
        <v>5.333333333333333</v>
      </c>
      <c r="P405" s="3">
        <f>SUM(Table3[[#This Row],[LPN Hours (excl. Admin)]:[LPN Admin Hours]])</f>
        <v>112.62222222222222</v>
      </c>
      <c r="Q405" s="3">
        <v>107.12777777777778</v>
      </c>
      <c r="R405" s="3">
        <v>5.4944444444444445</v>
      </c>
      <c r="S405" s="3">
        <f>SUM(Table3[[#This Row],[CNA Hours]], Table3[[#This Row],[NA TR Hours]], Table3[[#This Row],[Med Aide/Tech Hours]])</f>
        <v>240.29444444444445</v>
      </c>
      <c r="T405" s="3">
        <v>240.29444444444445</v>
      </c>
      <c r="U405" s="3">
        <v>0</v>
      </c>
      <c r="V405" s="3">
        <v>0</v>
      </c>
      <c r="W405" s="3">
        <f>SUM(Table3[[#This Row],[RN Hours Contract]:[Med Aide Hours Contract]])</f>
        <v>0</v>
      </c>
      <c r="X405" s="3">
        <v>0</v>
      </c>
      <c r="Y405" s="3">
        <v>0</v>
      </c>
      <c r="Z405" s="3">
        <v>0</v>
      </c>
      <c r="AA405" s="3">
        <v>0</v>
      </c>
      <c r="AB405" s="3">
        <v>0</v>
      </c>
      <c r="AC405" s="3">
        <v>0</v>
      </c>
      <c r="AD405" s="3">
        <v>0</v>
      </c>
      <c r="AE405" s="3">
        <v>0</v>
      </c>
      <c r="AF405" t="s">
        <v>403</v>
      </c>
      <c r="AG405" s="13">
        <v>5</v>
      </c>
      <c r="AQ405"/>
    </row>
    <row r="406" spans="1:43" x14ac:dyDescent="0.2">
      <c r="A406" t="s">
        <v>680</v>
      </c>
      <c r="B406" t="s">
        <v>1089</v>
      </c>
      <c r="C406" t="s">
        <v>1515</v>
      </c>
      <c r="D406" t="s">
        <v>1741</v>
      </c>
      <c r="E406" s="3">
        <v>22.877777777777776</v>
      </c>
      <c r="F406" s="3">
        <f>Table3[[#This Row],[Total Hours Nurse Staffing]]/Table3[[#This Row],[MDS Census]]</f>
        <v>4.6996114618746967</v>
      </c>
      <c r="G406" s="3">
        <f>Table3[[#This Row],[Total Direct Care Staff Hours]]/Table3[[#This Row],[MDS Census]]</f>
        <v>4.2240165128703264</v>
      </c>
      <c r="H406" s="3">
        <f>Table3[[#This Row],[Total RN Hours (w/ Admin, DON)]]/Table3[[#This Row],[MDS Census]]</f>
        <v>1.7730694511898981</v>
      </c>
      <c r="I406" s="3">
        <f>Table3[[#This Row],[Total RN Hours (w/ Admin, DON)]]/Table3[[#This Row],[MDS Census]]</f>
        <v>1.7730694511898981</v>
      </c>
      <c r="J406" s="3">
        <f t="shared" si="6"/>
        <v>107.51666666666667</v>
      </c>
      <c r="K406" s="3">
        <f>SUM(Table3[[#This Row],[RN Hours (excl. Admin, DON)]], Table3[[#This Row],[LPN Hours (excl. Admin)]], Table3[[#This Row],[CNA Hours]], Table3[[#This Row],[NA TR Hours]], Table3[[#This Row],[Med Aide/Tech Hours]])</f>
        <v>96.63611111111112</v>
      </c>
      <c r="L406" s="3">
        <f>SUM(Table3[[#This Row],[RN Hours (excl. Admin, DON)]:[RN DON Hours]])</f>
        <v>40.56388888888889</v>
      </c>
      <c r="M406" s="3">
        <v>29.683333333333334</v>
      </c>
      <c r="N406" s="3">
        <v>5.5083333333333337</v>
      </c>
      <c r="O406" s="3">
        <v>5.3722222222222218</v>
      </c>
      <c r="P406" s="3">
        <f>SUM(Table3[[#This Row],[LPN Hours (excl. Admin)]:[LPN Admin Hours]])</f>
        <v>17.516666666666666</v>
      </c>
      <c r="Q406" s="3">
        <v>17.516666666666666</v>
      </c>
      <c r="R406" s="3">
        <v>0</v>
      </c>
      <c r="S406" s="3">
        <f>SUM(Table3[[#This Row],[CNA Hours]], Table3[[#This Row],[NA TR Hours]], Table3[[#This Row],[Med Aide/Tech Hours]])</f>
        <v>49.43611111111111</v>
      </c>
      <c r="T406" s="3">
        <v>49.43611111111111</v>
      </c>
      <c r="U406" s="3">
        <v>0</v>
      </c>
      <c r="V406" s="3">
        <v>0</v>
      </c>
      <c r="W406" s="3">
        <f>SUM(Table3[[#This Row],[RN Hours Contract]:[Med Aide Hours Contract]])</f>
        <v>0</v>
      </c>
      <c r="X406" s="3">
        <v>0</v>
      </c>
      <c r="Y406" s="3">
        <v>0</v>
      </c>
      <c r="Z406" s="3">
        <v>0</v>
      </c>
      <c r="AA406" s="3">
        <v>0</v>
      </c>
      <c r="AB406" s="3">
        <v>0</v>
      </c>
      <c r="AC406" s="3">
        <v>0</v>
      </c>
      <c r="AD406" s="3">
        <v>0</v>
      </c>
      <c r="AE406" s="3">
        <v>0</v>
      </c>
      <c r="AF406" t="s">
        <v>404</v>
      </c>
      <c r="AG406" s="13">
        <v>5</v>
      </c>
      <c r="AQ406"/>
    </row>
    <row r="407" spans="1:43" x14ac:dyDescent="0.2">
      <c r="A407" t="s">
        <v>680</v>
      </c>
      <c r="B407" t="s">
        <v>1090</v>
      </c>
      <c r="C407" t="s">
        <v>1613</v>
      </c>
      <c r="D407" t="s">
        <v>1733</v>
      </c>
      <c r="E407" s="3">
        <v>137.74444444444444</v>
      </c>
      <c r="F407" s="3">
        <f>Table3[[#This Row],[Total Hours Nurse Staffing]]/Table3[[#This Row],[MDS Census]]</f>
        <v>2.5798781963378237</v>
      </c>
      <c r="G407" s="3">
        <f>Table3[[#This Row],[Total Direct Care Staff Hours]]/Table3[[#This Row],[MDS Census]]</f>
        <v>2.4107647011373721</v>
      </c>
      <c r="H407" s="3">
        <f>Table3[[#This Row],[Total RN Hours (w/ Admin, DON)]]/Table3[[#This Row],[MDS Census]]</f>
        <v>0.54926595143986445</v>
      </c>
      <c r="I407" s="3">
        <f>Table3[[#This Row],[Total RN Hours (w/ Admin, DON)]]/Table3[[#This Row],[MDS Census]]</f>
        <v>0.54926595143986445</v>
      </c>
      <c r="J407" s="3">
        <f t="shared" si="6"/>
        <v>355.36388888888888</v>
      </c>
      <c r="K407" s="3">
        <f>SUM(Table3[[#This Row],[RN Hours (excl. Admin, DON)]], Table3[[#This Row],[LPN Hours (excl. Admin)]], Table3[[#This Row],[CNA Hours]], Table3[[#This Row],[NA TR Hours]], Table3[[#This Row],[Med Aide/Tech Hours]])</f>
        <v>332.06944444444446</v>
      </c>
      <c r="L407" s="3">
        <f>SUM(Table3[[#This Row],[RN Hours (excl. Admin, DON)]:[RN DON Hours]])</f>
        <v>75.658333333333331</v>
      </c>
      <c r="M407" s="3">
        <v>59.152777777777779</v>
      </c>
      <c r="N407" s="3">
        <v>11.216666666666667</v>
      </c>
      <c r="O407" s="3">
        <v>5.2888888888888888</v>
      </c>
      <c r="P407" s="3">
        <f>SUM(Table3[[#This Row],[LPN Hours (excl. Admin)]:[LPN Admin Hours]])</f>
        <v>69.133333333333326</v>
      </c>
      <c r="Q407" s="3">
        <v>62.344444444444441</v>
      </c>
      <c r="R407" s="3">
        <v>6.7888888888888888</v>
      </c>
      <c r="S407" s="3">
        <f>SUM(Table3[[#This Row],[CNA Hours]], Table3[[#This Row],[NA TR Hours]], Table3[[#This Row],[Med Aide/Tech Hours]])</f>
        <v>210.57222222222222</v>
      </c>
      <c r="T407" s="3">
        <v>210.57222222222222</v>
      </c>
      <c r="U407" s="3">
        <v>0</v>
      </c>
      <c r="V407" s="3">
        <v>0</v>
      </c>
      <c r="W407" s="3">
        <f>SUM(Table3[[#This Row],[RN Hours Contract]:[Med Aide Hours Contract]])</f>
        <v>0</v>
      </c>
      <c r="X407" s="3">
        <v>0</v>
      </c>
      <c r="Y407" s="3">
        <v>0</v>
      </c>
      <c r="Z407" s="3">
        <v>0</v>
      </c>
      <c r="AA407" s="3">
        <v>0</v>
      </c>
      <c r="AB407" s="3">
        <v>0</v>
      </c>
      <c r="AC407" s="3">
        <v>0</v>
      </c>
      <c r="AD407" s="3">
        <v>0</v>
      </c>
      <c r="AE407" s="3">
        <v>0</v>
      </c>
      <c r="AF407" t="s">
        <v>405</v>
      </c>
      <c r="AG407" s="13">
        <v>5</v>
      </c>
      <c r="AQ407"/>
    </row>
    <row r="408" spans="1:43" x14ac:dyDescent="0.2">
      <c r="A408" t="s">
        <v>680</v>
      </c>
      <c r="B408" t="s">
        <v>1091</v>
      </c>
      <c r="C408" t="s">
        <v>1430</v>
      </c>
      <c r="D408" t="s">
        <v>1754</v>
      </c>
      <c r="E408" s="3">
        <v>134.02222222222221</v>
      </c>
      <c r="F408" s="3">
        <f>Table3[[#This Row],[Total Hours Nurse Staffing]]/Table3[[#This Row],[MDS Census]]</f>
        <v>3.7769441220361468</v>
      </c>
      <c r="G408" s="3">
        <f>Table3[[#This Row],[Total Direct Care Staff Hours]]/Table3[[#This Row],[MDS Census]]</f>
        <v>3.553390814127011</v>
      </c>
      <c r="H408" s="3">
        <f>Table3[[#This Row],[Total RN Hours (w/ Admin, DON)]]/Table3[[#This Row],[MDS Census]]</f>
        <v>1.0225294312717625</v>
      </c>
      <c r="I408" s="3">
        <f>Table3[[#This Row],[Total RN Hours (w/ Admin, DON)]]/Table3[[#This Row],[MDS Census]]</f>
        <v>1.0225294312717625</v>
      </c>
      <c r="J408" s="3">
        <f t="shared" si="6"/>
        <v>506.19444444444446</v>
      </c>
      <c r="K408" s="3">
        <f>SUM(Table3[[#This Row],[RN Hours (excl. Admin, DON)]], Table3[[#This Row],[LPN Hours (excl. Admin)]], Table3[[#This Row],[CNA Hours]], Table3[[#This Row],[NA TR Hours]], Table3[[#This Row],[Med Aide/Tech Hours]])</f>
        <v>476.23333333333335</v>
      </c>
      <c r="L408" s="3">
        <f>SUM(Table3[[#This Row],[RN Hours (excl. Admin, DON)]:[RN DON Hours]])</f>
        <v>137.04166666666666</v>
      </c>
      <c r="M408" s="3">
        <v>122.23611111111111</v>
      </c>
      <c r="N408" s="3">
        <v>9.6388888888888893</v>
      </c>
      <c r="O408" s="3">
        <v>5.166666666666667</v>
      </c>
      <c r="P408" s="3">
        <f>SUM(Table3[[#This Row],[LPN Hours (excl. Admin)]:[LPN Admin Hours]])</f>
        <v>95.466666666666669</v>
      </c>
      <c r="Q408" s="3">
        <v>80.311111111111117</v>
      </c>
      <c r="R408" s="3">
        <v>15.155555555555555</v>
      </c>
      <c r="S408" s="3">
        <f>SUM(Table3[[#This Row],[CNA Hours]], Table3[[#This Row],[NA TR Hours]], Table3[[#This Row],[Med Aide/Tech Hours]])</f>
        <v>273.68611111111113</v>
      </c>
      <c r="T408" s="3">
        <v>273.68611111111113</v>
      </c>
      <c r="U408" s="3">
        <v>0</v>
      </c>
      <c r="V408" s="3">
        <v>0</v>
      </c>
      <c r="W408" s="3">
        <f>SUM(Table3[[#This Row],[RN Hours Contract]:[Med Aide Hours Contract]])</f>
        <v>2.9</v>
      </c>
      <c r="X408" s="3">
        <v>0</v>
      </c>
      <c r="Y408" s="3">
        <v>2.8055555555555554</v>
      </c>
      <c r="Z408" s="3">
        <v>0</v>
      </c>
      <c r="AA408" s="3">
        <v>0</v>
      </c>
      <c r="AB408" s="3">
        <v>9.4444444444444442E-2</v>
      </c>
      <c r="AC408" s="3">
        <v>0</v>
      </c>
      <c r="AD408" s="3">
        <v>0</v>
      </c>
      <c r="AE408" s="3">
        <v>0</v>
      </c>
      <c r="AF408" t="s">
        <v>406</v>
      </c>
      <c r="AG408" s="13">
        <v>5</v>
      </c>
      <c r="AQ408"/>
    </row>
    <row r="409" spans="1:43" x14ac:dyDescent="0.2">
      <c r="A409" t="s">
        <v>680</v>
      </c>
      <c r="B409" t="s">
        <v>1092</v>
      </c>
      <c r="C409" t="s">
        <v>1439</v>
      </c>
      <c r="D409" t="s">
        <v>1741</v>
      </c>
      <c r="E409" s="3">
        <v>70.7</v>
      </c>
      <c r="F409" s="3">
        <f>Table3[[#This Row],[Total Hours Nurse Staffing]]/Table3[[#This Row],[MDS Census]]</f>
        <v>3.8146707527895649</v>
      </c>
      <c r="G409" s="3">
        <f>Table3[[#This Row],[Total Direct Care Staff Hours]]/Table3[[#This Row],[MDS Census]]</f>
        <v>3.5066399497092564</v>
      </c>
      <c r="H409" s="3">
        <f>Table3[[#This Row],[Total RN Hours (w/ Admin, DON)]]/Table3[[#This Row],[MDS Census]]</f>
        <v>0.61892975011786899</v>
      </c>
      <c r="I409" s="3">
        <f>Table3[[#This Row],[Total RN Hours (w/ Admin, DON)]]/Table3[[#This Row],[MDS Census]]</f>
        <v>0.61892975011786899</v>
      </c>
      <c r="J409" s="3">
        <f t="shared" si="6"/>
        <v>269.69722222222225</v>
      </c>
      <c r="K409" s="3">
        <f>SUM(Table3[[#This Row],[RN Hours (excl. Admin, DON)]], Table3[[#This Row],[LPN Hours (excl. Admin)]], Table3[[#This Row],[CNA Hours]], Table3[[#This Row],[NA TR Hours]], Table3[[#This Row],[Med Aide/Tech Hours]])</f>
        <v>247.91944444444445</v>
      </c>
      <c r="L409" s="3">
        <f>SUM(Table3[[#This Row],[RN Hours (excl. Admin, DON)]:[RN DON Hours]])</f>
        <v>43.75833333333334</v>
      </c>
      <c r="M409" s="3">
        <v>33.091666666666669</v>
      </c>
      <c r="N409" s="3">
        <v>5.333333333333333</v>
      </c>
      <c r="O409" s="3">
        <v>5.333333333333333</v>
      </c>
      <c r="P409" s="3">
        <f>SUM(Table3[[#This Row],[LPN Hours (excl. Admin)]:[LPN Admin Hours]])</f>
        <v>73.480555555555554</v>
      </c>
      <c r="Q409" s="3">
        <v>62.369444444444447</v>
      </c>
      <c r="R409" s="3">
        <v>11.111111111111111</v>
      </c>
      <c r="S409" s="3">
        <f>SUM(Table3[[#This Row],[CNA Hours]], Table3[[#This Row],[NA TR Hours]], Table3[[#This Row],[Med Aide/Tech Hours]])</f>
        <v>152.45833333333334</v>
      </c>
      <c r="T409" s="3">
        <v>152.45833333333334</v>
      </c>
      <c r="U409" s="3">
        <v>0</v>
      </c>
      <c r="V409" s="3">
        <v>0</v>
      </c>
      <c r="W409" s="3">
        <f>SUM(Table3[[#This Row],[RN Hours Contract]:[Med Aide Hours Contract]])</f>
        <v>0</v>
      </c>
      <c r="X409" s="3">
        <v>0</v>
      </c>
      <c r="Y409" s="3">
        <v>0</v>
      </c>
      <c r="Z409" s="3">
        <v>0</v>
      </c>
      <c r="AA409" s="3">
        <v>0</v>
      </c>
      <c r="AB409" s="3">
        <v>0</v>
      </c>
      <c r="AC409" s="3">
        <v>0</v>
      </c>
      <c r="AD409" s="3">
        <v>0</v>
      </c>
      <c r="AE409" s="3">
        <v>0</v>
      </c>
      <c r="AF409" t="s">
        <v>407</v>
      </c>
      <c r="AG409" s="13">
        <v>5</v>
      </c>
      <c r="AQ409"/>
    </row>
    <row r="410" spans="1:43" x14ac:dyDescent="0.2">
      <c r="A410" t="s">
        <v>680</v>
      </c>
      <c r="B410" t="s">
        <v>1093</v>
      </c>
      <c r="C410" t="s">
        <v>1600</v>
      </c>
      <c r="D410" t="s">
        <v>1741</v>
      </c>
      <c r="E410" s="3">
        <v>81.644444444444446</v>
      </c>
      <c r="F410" s="3">
        <f>Table3[[#This Row],[Total Hours Nurse Staffing]]/Table3[[#This Row],[MDS Census]]</f>
        <v>2.9291684812193792</v>
      </c>
      <c r="G410" s="3">
        <f>Table3[[#This Row],[Total Direct Care Staff Hours]]/Table3[[#This Row],[MDS Census]]</f>
        <v>2.7230579749591728</v>
      </c>
      <c r="H410" s="3">
        <f>Table3[[#This Row],[Total RN Hours (w/ Admin, DON)]]/Table3[[#This Row],[MDS Census]]</f>
        <v>0.23544910179640716</v>
      </c>
      <c r="I410" s="3">
        <f>Table3[[#This Row],[Total RN Hours (w/ Admin, DON)]]/Table3[[#This Row],[MDS Census]]</f>
        <v>0.23544910179640716</v>
      </c>
      <c r="J410" s="3">
        <f t="shared" si="6"/>
        <v>239.15033333333332</v>
      </c>
      <c r="K410" s="3">
        <f>SUM(Table3[[#This Row],[RN Hours (excl. Admin, DON)]], Table3[[#This Row],[LPN Hours (excl. Admin)]], Table3[[#This Row],[CNA Hours]], Table3[[#This Row],[NA TR Hours]], Table3[[#This Row],[Med Aide/Tech Hours]])</f>
        <v>222.32255555555557</v>
      </c>
      <c r="L410" s="3">
        <f>SUM(Table3[[#This Row],[RN Hours (excl. Admin, DON)]:[RN DON Hours]])</f>
        <v>19.223111111111109</v>
      </c>
      <c r="M410" s="3">
        <v>18.156444444444443</v>
      </c>
      <c r="N410" s="3">
        <v>1.0666666666666667</v>
      </c>
      <c r="O410" s="3">
        <v>0</v>
      </c>
      <c r="P410" s="3">
        <f>SUM(Table3[[#This Row],[LPN Hours (excl. Admin)]:[LPN Admin Hours]])</f>
        <v>72.285555555555547</v>
      </c>
      <c r="Q410" s="3">
        <v>56.524444444444441</v>
      </c>
      <c r="R410" s="3">
        <v>15.761111111111111</v>
      </c>
      <c r="S410" s="3">
        <f>SUM(Table3[[#This Row],[CNA Hours]], Table3[[#This Row],[NA TR Hours]], Table3[[#This Row],[Med Aide/Tech Hours]])</f>
        <v>147.64166666666668</v>
      </c>
      <c r="T410" s="3">
        <v>147.64166666666668</v>
      </c>
      <c r="U410" s="3">
        <v>0</v>
      </c>
      <c r="V410" s="3">
        <v>0</v>
      </c>
      <c r="W410" s="3">
        <f>SUM(Table3[[#This Row],[RN Hours Contract]:[Med Aide Hours Contract]])</f>
        <v>19.350000000000001</v>
      </c>
      <c r="X410" s="3">
        <v>0</v>
      </c>
      <c r="Y410" s="3">
        <v>1.0666666666666667</v>
      </c>
      <c r="Z410" s="3">
        <v>0</v>
      </c>
      <c r="AA410" s="3">
        <v>1.8666666666666667</v>
      </c>
      <c r="AB410" s="3">
        <v>0</v>
      </c>
      <c r="AC410" s="3">
        <v>16.416666666666668</v>
      </c>
      <c r="AD410" s="3">
        <v>0</v>
      </c>
      <c r="AE410" s="3">
        <v>0</v>
      </c>
      <c r="AF410" t="s">
        <v>408</v>
      </c>
      <c r="AG410" s="13">
        <v>5</v>
      </c>
      <c r="AQ410"/>
    </row>
    <row r="411" spans="1:43" x14ac:dyDescent="0.2">
      <c r="A411" t="s">
        <v>680</v>
      </c>
      <c r="B411" t="s">
        <v>1094</v>
      </c>
      <c r="C411" t="s">
        <v>1430</v>
      </c>
      <c r="D411" t="s">
        <v>1754</v>
      </c>
      <c r="E411" s="3">
        <v>125.2</v>
      </c>
      <c r="F411" s="3">
        <f>Table3[[#This Row],[Total Hours Nurse Staffing]]/Table3[[#This Row],[MDS Census]]</f>
        <v>4.2300541356052541</v>
      </c>
      <c r="G411" s="3">
        <f>Table3[[#This Row],[Total Direct Care Staff Hours]]/Table3[[#This Row],[MDS Census]]</f>
        <v>4.0749911253106141</v>
      </c>
      <c r="H411" s="3">
        <f>Table3[[#This Row],[Total RN Hours (w/ Admin, DON)]]/Table3[[#This Row],[MDS Census]]</f>
        <v>1.302227547035854</v>
      </c>
      <c r="I411" s="3">
        <f>Table3[[#This Row],[Total RN Hours (w/ Admin, DON)]]/Table3[[#This Row],[MDS Census]]</f>
        <v>1.302227547035854</v>
      </c>
      <c r="J411" s="3">
        <f t="shared" si="6"/>
        <v>529.60277777777787</v>
      </c>
      <c r="K411" s="3">
        <f>SUM(Table3[[#This Row],[RN Hours (excl. Admin, DON)]], Table3[[#This Row],[LPN Hours (excl. Admin)]], Table3[[#This Row],[CNA Hours]], Table3[[#This Row],[NA TR Hours]], Table3[[#This Row],[Med Aide/Tech Hours]])</f>
        <v>510.18888888888893</v>
      </c>
      <c r="L411" s="3">
        <f>SUM(Table3[[#This Row],[RN Hours (excl. Admin, DON)]:[RN DON Hours]])</f>
        <v>163.03888888888892</v>
      </c>
      <c r="M411" s="3">
        <v>145.97222222222223</v>
      </c>
      <c r="N411" s="3">
        <v>12.444444444444445</v>
      </c>
      <c r="O411" s="3">
        <v>4.6222222222222218</v>
      </c>
      <c r="P411" s="3">
        <f>SUM(Table3[[#This Row],[LPN Hours (excl. Admin)]:[LPN Admin Hours]])</f>
        <v>55.694444444444443</v>
      </c>
      <c r="Q411" s="3">
        <v>53.347222222222221</v>
      </c>
      <c r="R411" s="3">
        <v>2.3472222222222223</v>
      </c>
      <c r="S411" s="3">
        <f>SUM(Table3[[#This Row],[CNA Hours]], Table3[[#This Row],[NA TR Hours]], Table3[[#This Row],[Med Aide/Tech Hours]])</f>
        <v>310.86944444444447</v>
      </c>
      <c r="T411" s="3">
        <v>310.86944444444447</v>
      </c>
      <c r="U411" s="3">
        <v>0</v>
      </c>
      <c r="V411" s="3">
        <v>0</v>
      </c>
      <c r="W411" s="3">
        <f>SUM(Table3[[#This Row],[RN Hours Contract]:[Med Aide Hours Contract]])</f>
        <v>85.980555555555554</v>
      </c>
      <c r="X411" s="3">
        <v>0.56388888888888888</v>
      </c>
      <c r="Y411" s="3">
        <v>0</v>
      </c>
      <c r="Z411" s="3">
        <v>0</v>
      </c>
      <c r="AA411" s="3">
        <v>14.463888888888889</v>
      </c>
      <c r="AB411" s="3">
        <v>0</v>
      </c>
      <c r="AC411" s="3">
        <v>70.952777777777783</v>
      </c>
      <c r="AD411" s="3">
        <v>0</v>
      </c>
      <c r="AE411" s="3">
        <v>0</v>
      </c>
      <c r="AF411" t="s">
        <v>409</v>
      </c>
      <c r="AG411" s="13">
        <v>5</v>
      </c>
      <c r="AQ411"/>
    </row>
    <row r="412" spans="1:43" x14ac:dyDescent="0.2">
      <c r="A412" t="s">
        <v>680</v>
      </c>
      <c r="B412" t="s">
        <v>1095</v>
      </c>
      <c r="C412" t="s">
        <v>1614</v>
      </c>
      <c r="D412" t="s">
        <v>1741</v>
      </c>
      <c r="E412" s="3">
        <v>61.288888888888891</v>
      </c>
      <c r="F412" s="3">
        <f>Table3[[#This Row],[Total Hours Nurse Staffing]]/Table3[[#This Row],[MDS Census]]</f>
        <v>3.3956218274111674</v>
      </c>
      <c r="G412" s="3">
        <f>Table3[[#This Row],[Total Direct Care Staff Hours]]/Table3[[#This Row],[MDS Census]]</f>
        <v>3.0483647570703409</v>
      </c>
      <c r="H412" s="3">
        <f>Table3[[#This Row],[Total RN Hours (w/ Admin, DON)]]/Table3[[#This Row],[MDS Census]]</f>
        <v>0.45517585206671496</v>
      </c>
      <c r="I412" s="3">
        <f>Table3[[#This Row],[Total RN Hours (w/ Admin, DON)]]/Table3[[#This Row],[MDS Census]]</f>
        <v>0.45517585206671496</v>
      </c>
      <c r="J412" s="3">
        <f t="shared" si="6"/>
        <v>208.11388888888888</v>
      </c>
      <c r="K412" s="3">
        <f>SUM(Table3[[#This Row],[RN Hours (excl. Admin, DON)]], Table3[[#This Row],[LPN Hours (excl. Admin)]], Table3[[#This Row],[CNA Hours]], Table3[[#This Row],[NA TR Hours]], Table3[[#This Row],[Med Aide/Tech Hours]])</f>
        <v>186.83088888888889</v>
      </c>
      <c r="L412" s="3">
        <f>SUM(Table3[[#This Row],[RN Hours (excl. Admin, DON)]:[RN DON Hours]])</f>
        <v>27.897222222222219</v>
      </c>
      <c r="M412" s="3">
        <v>22.297222222222221</v>
      </c>
      <c r="N412" s="3">
        <v>0</v>
      </c>
      <c r="O412" s="3">
        <v>5.6</v>
      </c>
      <c r="P412" s="3">
        <f>SUM(Table3[[#This Row],[LPN Hours (excl. Admin)]:[LPN Admin Hours]])</f>
        <v>79.288555555555547</v>
      </c>
      <c r="Q412" s="3">
        <v>63.605555555555554</v>
      </c>
      <c r="R412" s="3">
        <v>15.683</v>
      </c>
      <c r="S412" s="3">
        <f>SUM(Table3[[#This Row],[CNA Hours]], Table3[[#This Row],[NA TR Hours]], Table3[[#This Row],[Med Aide/Tech Hours]])</f>
        <v>100.92811111111112</v>
      </c>
      <c r="T412" s="3">
        <v>100.92811111111112</v>
      </c>
      <c r="U412" s="3">
        <v>0</v>
      </c>
      <c r="V412" s="3">
        <v>0</v>
      </c>
      <c r="W412" s="3">
        <f>SUM(Table3[[#This Row],[RN Hours Contract]:[Med Aide Hours Contract]])</f>
        <v>0</v>
      </c>
      <c r="X412" s="3">
        <v>0</v>
      </c>
      <c r="Y412" s="3">
        <v>0</v>
      </c>
      <c r="Z412" s="3">
        <v>0</v>
      </c>
      <c r="AA412" s="3">
        <v>0</v>
      </c>
      <c r="AB412" s="3">
        <v>0</v>
      </c>
      <c r="AC412" s="3">
        <v>0</v>
      </c>
      <c r="AD412" s="3">
        <v>0</v>
      </c>
      <c r="AE412" s="3">
        <v>0</v>
      </c>
      <c r="AF412" t="s">
        <v>410</v>
      </c>
      <c r="AG412" s="13">
        <v>5</v>
      </c>
      <c r="AQ412"/>
    </row>
    <row r="413" spans="1:43" x14ac:dyDescent="0.2">
      <c r="A413" t="s">
        <v>680</v>
      </c>
      <c r="B413" t="s">
        <v>1096</v>
      </c>
      <c r="C413" t="s">
        <v>1615</v>
      </c>
      <c r="D413" t="s">
        <v>1724</v>
      </c>
      <c r="E413" s="3">
        <v>34.655555555555559</v>
      </c>
      <c r="F413" s="3">
        <f>Table3[[#This Row],[Total Hours Nurse Staffing]]/Table3[[#This Row],[MDS Census]]</f>
        <v>2.9350753446617506</v>
      </c>
      <c r="G413" s="3">
        <f>Table3[[#This Row],[Total Direct Care Staff Hours]]/Table3[[#This Row],[MDS Census]]</f>
        <v>2.7473549214491819</v>
      </c>
      <c r="H413" s="3">
        <f>Table3[[#This Row],[Total RN Hours (w/ Admin, DON)]]/Table3[[#This Row],[MDS Census]]</f>
        <v>0.51306508496312919</v>
      </c>
      <c r="I413" s="3">
        <f>Table3[[#This Row],[Total RN Hours (w/ Admin, DON)]]/Table3[[#This Row],[MDS Census]]</f>
        <v>0.51306508496312919</v>
      </c>
      <c r="J413" s="3">
        <f t="shared" si="6"/>
        <v>101.71666666666667</v>
      </c>
      <c r="K413" s="3">
        <f>SUM(Table3[[#This Row],[RN Hours (excl. Admin, DON)]], Table3[[#This Row],[LPN Hours (excl. Admin)]], Table3[[#This Row],[CNA Hours]], Table3[[#This Row],[NA TR Hours]], Table3[[#This Row],[Med Aide/Tech Hours]])</f>
        <v>95.211111111111109</v>
      </c>
      <c r="L413" s="3">
        <f>SUM(Table3[[#This Row],[RN Hours (excl. Admin, DON)]:[RN DON Hours]])</f>
        <v>17.780555555555555</v>
      </c>
      <c r="M413" s="3">
        <v>13.647222222222222</v>
      </c>
      <c r="N413" s="3">
        <v>0</v>
      </c>
      <c r="O413" s="3">
        <v>4.1333333333333337</v>
      </c>
      <c r="P413" s="3">
        <f>SUM(Table3[[#This Row],[LPN Hours (excl. Admin)]:[LPN Admin Hours]])</f>
        <v>24.930555555555557</v>
      </c>
      <c r="Q413" s="3">
        <v>22.558333333333334</v>
      </c>
      <c r="R413" s="3">
        <v>2.3722222222222222</v>
      </c>
      <c r="S413" s="3">
        <f>SUM(Table3[[#This Row],[CNA Hours]], Table3[[#This Row],[NA TR Hours]], Table3[[#This Row],[Med Aide/Tech Hours]])</f>
        <v>59.005555555555553</v>
      </c>
      <c r="T413" s="3">
        <v>59.005555555555553</v>
      </c>
      <c r="U413" s="3">
        <v>0</v>
      </c>
      <c r="V413" s="3">
        <v>0</v>
      </c>
      <c r="W413" s="3">
        <f>SUM(Table3[[#This Row],[RN Hours Contract]:[Med Aide Hours Contract]])</f>
        <v>0</v>
      </c>
      <c r="X413" s="3">
        <v>0</v>
      </c>
      <c r="Y413" s="3">
        <v>0</v>
      </c>
      <c r="Z413" s="3">
        <v>0</v>
      </c>
      <c r="AA413" s="3">
        <v>0</v>
      </c>
      <c r="AB413" s="3">
        <v>0</v>
      </c>
      <c r="AC413" s="3">
        <v>0</v>
      </c>
      <c r="AD413" s="3">
        <v>0</v>
      </c>
      <c r="AE413" s="3">
        <v>0</v>
      </c>
      <c r="AF413" t="s">
        <v>411</v>
      </c>
      <c r="AG413" s="13">
        <v>5</v>
      </c>
      <c r="AQ413"/>
    </row>
    <row r="414" spans="1:43" x14ac:dyDescent="0.2">
      <c r="A414" t="s">
        <v>680</v>
      </c>
      <c r="B414" t="s">
        <v>1097</v>
      </c>
      <c r="C414" t="s">
        <v>1439</v>
      </c>
      <c r="D414" t="s">
        <v>1741</v>
      </c>
      <c r="E414" s="3">
        <v>185.47777777777779</v>
      </c>
      <c r="F414" s="3">
        <f>Table3[[#This Row],[Total Hours Nurse Staffing]]/Table3[[#This Row],[MDS Census]]</f>
        <v>2.3492889235008687</v>
      </c>
      <c r="G414" s="3">
        <f>Table3[[#This Row],[Total Direct Care Staff Hours]]/Table3[[#This Row],[MDS Census]]</f>
        <v>2.1181015994728329</v>
      </c>
      <c r="H414" s="3">
        <f>Table3[[#This Row],[Total RN Hours (w/ Admin, DON)]]/Table3[[#This Row],[MDS Census]]</f>
        <v>0.40897382136224764</v>
      </c>
      <c r="I414" s="3">
        <f>Table3[[#This Row],[Total RN Hours (w/ Admin, DON)]]/Table3[[#This Row],[MDS Census]]</f>
        <v>0.40897382136224764</v>
      </c>
      <c r="J414" s="3">
        <f t="shared" si="6"/>
        <v>435.74088888888889</v>
      </c>
      <c r="K414" s="3">
        <f>SUM(Table3[[#This Row],[RN Hours (excl. Admin, DON)]], Table3[[#This Row],[LPN Hours (excl. Admin)]], Table3[[#This Row],[CNA Hours]], Table3[[#This Row],[NA TR Hours]], Table3[[#This Row],[Med Aide/Tech Hours]])</f>
        <v>392.8607777777778</v>
      </c>
      <c r="L414" s="3">
        <f>SUM(Table3[[#This Row],[RN Hours (excl. Admin, DON)]:[RN DON Hours]])</f>
        <v>75.855555555555554</v>
      </c>
      <c r="M414" s="3">
        <v>52.722222222222221</v>
      </c>
      <c r="N414" s="3">
        <v>15.4</v>
      </c>
      <c r="O414" s="3">
        <v>7.7333333333333334</v>
      </c>
      <c r="P414" s="3">
        <f>SUM(Table3[[#This Row],[LPN Hours (excl. Admin)]:[LPN Admin Hours]])</f>
        <v>120.77477777777779</v>
      </c>
      <c r="Q414" s="3">
        <v>101.02800000000001</v>
      </c>
      <c r="R414" s="3">
        <v>19.74677777777778</v>
      </c>
      <c r="S414" s="3">
        <f>SUM(Table3[[#This Row],[CNA Hours]], Table3[[#This Row],[NA TR Hours]], Table3[[#This Row],[Med Aide/Tech Hours]])</f>
        <v>239.11055555555555</v>
      </c>
      <c r="T414" s="3">
        <v>239.11055555555555</v>
      </c>
      <c r="U414" s="3">
        <v>0</v>
      </c>
      <c r="V414" s="3">
        <v>0</v>
      </c>
      <c r="W414" s="3">
        <f>SUM(Table3[[#This Row],[RN Hours Contract]:[Med Aide Hours Contract]])</f>
        <v>2.1333333333333333</v>
      </c>
      <c r="X414" s="3">
        <v>0</v>
      </c>
      <c r="Y414" s="3">
        <v>0</v>
      </c>
      <c r="Z414" s="3">
        <v>0</v>
      </c>
      <c r="AA414" s="3">
        <v>0</v>
      </c>
      <c r="AB414" s="3">
        <v>2.1333333333333333</v>
      </c>
      <c r="AC414" s="3">
        <v>0</v>
      </c>
      <c r="AD414" s="3">
        <v>0</v>
      </c>
      <c r="AE414" s="3">
        <v>0</v>
      </c>
      <c r="AF414" t="s">
        <v>412</v>
      </c>
      <c r="AG414" s="13">
        <v>5</v>
      </c>
      <c r="AQ414"/>
    </row>
    <row r="415" spans="1:43" x14ac:dyDescent="0.2">
      <c r="A415" t="s">
        <v>680</v>
      </c>
      <c r="B415" t="s">
        <v>1098</v>
      </c>
      <c r="C415" t="s">
        <v>1378</v>
      </c>
      <c r="D415" t="s">
        <v>1785</v>
      </c>
      <c r="E415" s="3">
        <v>65.055555555555557</v>
      </c>
      <c r="F415" s="3">
        <f>Table3[[#This Row],[Total Hours Nurse Staffing]]/Table3[[#This Row],[MDS Census]]</f>
        <v>4.8157557643040141</v>
      </c>
      <c r="G415" s="3">
        <f>Table3[[#This Row],[Total Direct Care Staff Hours]]/Table3[[#This Row],[MDS Census]]</f>
        <v>4.7330913748932533</v>
      </c>
      <c r="H415" s="3">
        <f>Table3[[#This Row],[Total RN Hours (w/ Admin, DON)]]/Table3[[#This Row],[MDS Census]]</f>
        <v>0.62707087959009389</v>
      </c>
      <c r="I415" s="3">
        <f>Table3[[#This Row],[Total RN Hours (w/ Admin, DON)]]/Table3[[#This Row],[MDS Census]]</f>
        <v>0.62707087959009389</v>
      </c>
      <c r="J415" s="3">
        <f t="shared" si="6"/>
        <v>313.29166666666669</v>
      </c>
      <c r="K415" s="3">
        <f>SUM(Table3[[#This Row],[RN Hours (excl. Admin, DON)]], Table3[[#This Row],[LPN Hours (excl. Admin)]], Table3[[#This Row],[CNA Hours]], Table3[[#This Row],[NA TR Hours]], Table3[[#This Row],[Med Aide/Tech Hours]])</f>
        <v>307.91388888888889</v>
      </c>
      <c r="L415" s="3">
        <f>SUM(Table3[[#This Row],[RN Hours (excl. Admin, DON)]:[RN DON Hours]])</f>
        <v>40.794444444444444</v>
      </c>
      <c r="M415" s="3">
        <v>35.416666666666664</v>
      </c>
      <c r="N415" s="3">
        <v>5.3777777777777782</v>
      </c>
      <c r="O415" s="3">
        <v>0</v>
      </c>
      <c r="P415" s="3">
        <f>SUM(Table3[[#This Row],[LPN Hours (excl. Admin)]:[LPN Admin Hours]])</f>
        <v>52.519444444444446</v>
      </c>
      <c r="Q415" s="3">
        <v>52.519444444444446</v>
      </c>
      <c r="R415" s="3">
        <v>0</v>
      </c>
      <c r="S415" s="3">
        <f>SUM(Table3[[#This Row],[CNA Hours]], Table3[[#This Row],[NA TR Hours]], Table3[[#This Row],[Med Aide/Tech Hours]])</f>
        <v>219.97777777777779</v>
      </c>
      <c r="T415" s="3">
        <v>219.97777777777779</v>
      </c>
      <c r="U415" s="3">
        <v>0</v>
      </c>
      <c r="V415" s="3">
        <v>0</v>
      </c>
      <c r="W415" s="3">
        <f>SUM(Table3[[#This Row],[RN Hours Contract]:[Med Aide Hours Contract]])</f>
        <v>0</v>
      </c>
      <c r="X415" s="3">
        <v>0</v>
      </c>
      <c r="Y415" s="3">
        <v>0</v>
      </c>
      <c r="Z415" s="3">
        <v>0</v>
      </c>
      <c r="AA415" s="3">
        <v>0</v>
      </c>
      <c r="AB415" s="3">
        <v>0</v>
      </c>
      <c r="AC415" s="3">
        <v>0</v>
      </c>
      <c r="AD415" s="3">
        <v>0</v>
      </c>
      <c r="AE415" s="3">
        <v>0</v>
      </c>
      <c r="AF415" t="s">
        <v>413</v>
      </c>
      <c r="AG415" s="13">
        <v>5</v>
      </c>
      <c r="AQ415"/>
    </row>
    <row r="416" spans="1:43" x14ac:dyDescent="0.2">
      <c r="A416" t="s">
        <v>680</v>
      </c>
      <c r="B416" t="s">
        <v>1099</v>
      </c>
      <c r="C416" t="s">
        <v>1439</v>
      </c>
      <c r="D416" t="s">
        <v>1741</v>
      </c>
      <c r="E416" s="3">
        <v>117.87777777777778</v>
      </c>
      <c r="F416" s="3">
        <f>Table3[[#This Row],[Total Hours Nurse Staffing]]/Table3[[#This Row],[MDS Census]]</f>
        <v>2.8724092751437462</v>
      </c>
      <c r="G416" s="3">
        <f>Table3[[#This Row],[Total Direct Care Staff Hours]]/Table3[[#This Row],[MDS Census]]</f>
        <v>2.5709199736073143</v>
      </c>
      <c r="H416" s="3">
        <f>Table3[[#This Row],[Total RN Hours (w/ Admin, DON)]]/Table3[[#This Row],[MDS Census]]</f>
        <v>0.28720614572532754</v>
      </c>
      <c r="I416" s="3">
        <f>Table3[[#This Row],[Total RN Hours (w/ Admin, DON)]]/Table3[[#This Row],[MDS Census]]</f>
        <v>0.28720614572532754</v>
      </c>
      <c r="J416" s="3">
        <f t="shared" si="6"/>
        <v>338.59322222222227</v>
      </c>
      <c r="K416" s="3">
        <f>SUM(Table3[[#This Row],[RN Hours (excl. Admin, DON)]], Table3[[#This Row],[LPN Hours (excl. Admin)]], Table3[[#This Row],[CNA Hours]], Table3[[#This Row],[NA TR Hours]], Table3[[#This Row],[Med Aide/Tech Hours]])</f>
        <v>303.05433333333332</v>
      </c>
      <c r="L416" s="3">
        <f>SUM(Table3[[#This Row],[RN Hours (excl. Admin, DON)]:[RN DON Hours]])</f>
        <v>33.855222222222224</v>
      </c>
      <c r="M416" s="3">
        <v>24.060777777777776</v>
      </c>
      <c r="N416" s="3">
        <v>5.7055555555555557</v>
      </c>
      <c r="O416" s="3">
        <v>4.0888888888888886</v>
      </c>
      <c r="P416" s="3">
        <f>SUM(Table3[[#This Row],[LPN Hours (excl. Admin)]:[LPN Admin Hours]])</f>
        <v>139.52377777777778</v>
      </c>
      <c r="Q416" s="3">
        <v>113.77933333333333</v>
      </c>
      <c r="R416" s="3">
        <v>25.744444444444444</v>
      </c>
      <c r="S416" s="3">
        <f>SUM(Table3[[#This Row],[CNA Hours]], Table3[[#This Row],[NA TR Hours]], Table3[[#This Row],[Med Aide/Tech Hours]])</f>
        <v>165.21422222222222</v>
      </c>
      <c r="T416" s="3">
        <v>165.21422222222222</v>
      </c>
      <c r="U416" s="3">
        <v>0</v>
      </c>
      <c r="V416" s="3">
        <v>0</v>
      </c>
      <c r="W416" s="3">
        <f>SUM(Table3[[#This Row],[RN Hours Contract]:[Med Aide Hours Contract]])</f>
        <v>83.068333333333356</v>
      </c>
      <c r="X416" s="3">
        <v>0</v>
      </c>
      <c r="Y416" s="3">
        <v>0</v>
      </c>
      <c r="Z416" s="3">
        <v>0</v>
      </c>
      <c r="AA416" s="3">
        <v>50.832333333333352</v>
      </c>
      <c r="AB416" s="3">
        <v>0</v>
      </c>
      <c r="AC416" s="3">
        <v>32.235999999999997</v>
      </c>
      <c r="AD416" s="3">
        <v>0</v>
      </c>
      <c r="AE416" s="3">
        <v>0</v>
      </c>
      <c r="AF416" t="s">
        <v>414</v>
      </c>
      <c r="AG416" s="13">
        <v>5</v>
      </c>
      <c r="AQ416"/>
    </row>
    <row r="417" spans="1:43" x14ac:dyDescent="0.2">
      <c r="A417" t="s">
        <v>680</v>
      </c>
      <c r="B417" t="s">
        <v>1100</v>
      </c>
      <c r="C417" t="s">
        <v>1616</v>
      </c>
      <c r="D417" t="s">
        <v>1786</v>
      </c>
      <c r="E417" s="3">
        <v>39.944444444444443</v>
      </c>
      <c r="F417" s="3">
        <f>Table3[[#This Row],[Total Hours Nurse Staffing]]/Table3[[#This Row],[MDS Census]]</f>
        <v>2.8076272600834495</v>
      </c>
      <c r="G417" s="3">
        <f>Table3[[#This Row],[Total Direct Care Staff Hours]]/Table3[[#This Row],[MDS Census]]</f>
        <v>2.5037663421418634</v>
      </c>
      <c r="H417" s="3">
        <f>Table3[[#This Row],[Total RN Hours (w/ Admin, DON)]]/Table3[[#This Row],[MDS Census]]</f>
        <v>0.49275104311543821</v>
      </c>
      <c r="I417" s="3">
        <f>Table3[[#This Row],[Total RN Hours (w/ Admin, DON)]]/Table3[[#This Row],[MDS Census]]</f>
        <v>0.49275104311543821</v>
      </c>
      <c r="J417" s="3">
        <f t="shared" ref="J417:J480" si="7">SUM(L417,P417,S417)</f>
        <v>112.14911111111113</v>
      </c>
      <c r="K417" s="3">
        <f>SUM(Table3[[#This Row],[RN Hours (excl. Admin, DON)]], Table3[[#This Row],[LPN Hours (excl. Admin)]], Table3[[#This Row],[CNA Hours]], Table3[[#This Row],[NA TR Hours]], Table3[[#This Row],[Med Aide/Tech Hours]])</f>
        <v>100.01155555555555</v>
      </c>
      <c r="L417" s="3">
        <f>SUM(Table3[[#This Row],[RN Hours (excl. Admin, DON)]:[RN DON Hours]])</f>
        <v>19.68266666666667</v>
      </c>
      <c r="M417" s="3">
        <v>13.968444444444446</v>
      </c>
      <c r="N417" s="3">
        <v>0</v>
      </c>
      <c r="O417" s="3">
        <v>5.7142222222222223</v>
      </c>
      <c r="P417" s="3">
        <f>SUM(Table3[[#This Row],[LPN Hours (excl. Admin)]:[LPN Admin Hours]])</f>
        <v>29.661000000000001</v>
      </c>
      <c r="Q417" s="3">
        <v>23.237666666666666</v>
      </c>
      <c r="R417" s="3">
        <v>6.4233333333333338</v>
      </c>
      <c r="S417" s="3">
        <f>SUM(Table3[[#This Row],[CNA Hours]], Table3[[#This Row],[NA TR Hours]], Table3[[#This Row],[Med Aide/Tech Hours]])</f>
        <v>62.805444444444447</v>
      </c>
      <c r="T417" s="3">
        <v>62.690444444444445</v>
      </c>
      <c r="U417" s="3">
        <v>0.11499999999999999</v>
      </c>
      <c r="V417" s="3">
        <v>0</v>
      </c>
      <c r="W417" s="3">
        <f>SUM(Table3[[#This Row],[RN Hours Contract]:[Med Aide Hours Contract]])</f>
        <v>6.9424444444444466</v>
      </c>
      <c r="X417" s="3">
        <v>6.9424444444444466</v>
      </c>
      <c r="Y417" s="3">
        <v>0</v>
      </c>
      <c r="Z417" s="3">
        <v>0</v>
      </c>
      <c r="AA417" s="3">
        <v>0</v>
      </c>
      <c r="AB417" s="3">
        <v>0</v>
      </c>
      <c r="AC417" s="3">
        <v>0</v>
      </c>
      <c r="AD417" s="3">
        <v>0</v>
      </c>
      <c r="AE417" s="3">
        <v>0</v>
      </c>
      <c r="AF417" t="s">
        <v>415</v>
      </c>
      <c r="AG417" s="13">
        <v>5</v>
      </c>
      <c r="AQ417"/>
    </row>
    <row r="418" spans="1:43" x14ac:dyDescent="0.2">
      <c r="A418" t="s">
        <v>680</v>
      </c>
      <c r="B418" t="s">
        <v>1101</v>
      </c>
      <c r="C418" t="s">
        <v>1617</v>
      </c>
      <c r="D418" t="s">
        <v>1733</v>
      </c>
      <c r="E418" s="3">
        <v>83.766666666666666</v>
      </c>
      <c r="F418" s="3">
        <f>Table3[[#This Row],[Total Hours Nurse Staffing]]/Table3[[#This Row],[MDS Census]]</f>
        <v>4.8794601406022018</v>
      </c>
      <c r="G418" s="3">
        <f>Table3[[#This Row],[Total Direct Care Staff Hours]]/Table3[[#This Row],[MDS Census]]</f>
        <v>4.619478710704338</v>
      </c>
      <c r="H418" s="3">
        <f>Table3[[#This Row],[Total RN Hours (w/ Admin, DON)]]/Table3[[#This Row],[MDS Census]]</f>
        <v>1.4297652208515719</v>
      </c>
      <c r="I418" s="3">
        <f>Table3[[#This Row],[Total RN Hours (w/ Admin, DON)]]/Table3[[#This Row],[MDS Census]]</f>
        <v>1.4297652208515719</v>
      </c>
      <c r="J418" s="3">
        <f t="shared" si="7"/>
        <v>408.73611111111109</v>
      </c>
      <c r="K418" s="3">
        <f>SUM(Table3[[#This Row],[RN Hours (excl. Admin, DON)]], Table3[[#This Row],[LPN Hours (excl. Admin)]], Table3[[#This Row],[CNA Hours]], Table3[[#This Row],[NA TR Hours]], Table3[[#This Row],[Med Aide/Tech Hours]])</f>
        <v>386.95833333333337</v>
      </c>
      <c r="L418" s="3">
        <f>SUM(Table3[[#This Row],[RN Hours (excl. Admin, DON)]:[RN DON Hours]])</f>
        <v>119.76666666666667</v>
      </c>
      <c r="M418" s="3">
        <v>97.988888888888894</v>
      </c>
      <c r="N418" s="3">
        <v>16.177777777777777</v>
      </c>
      <c r="O418" s="3">
        <v>5.6</v>
      </c>
      <c r="P418" s="3">
        <f>SUM(Table3[[#This Row],[LPN Hours (excl. Admin)]:[LPN Admin Hours]])</f>
        <v>41.825000000000003</v>
      </c>
      <c r="Q418" s="3">
        <v>41.825000000000003</v>
      </c>
      <c r="R418" s="3">
        <v>0</v>
      </c>
      <c r="S418" s="3">
        <f>SUM(Table3[[#This Row],[CNA Hours]], Table3[[#This Row],[NA TR Hours]], Table3[[#This Row],[Med Aide/Tech Hours]])</f>
        <v>247.14444444444445</v>
      </c>
      <c r="T418" s="3">
        <v>247.14444444444445</v>
      </c>
      <c r="U418" s="3">
        <v>0</v>
      </c>
      <c r="V418" s="3">
        <v>0</v>
      </c>
      <c r="W418" s="3">
        <f>SUM(Table3[[#This Row],[RN Hours Contract]:[Med Aide Hours Contract]])</f>
        <v>0</v>
      </c>
      <c r="X418" s="3">
        <v>0</v>
      </c>
      <c r="Y418" s="3">
        <v>0</v>
      </c>
      <c r="Z418" s="3">
        <v>0</v>
      </c>
      <c r="AA418" s="3">
        <v>0</v>
      </c>
      <c r="AB418" s="3">
        <v>0</v>
      </c>
      <c r="AC418" s="3">
        <v>0</v>
      </c>
      <c r="AD418" s="3">
        <v>0</v>
      </c>
      <c r="AE418" s="3">
        <v>0</v>
      </c>
      <c r="AF418" t="s">
        <v>416</v>
      </c>
      <c r="AG418" s="13">
        <v>5</v>
      </c>
      <c r="AQ418"/>
    </row>
    <row r="419" spans="1:43" x14ac:dyDescent="0.2">
      <c r="A419" t="s">
        <v>680</v>
      </c>
      <c r="B419" t="s">
        <v>1102</v>
      </c>
      <c r="C419" t="s">
        <v>1439</v>
      </c>
      <c r="D419" t="s">
        <v>1741</v>
      </c>
      <c r="E419" s="3">
        <v>152.06666666666666</v>
      </c>
      <c r="F419" s="3">
        <f>Table3[[#This Row],[Total Hours Nurse Staffing]]/Table3[[#This Row],[MDS Census]]</f>
        <v>2.7649240099371624</v>
      </c>
      <c r="G419" s="3">
        <f>Table3[[#This Row],[Total Direct Care Staff Hours]]/Table3[[#This Row],[MDS Census]]</f>
        <v>2.5593672365921383</v>
      </c>
      <c r="H419" s="3">
        <f>Table3[[#This Row],[Total RN Hours (w/ Admin, DON)]]/Table3[[#This Row],[MDS Census]]</f>
        <v>0.89589726728043262</v>
      </c>
      <c r="I419" s="3">
        <f>Table3[[#This Row],[Total RN Hours (w/ Admin, DON)]]/Table3[[#This Row],[MDS Census]]</f>
        <v>0.89589726728043262</v>
      </c>
      <c r="J419" s="3">
        <f t="shared" si="7"/>
        <v>420.45277777777778</v>
      </c>
      <c r="K419" s="3">
        <f>SUM(Table3[[#This Row],[RN Hours (excl. Admin, DON)]], Table3[[#This Row],[LPN Hours (excl. Admin)]], Table3[[#This Row],[CNA Hours]], Table3[[#This Row],[NA TR Hours]], Table3[[#This Row],[Med Aide/Tech Hours]])</f>
        <v>389.19444444444446</v>
      </c>
      <c r="L419" s="3">
        <f>SUM(Table3[[#This Row],[RN Hours (excl. Admin, DON)]:[RN DON Hours]])</f>
        <v>136.23611111111111</v>
      </c>
      <c r="M419" s="3">
        <v>109.10555555555555</v>
      </c>
      <c r="N419" s="3">
        <v>21.508333333333333</v>
      </c>
      <c r="O419" s="3">
        <v>5.6222222222222218</v>
      </c>
      <c r="P419" s="3">
        <f>SUM(Table3[[#This Row],[LPN Hours (excl. Admin)]:[LPN Admin Hours]])</f>
        <v>96.566666666666663</v>
      </c>
      <c r="Q419" s="3">
        <v>92.438888888888883</v>
      </c>
      <c r="R419" s="3">
        <v>4.1277777777777782</v>
      </c>
      <c r="S419" s="3">
        <f>SUM(Table3[[#This Row],[CNA Hours]], Table3[[#This Row],[NA TR Hours]], Table3[[#This Row],[Med Aide/Tech Hours]])</f>
        <v>187.65</v>
      </c>
      <c r="T419" s="3">
        <v>174.99444444444444</v>
      </c>
      <c r="U419" s="3">
        <v>12.655555555555555</v>
      </c>
      <c r="V419" s="3">
        <v>0</v>
      </c>
      <c r="W419" s="3">
        <f>SUM(Table3[[#This Row],[RN Hours Contract]:[Med Aide Hours Contract]])</f>
        <v>0</v>
      </c>
      <c r="X419" s="3">
        <v>0</v>
      </c>
      <c r="Y419" s="3">
        <v>0</v>
      </c>
      <c r="Z419" s="3">
        <v>0</v>
      </c>
      <c r="AA419" s="3">
        <v>0</v>
      </c>
      <c r="AB419" s="3">
        <v>0</v>
      </c>
      <c r="AC419" s="3">
        <v>0</v>
      </c>
      <c r="AD419" s="3">
        <v>0</v>
      </c>
      <c r="AE419" s="3">
        <v>0</v>
      </c>
      <c r="AF419" t="s">
        <v>417</v>
      </c>
      <c r="AG419" s="13">
        <v>5</v>
      </c>
      <c r="AQ419"/>
    </row>
    <row r="420" spans="1:43" x14ac:dyDescent="0.2">
      <c r="A420" t="s">
        <v>680</v>
      </c>
      <c r="B420" t="s">
        <v>1103</v>
      </c>
      <c r="C420" t="s">
        <v>1618</v>
      </c>
      <c r="D420" t="s">
        <v>1728</v>
      </c>
      <c r="E420" s="3">
        <v>61.18888888888889</v>
      </c>
      <c r="F420" s="3">
        <f>Table3[[#This Row],[Total Hours Nurse Staffing]]/Table3[[#This Row],[MDS Census]]</f>
        <v>3.0366606137643002</v>
      </c>
      <c r="G420" s="3">
        <f>Table3[[#This Row],[Total Direct Care Staff Hours]]/Table3[[#This Row],[MDS Census]]</f>
        <v>2.9518086072271656</v>
      </c>
      <c r="H420" s="3">
        <f>Table3[[#This Row],[Total RN Hours (w/ Admin, DON)]]/Table3[[#This Row],[MDS Census]]</f>
        <v>0.77574904666787714</v>
      </c>
      <c r="I420" s="3">
        <f>Table3[[#This Row],[Total RN Hours (w/ Admin, DON)]]/Table3[[#This Row],[MDS Census]]</f>
        <v>0.77574904666787714</v>
      </c>
      <c r="J420" s="3">
        <f t="shared" si="7"/>
        <v>185.80988888888891</v>
      </c>
      <c r="K420" s="3">
        <f>SUM(Table3[[#This Row],[RN Hours (excl. Admin, DON)]], Table3[[#This Row],[LPN Hours (excl. Admin)]], Table3[[#This Row],[CNA Hours]], Table3[[#This Row],[NA TR Hours]], Table3[[#This Row],[Med Aide/Tech Hours]])</f>
        <v>180.6178888888889</v>
      </c>
      <c r="L420" s="3">
        <f>SUM(Table3[[#This Row],[RN Hours (excl. Admin, DON)]:[RN DON Hours]])</f>
        <v>47.467222222222219</v>
      </c>
      <c r="M420" s="3">
        <v>42.275222222222219</v>
      </c>
      <c r="N420" s="3">
        <v>0.97977777777777786</v>
      </c>
      <c r="O420" s="3">
        <v>4.2122222222222225</v>
      </c>
      <c r="P420" s="3">
        <f>SUM(Table3[[#This Row],[LPN Hours (excl. Admin)]:[LPN Admin Hours]])</f>
        <v>39.941444444444443</v>
      </c>
      <c r="Q420" s="3">
        <v>39.941444444444443</v>
      </c>
      <c r="R420" s="3">
        <v>0</v>
      </c>
      <c r="S420" s="3">
        <f>SUM(Table3[[#This Row],[CNA Hours]], Table3[[#This Row],[NA TR Hours]], Table3[[#This Row],[Med Aide/Tech Hours]])</f>
        <v>98.401222222222231</v>
      </c>
      <c r="T420" s="3">
        <v>98.401222222222231</v>
      </c>
      <c r="U420" s="3">
        <v>0</v>
      </c>
      <c r="V420" s="3">
        <v>0</v>
      </c>
      <c r="W420" s="3">
        <f>SUM(Table3[[#This Row],[RN Hours Contract]:[Med Aide Hours Contract]])</f>
        <v>0</v>
      </c>
      <c r="X420" s="3">
        <v>0</v>
      </c>
      <c r="Y420" s="3">
        <v>0</v>
      </c>
      <c r="Z420" s="3">
        <v>0</v>
      </c>
      <c r="AA420" s="3">
        <v>0</v>
      </c>
      <c r="AB420" s="3">
        <v>0</v>
      </c>
      <c r="AC420" s="3">
        <v>0</v>
      </c>
      <c r="AD420" s="3">
        <v>0</v>
      </c>
      <c r="AE420" s="3">
        <v>0</v>
      </c>
      <c r="AF420" t="s">
        <v>418</v>
      </c>
      <c r="AG420" s="13">
        <v>5</v>
      </c>
      <c r="AQ420"/>
    </row>
    <row r="421" spans="1:43" x14ac:dyDescent="0.2">
      <c r="A421" t="s">
        <v>680</v>
      </c>
      <c r="B421" t="s">
        <v>1104</v>
      </c>
      <c r="C421" t="s">
        <v>1441</v>
      </c>
      <c r="D421" t="s">
        <v>1757</v>
      </c>
      <c r="E421" s="3">
        <v>72.144444444444446</v>
      </c>
      <c r="F421" s="3">
        <f>Table3[[#This Row],[Total Hours Nurse Staffing]]/Table3[[#This Row],[MDS Census]]</f>
        <v>3.5990867087632834</v>
      </c>
      <c r="G421" s="3">
        <f>Table3[[#This Row],[Total Direct Care Staff Hours]]/Table3[[#This Row],[MDS Census]]</f>
        <v>3.2803973509933773</v>
      </c>
      <c r="H421" s="3">
        <f>Table3[[#This Row],[Total RN Hours (w/ Admin, DON)]]/Table3[[#This Row],[MDS Census]]</f>
        <v>1.0926105036192821</v>
      </c>
      <c r="I421" s="3">
        <f>Table3[[#This Row],[Total RN Hours (w/ Admin, DON)]]/Table3[[#This Row],[MDS Census]]</f>
        <v>1.0926105036192821</v>
      </c>
      <c r="J421" s="3">
        <f t="shared" si="7"/>
        <v>259.65411111111109</v>
      </c>
      <c r="K421" s="3">
        <f>SUM(Table3[[#This Row],[RN Hours (excl. Admin, DON)]], Table3[[#This Row],[LPN Hours (excl. Admin)]], Table3[[#This Row],[CNA Hours]], Table3[[#This Row],[NA TR Hours]], Table3[[#This Row],[Med Aide/Tech Hours]])</f>
        <v>236.66244444444442</v>
      </c>
      <c r="L421" s="3">
        <f>SUM(Table3[[#This Row],[RN Hours (excl. Admin, DON)]:[RN DON Hours]])</f>
        <v>78.825777777777773</v>
      </c>
      <c r="M421" s="3">
        <v>61.642444444444443</v>
      </c>
      <c r="N421" s="3">
        <v>12.738888888888889</v>
      </c>
      <c r="O421" s="3">
        <v>4.4444444444444446</v>
      </c>
      <c r="P421" s="3">
        <f>SUM(Table3[[#This Row],[LPN Hours (excl. Admin)]:[LPN Admin Hours]])</f>
        <v>33.992333333333335</v>
      </c>
      <c r="Q421" s="3">
        <v>28.184000000000001</v>
      </c>
      <c r="R421" s="3">
        <v>5.8083333333333336</v>
      </c>
      <c r="S421" s="3">
        <f>SUM(Table3[[#This Row],[CNA Hours]], Table3[[#This Row],[NA TR Hours]], Table3[[#This Row],[Med Aide/Tech Hours]])</f>
        <v>146.83599999999998</v>
      </c>
      <c r="T421" s="3">
        <v>146.83599999999998</v>
      </c>
      <c r="U421" s="3">
        <v>0</v>
      </c>
      <c r="V421" s="3">
        <v>0</v>
      </c>
      <c r="W421" s="3">
        <f>SUM(Table3[[#This Row],[RN Hours Contract]:[Med Aide Hours Contract]])</f>
        <v>62.701222222222214</v>
      </c>
      <c r="X421" s="3">
        <v>32.003333333333323</v>
      </c>
      <c r="Y421" s="3">
        <v>2.6888888888888891</v>
      </c>
      <c r="Z421" s="3">
        <v>1.3333333333333333</v>
      </c>
      <c r="AA421" s="3">
        <v>7.3784444444444421</v>
      </c>
      <c r="AB421" s="3">
        <v>1.1555555555555554</v>
      </c>
      <c r="AC421" s="3">
        <v>18.141666666666666</v>
      </c>
      <c r="AD421" s="3">
        <v>0</v>
      </c>
      <c r="AE421" s="3">
        <v>0</v>
      </c>
      <c r="AF421" t="s">
        <v>419</v>
      </c>
      <c r="AG421" s="13">
        <v>5</v>
      </c>
      <c r="AQ421"/>
    </row>
    <row r="422" spans="1:43" x14ac:dyDescent="0.2">
      <c r="A422" t="s">
        <v>680</v>
      </c>
      <c r="B422" t="s">
        <v>1105</v>
      </c>
      <c r="C422" t="s">
        <v>1426</v>
      </c>
      <c r="D422" t="s">
        <v>1750</v>
      </c>
      <c r="E422" s="3">
        <v>111.74444444444444</v>
      </c>
      <c r="F422" s="3">
        <f>Table3[[#This Row],[Total Hours Nurse Staffing]]/Table3[[#This Row],[MDS Census]]</f>
        <v>5.4582629014616693</v>
      </c>
      <c r="G422" s="3">
        <f>Table3[[#This Row],[Total Direct Care Staff Hours]]/Table3[[#This Row],[MDS Census]]</f>
        <v>5.0075320672168635</v>
      </c>
      <c r="H422" s="3">
        <f>Table3[[#This Row],[Total RN Hours (w/ Admin, DON)]]/Table3[[#This Row],[MDS Census]]</f>
        <v>1.3166948394153326</v>
      </c>
      <c r="I422" s="3">
        <f>Table3[[#This Row],[Total RN Hours (w/ Admin, DON)]]/Table3[[#This Row],[MDS Census]]</f>
        <v>1.3166948394153326</v>
      </c>
      <c r="J422" s="3">
        <f t="shared" si="7"/>
        <v>609.93055555555566</v>
      </c>
      <c r="K422" s="3">
        <f>SUM(Table3[[#This Row],[RN Hours (excl. Admin, DON)]], Table3[[#This Row],[LPN Hours (excl. Admin)]], Table3[[#This Row],[CNA Hours]], Table3[[#This Row],[NA TR Hours]], Table3[[#This Row],[Med Aide/Tech Hours]])</f>
        <v>559.56388888888887</v>
      </c>
      <c r="L422" s="3">
        <f>SUM(Table3[[#This Row],[RN Hours (excl. Admin, DON)]:[RN DON Hours]])</f>
        <v>147.13333333333333</v>
      </c>
      <c r="M422" s="3">
        <v>96.766666666666666</v>
      </c>
      <c r="N422" s="3">
        <v>45.3</v>
      </c>
      <c r="O422" s="3">
        <v>5.0666666666666664</v>
      </c>
      <c r="P422" s="3">
        <f>SUM(Table3[[#This Row],[LPN Hours (excl. Admin)]:[LPN Admin Hours]])</f>
        <v>109.79444444444445</v>
      </c>
      <c r="Q422" s="3">
        <v>109.79444444444445</v>
      </c>
      <c r="R422" s="3">
        <v>0</v>
      </c>
      <c r="S422" s="3">
        <f>SUM(Table3[[#This Row],[CNA Hours]], Table3[[#This Row],[NA TR Hours]], Table3[[#This Row],[Med Aide/Tech Hours]])</f>
        <v>353.00277777777779</v>
      </c>
      <c r="T422" s="3">
        <v>353.00277777777779</v>
      </c>
      <c r="U422" s="3">
        <v>0</v>
      </c>
      <c r="V422" s="3">
        <v>0</v>
      </c>
      <c r="W422" s="3">
        <f>SUM(Table3[[#This Row],[RN Hours Contract]:[Med Aide Hours Contract]])</f>
        <v>0</v>
      </c>
      <c r="X422" s="3">
        <v>0</v>
      </c>
      <c r="Y422" s="3">
        <v>0</v>
      </c>
      <c r="Z422" s="3">
        <v>0</v>
      </c>
      <c r="AA422" s="3">
        <v>0</v>
      </c>
      <c r="AB422" s="3">
        <v>0</v>
      </c>
      <c r="AC422" s="3">
        <v>0</v>
      </c>
      <c r="AD422" s="3">
        <v>0</v>
      </c>
      <c r="AE422" s="3">
        <v>0</v>
      </c>
      <c r="AF422" t="s">
        <v>420</v>
      </c>
      <c r="AG422" s="13">
        <v>5</v>
      </c>
      <c r="AQ422"/>
    </row>
    <row r="423" spans="1:43" x14ac:dyDescent="0.2">
      <c r="A423" t="s">
        <v>680</v>
      </c>
      <c r="B423" t="s">
        <v>1106</v>
      </c>
      <c r="C423" t="s">
        <v>1545</v>
      </c>
      <c r="D423" t="s">
        <v>1741</v>
      </c>
      <c r="E423" s="3">
        <v>89.288888888888891</v>
      </c>
      <c r="F423" s="3">
        <f>Table3[[#This Row],[Total Hours Nurse Staffing]]/Table3[[#This Row],[MDS Census]]</f>
        <v>3.5691065206570434</v>
      </c>
      <c r="G423" s="3">
        <f>Table3[[#This Row],[Total Direct Care Staff Hours]]/Table3[[#This Row],[MDS Census]]</f>
        <v>3.2465567446490793</v>
      </c>
      <c r="H423" s="3">
        <f>Table3[[#This Row],[Total RN Hours (w/ Admin, DON)]]/Table3[[#This Row],[MDS Census]]</f>
        <v>1.5310490293678447</v>
      </c>
      <c r="I423" s="3">
        <f>Table3[[#This Row],[Total RN Hours (w/ Admin, DON)]]/Table3[[#This Row],[MDS Census]]</f>
        <v>1.5310490293678447</v>
      </c>
      <c r="J423" s="3">
        <f t="shared" si="7"/>
        <v>318.68155555555558</v>
      </c>
      <c r="K423" s="3">
        <f>SUM(Table3[[#This Row],[RN Hours (excl. Admin, DON)]], Table3[[#This Row],[LPN Hours (excl. Admin)]], Table3[[#This Row],[CNA Hours]], Table3[[#This Row],[NA TR Hours]], Table3[[#This Row],[Med Aide/Tech Hours]])</f>
        <v>289.88144444444447</v>
      </c>
      <c r="L423" s="3">
        <f>SUM(Table3[[#This Row],[RN Hours (excl. Admin, DON)]:[RN DON Hours]])</f>
        <v>136.70566666666667</v>
      </c>
      <c r="M423" s="3">
        <v>107.90555555555555</v>
      </c>
      <c r="N423" s="3">
        <v>24.533444444444438</v>
      </c>
      <c r="O423" s="3">
        <v>4.2666666666666666</v>
      </c>
      <c r="P423" s="3">
        <f>SUM(Table3[[#This Row],[LPN Hours (excl. Admin)]:[LPN Admin Hours]])</f>
        <v>27.952666666666666</v>
      </c>
      <c r="Q423" s="3">
        <v>27.952666666666666</v>
      </c>
      <c r="R423" s="3">
        <v>0</v>
      </c>
      <c r="S423" s="3">
        <f>SUM(Table3[[#This Row],[CNA Hours]], Table3[[#This Row],[NA TR Hours]], Table3[[#This Row],[Med Aide/Tech Hours]])</f>
        <v>154.02322222222224</v>
      </c>
      <c r="T423" s="3">
        <v>127.83922222222223</v>
      </c>
      <c r="U423" s="3">
        <v>26.184000000000015</v>
      </c>
      <c r="V423" s="3">
        <v>0</v>
      </c>
      <c r="W423" s="3">
        <f>SUM(Table3[[#This Row],[RN Hours Contract]:[Med Aide Hours Contract]])</f>
        <v>18.246555555555553</v>
      </c>
      <c r="X423" s="3">
        <v>5.7611111111111111</v>
      </c>
      <c r="Y423" s="3">
        <v>0</v>
      </c>
      <c r="Z423" s="3">
        <v>0</v>
      </c>
      <c r="AA423" s="3">
        <v>4.2337777777777772</v>
      </c>
      <c r="AB423" s="3">
        <v>0</v>
      </c>
      <c r="AC423" s="3">
        <v>8.2516666666666669</v>
      </c>
      <c r="AD423" s="3">
        <v>0</v>
      </c>
      <c r="AE423" s="3">
        <v>0</v>
      </c>
      <c r="AF423" t="s">
        <v>421</v>
      </c>
      <c r="AG423" s="13">
        <v>5</v>
      </c>
      <c r="AQ423"/>
    </row>
    <row r="424" spans="1:43" x14ac:dyDescent="0.2">
      <c r="A424" t="s">
        <v>680</v>
      </c>
      <c r="B424" t="s">
        <v>1107</v>
      </c>
      <c r="C424" t="s">
        <v>1451</v>
      </c>
      <c r="D424" t="s">
        <v>1760</v>
      </c>
      <c r="E424" s="3">
        <v>36.288888888888891</v>
      </c>
      <c r="F424" s="3">
        <f>Table3[[#This Row],[Total Hours Nurse Staffing]]/Table3[[#This Row],[MDS Census]]</f>
        <v>5.2433404776484993</v>
      </c>
      <c r="G424" s="3">
        <f>Table3[[#This Row],[Total Direct Care Staff Hours]]/Table3[[#This Row],[MDS Census]]</f>
        <v>4.8380955296999382</v>
      </c>
      <c r="H424" s="3">
        <f>Table3[[#This Row],[Total RN Hours (w/ Admin, DON)]]/Table3[[#This Row],[MDS Census]]</f>
        <v>1.6315829761175749</v>
      </c>
      <c r="I424" s="3">
        <f>Table3[[#This Row],[Total RN Hours (w/ Admin, DON)]]/Table3[[#This Row],[MDS Census]]</f>
        <v>1.6315829761175749</v>
      </c>
      <c r="J424" s="3">
        <f t="shared" si="7"/>
        <v>190.27500000000001</v>
      </c>
      <c r="K424" s="3">
        <f>SUM(Table3[[#This Row],[RN Hours (excl. Admin, DON)]], Table3[[#This Row],[LPN Hours (excl. Admin)]], Table3[[#This Row],[CNA Hours]], Table3[[#This Row],[NA TR Hours]], Table3[[#This Row],[Med Aide/Tech Hours]])</f>
        <v>175.56911111111111</v>
      </c>
      <c r="L424" s="3">
        <f>SUM(Table3[[#This Row],[RN Hours (excl. Admin, DON)]:[RN DON Hours]])</f>
        <v>59.208333333333329</v>
      </c>
      <c r="M424" s="3">
        <v>44.502444444444443</v>
      </c>
      <c r="N424" s="3">
        <v>10.083666666666666</v>
      </c>
      <c r="O424" s="3">
        <v>4.6222222222222218</v>
      </c>
      <c r="P424" s="3">
        <f>SUM(Table3[[#This Row],[LPN Hours (excl. Admin)]:[LPN Admin Hours]])</f>
        <v>11.277777777777779</v>
      </c>
      <c r="Q424" s="3">
        <v>11.277777777777779</v>
      </c>
      <c r="R424" s="3">
        <v>0</v>
      </c>
      <c r="S424" s="3">
        <f>SUM(Table3[[#This Row],[CNA Hours]], Table3[[#This Row],[NA TR Hours]], Table3[[#This Row],[Med Aide/Tech Hours]])</f>
        <v>119.78888888888889</v>
      </c>
      <c r="T424" s="3">
        <v>119.78888888888889</v>
      </c>
      <c r="U424" s="3">
        <v>0</v>
      </c>
      <c r="V424" s="3">
        <v>0</v>
      </c>
      <c r="W424" s="3">
        <f>SUM(Table3[[#This Row],[RN Hours Contract]:[Med Aide Hours Contract]])</f>
        <v>0</v>
      </c>
      <c r="X424" s="3">
        <v>0</v>
      </c>
      <c r="Y424" s="3">
        <v>0</v>
      </c>
      <c r="Z424" s="3">
        <v>0</v>
      </c>
      <c r="AA424" s="3">
        <v>0</v>
      </c>
      <c r="AB424" s="3">
        <v>0</v>
      </c>
      <c r="AC424" s="3">
        <v>0</v>
      </c>
      <c r="AD424" s="3">
        <v>0</v>
      </c>
      <c r="AE424" s="3">
        <v>0</v>
      </c>
      <c r="AF424" t="s">
        <v>422</v>
      </c>
      <c r="AG424" s="13">
        <v>5</v>
      </c>
      <c r="AQ424"/>
    </row>
    <row r="425" spans="1:43" x14ac:dyDescent="0.2">
      <c r="A425" t="s">
        <v>680</v>
      </c>
      <c r="B425" t="s">
        <v>1108</v>
      </c>
      <c r="C425" t="s">
        <v>1536</v>
      </c>
      <c r="D425" t="s">
        <v>1717</v>
      </c>
      <c r="E425" s="3">
        <v>53.422222222222224</v>
      </c>
      <c r="F425" s="3">
        <f>Table3[[#This Row],[Total Hours Nurse Staffing]]/Table3[[#This Row],[MDS Census]]</f>
        <v>2.429265806988353</v>
      </c>
      <c r="G425" s="3">
        <f>Table3[[#This Row],[Total Direct Care Staff Hours]]/Table3[[#This Row],[MDS Census]]</f>
        <v>2.4245091514143096</v>
      </c>
      <c r="H425" s="3">
        <f>Table3[[#This Row],[Total RN Hours (w/ Admin, DON)]]/Table3[[#This Row],[MDS Census]]</f>
        <v>0.1464226289517471</v>
      </c>
      <c r="I425" s="3">
        <f>Table3[[#This Row],[Total RN Hours (w/ Admin, DON)]]/Table3[[#This Row],[MDS Census]]</f>
        <v>0.1464226289517471</v>
      </c>
      <c r="J425" s="3">
        <f t="shared" si="7"/>
        <v>129.7767777777778</v>
      </c>
      <c r="K425" s="3">
        <f>SUM(Table3[[#This Row],[RN Hours (excl. Admin, DON)]], Table3[[#This Row],[LPN Hours (excl. Admin)]], Table3[[#This Row],[CNA Hours]], Table3[[#This Row],[NA TR Hours]], Table3[[#This Row],[Med Aide/Tech Hours]])</f>
        <v>129.52266666666668</v>
      </c>
      <c r="L425" s="3">
        <f>SUM(Table3[[#This Row],[RN Hours (excl. Admin, DON)]:[RN DON Hours]])</f>
        <v>7.8222222222222229</v>
      </c>
      <c r="M425" s="3">
        <v>7.5681111111111115</v>
      </c>
      <c r="N425" s="3">
        <v>0</v>
      </c>
      <c r="O425" s="3">
        <v>0.25411111111111112</v>
      </c>
      <c r="P425" s="3">
        <f>SUM(Table3[[#This Row],[LPN Hours (excl. Admin)]:[LPN Admin Hours]])</f>
        <v>40.360111111111109</v>
      </c>
      <c r="Q425" s="3">
        <v>40.360111111111109</v>
      </c>
      <c r="R425" s="3">
        <v>0</v>
      </c>
      <c r="S425" s="3">
        <f>SUM(Table3[[#This Row],[CNA Hours]], Table3[[#This Row],[NA TR Hours]], Table3[[#This Row],[Med Aide/Tech Hours]])</f>
        <v>81.594444444444449</v>
      </c>
      <c r="T425" s="3">
        <v>81.594444444444449</v>
      </c>
      <c r="U425" s="3">
        <v>0</v>
      </c>
      <c r="V425" s="3">
        <v>0</v>
      </c>
      <c r="W425" s="3">
        <f>SUM(Table3[[#This Row],[RN Hours Contract]:[Med Aide Hours Contract]])</f>
        <v>64.13333333333334</v>
      </c>
      <c r="X425" s="3">
        <v>0</v>
      </c>
      <c r="Y425" s="3">
        <v>0</v>
      </c>
      <c r="Z425" s="3">
        <v>0</v>
      </c>
      <c r="AA425" s="3">
        <v>17.066666666666666</v>
      </c>
      <c r="AB425" s="3">
        <v>0</v>
      </c>
      <c r="AC425" s="3">
        <v>47.06666666666667</v>
      </c>
      <c r="AD425" s="3">
        <v>0</v>
      </c>
      <c r="AE425" s="3">
        <v>0</v>
      </c>
      <c r="AF425" t="s">
        <v>423</v>
      </c>
      <c r="AG425" s="13">
        <v>5</v>
      </c>
      <c r="AQ425"/>
    </row>
    <row r="426" spans="1:43" x14ac:dyDescent="0.2">
      <c r="A426" t="s">
        <v>680</v>
      </c>
      <c r="B426" t="s">
        <v>1109</v>
      </c>
      <c r="C426" t="s">
        <v>1619</v>
      </c>
      <c r="D426" t="s">
        <v>1741</v>
      </c>
      <c r="E426" s="3">
        <v>69.666666666666671</v>
      </c>
      <c r="F426" s="3">
        <f>Table3[[#This Row],[Total Hours Nurse Staffing]]/Table3[[#This Row],[MDS Census]]</f>
        <v>3.4133572567783097</v>
      </c>
      <c r="G426" s="3">
        <f>Table3[[#This Row],[Total Direct Care Staff Hours]]/Table3[[#This Row],[MDS Census]]</f>
        <v>2.9361642743221692</v>
      </c>
      <c r="H426" s="3">
        <f>Table3[[#This Row],[Total RN Hours (w/ Admin, DON)]]/Table3[[#This Row],[MDS Census]]</f>
        <v>0.75929027113237635</v>
      </c>
      <c r="I426" s="3">
        <f>Table3[[#This Row],[Total RN Hours (w/ Admin, DON)]]/Table3[[#This Row],[MDS Census]]</f>
        <v>0.75929027113237635</v>
      </c>
      <c r="J426" s="3">
        <f t="shared" si="7"/>
        <v>237.79722222222225</v>
      </c>
      <c r="K426" s="3">
        <f>SUM(Table3[[#This Row],[RN Hours (excl. Admin, DON)]], Table3[[#This Row],[LPN Hours (excl. Admin)]], Table3[[#This Row],[CNA Hours]], Table3[[#This Row],[NA TR Hours]], Table3[[#This Row],[Med Aide/Tech Hours]])</f>
        <v>204.55277777777781</v>
      </c>
      <c r="L426" s="3">
        <f>SUM(Table3[[#This Row],[RN Hours (excl. Admin, DON)]:[RN DON Hours]])</f>
        <v>52.897222222222226</v>
      </c>
      <c r="M426" s="3">
        <v>19.652777777777779</v>
      </c>
      <c r="N426" s="3">
        <v>21.955555555555556</v>
      </c>
      <c r="O426" s="3">
        <v>11.28888888888889</v>
      </c>
      <c r="P426" s="3">
        <f>SUM(Table3[[#This Row],[LPN Hours (excl. Admin)]:[LPN Admin Hours]])</f>
        <v>40.508333333333333</v>
      </c>
      <c r="Q426" s="3">
        <v>40.508333333333333</v>
      </c>
      <c r="R426" s="3">
        <v>0</v>
      </c>
      <c r="S426" s="3">
        <f>SUM(Table3[[#This Row],[CNA Hours]], Table3[[#This Row],[NA TR Hours]], Table3[[#This Row],[Med Aide/Tech Hours]])</f>
        <v>144.39166666666668</v>
      </c>
      <c r="T426" s="3">
        <v>144.39166666666668</v>
      </c>
      <c r="U426" s="3">
        <v>0</v>
      </c>
      <c r="V426" s="3">
        <v>0</v>
      </c>
      <c r="W426" s="3">
        <f>SUM(Table3[[#This Row],[RN Hours Contract]:[Med Aide Hours Contract]])</f>
        <v>5.8666666666666663</v>
      </c>
      <c r="X426" s="3">
        <v>5.8666666666666663</v>
      </c>
      <c r="Y426" s="3">
        <v>0</v>
      </c>
      <c r="Z426" s="3">
        <v>0</v>
      </c>
      <c r="AA426" s="3">
        <v>0</v>
      </c>
      <c r="AB426" s="3">
        <v>0</v>
      </c>
      <c r="AC426" s="3">
        <v>0</v>
      </c>
      <c r="AD426" s="3">
        <v>0</v>
      </c>
      <c r="AE426" s="3">
        <v>0</v>
      </c>
      <c r="AF426" t="s">
        <v>424</v>
      </c>
      <c r="AG426" s="13">
        <v>5</v>
      </c>
      <c r="AQ426"/>
    </row>
    <row r="427" spans="1:43" x14ac:dyDescent="0.2">
      <c r="A427" t="s">
        <v>680</v>
      </c>
      <c r="B427" t="s">
        <v>1110</v>
      </c>
      <c r="C427" t="s">
        <v>1620</v>
      </c>
      <c r="D427" t="s">
        <v>1741</v>
      </c>
      <c r="E427" s="3">
        <v>100.84444444444445</v>
      </c>
      <c r="F427" s="3">
        <f>Table3[[#This Row],[Total Hours Nurse Staffing]]/Table3[[#This Row],[MDS Census]]</f>
        <v>4.0616703393565441</v>
      </c>
      <c r="G427" s="3">
        <f>Table3[[#This Row],[Total Direct Care Staff Hours]]/Table3[[#This Row],[MDS Census]]</f>
        <v>3.6671683561040105</v>
      </c>
      <c r="H427" s="3">
        <f>Table3[[#This Row],[Total RN Hours (w/ Admin, DON)]]/Table3[[#This Row],[MDS Census]]</f>
        <v>0.97328448655795485</v>
      </c>
      <c r="I427" s="3">
        <f>Table3[[#This Row],[Total RN Hours (w/ Admin, DON)]]/Table3[[#This Row],[MDS Census]]</f>
        <v>0.97328448655795485</v>
      </c>
      <c r="J427" s="3">
        <f t="shared" si="7"/>
        <v>409.59688888888888</v>
      </c>
      <c r="K427" s="3">
        <f>SUM(Table3[[#This Row],[RN Hours (excl. Admin, DON)]], Table3[[#This Row],[LPN Hours (excl. Admin)]], Table3[[#This Row],[CNA Hours]], Table3[[#This Row],[NA TR Hours]], Table3[[#This Row],[Med Aide/Tech Hours]])</f>
        <v>369.81355555555558</v>
      </c>
      <c r="L427" s="3">
        <f>SUM(Table3[[#This Row],[RN Hours (excl. Admin, DON)]:[RN DON Hours]])</f>
        <v>98.150333333333322</v>
      </c>
      <c r="M427" s="3">
        <v>58.366999999999997</v>
      </c>
      <c r="N427" s="3">
        <v>37.916666666666664</v>
      </c>
      <c r="O427" s="3">
        <v>1.8666666666666667</v>
      </c>
      <c r="P427" s="3">
        <f>SUM(Table3[[#This Row],[LPN Hours (excl. Admin)]:[LPN Admin Hours]])</f>
        <v>93.424999999999997</v>
      </c>
      <c r="Q427" s="3">
        <v>93.424999999999997</v>
      </c>
      <c r="R427" s="3">
        <v>0</v>
      </c>
      <c r="S427" s="3">
        <f>SUM(Table3[[#This Row],[CNA Hours]], Table3[[#This Row],[NA TR Hours]], Table3[[#This Row],[Med Aide/Tech Hours]])</f>
        <v>218.02155555555555</v>
      </c>
      <c r="T427" s="3">
        <v>218.02155555555555</v>
      </c>
      <c r="U427" s="3">
        <v>0</v>
      </c>
      <c r="V427" s="3">
        <v>0</v>
      </c>
      <c r="W427" s="3">
        <f>SUM(Table3[[#This Row],[RN Hours Contract]:[Med Aide Hours Contract]])</f>
        <v>15.868777777777778</v>
      </c>
      <c r="X427" s="3">
        <v>0</v>
      </c>
      <c r="Y427" s="3">
        <v>0</v>
      </c>
      <c r="Z427" s="3">
        <v>0</v>
      </c>
      <c r="AA427" s="3">
        <v>0</v>
      </c>
      <c r="AB427" s="3">
        <v>0</v>
      </c>
      <c r="AC427" s="3">
        <v>15.868777777777778</v>
      </c>
      <c r="AD427" s="3">
        <v>0</v>
      </c>
      <c r="AE427" s="3">
        <v>0</v>
      </c>
      <c r="AF427" t="s">
        <v>425</v>
      </c>
      <c r="AG427" s="13">
        <v>5</v>
      </c>
      <c r="AQ427"/>
    </row>
    <row r="428" spans="1:43" x14ac:dyDescent="0.2">
      <c r="A428" t="s">
        <v>680</v>
      </c>
      <c r="B428" t="s">
        <v>1111</v>
      </c>
      <c r="C428" t="s">
        <v>1621</v>
      </c>
      <c r="D428" t="s">
        <v>1741</v>
      </c>
      <c r="E428" s="3">
        <v>77.155555555555551</v>
      </c>
      <c r="F428" s="3">
        <f>Table3[[#This Row],[Total Hours Nurse Staffing]]/Table3[[#This Row],[MDS Census]]</f>
        <v>3.8132142857142859</v>
      </c>
      <c r="G428" s="3">
        <f>Table3[[#This Row],[Total Direct Care Staff Hours]]/Table3[[#This Row],[MDS Census]]</f>
        <v>3.6083755760368668</v>
      </c>
      <c r="H428" s="3">
        <f>Table3[[#This Row],[Total RN Hours (w/ Admin, DON)]]/Table3[[#This Row],[MDS Census]]</f>
        <v>0.70283410138248847</v>
      </c>
      <c r="I428" s="3">
        <f>Table3[[#This Row],[Total RN Hours (w/ Admin, DON)]]/Table3[[#This Row],[MDS Census]]</f>
        <v>0.70283410138248847</v>
      </c>
      <c r="J428" s="3">
        <f t="shared" si="7"/>
        <v>294.21066666666667</v>
      </c>
      <c r="K428" s="3">
        <f>SUM(Table3[[#This Row],[RN Hours (excl. Admin, DON)]], Table3[[#This Row],[LPN Hours (excl. Admin)]], Table3[[#This Row],[CNA Hours]], Table3[[#This Row],[NA TR Hours]], Table3[[#This Row],[Med Aide/Tech Hours]])</f>
        <v>278.40622222222225</v>
      </c>
      <c r="L428" s="3">
        <f>SUM(Table3[[#This Row],[RN Hours (excl. Admin, DON)]:[RN DON Hours]])</f>
        <v>54.227555555555554</v>
      </c>
      <c r="M428" s="3">
        <v>38.423111111111112</v>
      </c>
      <c r="N428" s="3">
        <v>10.415555555555555</v>
      </c>
      <c r="O428" s="3">
        <v>5.3888888888888893</v>
      </c>
      <c r="P428" s="3">
        <f>SUM(Table3[[#This Row],[LPN Hours (excl. Admin)]:[LPN Admin Hours]])</f>
        <v>86.457444444444448</v>
      </c>
      <c r="Q428" s="3">
        <v>86.457444444444448</v>
      </c>
      <c r="R428" s="3">
        <v>0</v>
      </c>
      <c r="S428" s="3">
        <f>SUM(Table3[[#This Row],[CNA Hours]], Table3[[#This Row],[NA TR Hours]], Table3[[#This Row],[Med Aide/Tech Hours]])</f>
        <v>153.52566666666667</v>
      </c>
      <c r="T428" s="3">
        <v>153.52566666666667</v>
      </c>
      <c r="U428" s="3">
        <v>0</v>
      </c>
      <c r="V428" s="3">
        <v>0</v>
      </c>
      <c r="W428" s="3">
        <f>SUM(Table3[[#This Row],[RN Hours Contract]:[Med Aide Hours Contract]])</f>
        <v>79.695555555555558</v>
      </c>
      <c r="X428" s="3">
        <v>11.872</v>
      </c>
      <c r="Y428" s="3">
        <v>0.36666666666666664</v>
      </c>
      <c r="Z428" s="3">
        <v>0</v>
      </c>
      <c r="AA428" s="3">
        <v>19.83455555555555</v>
      </c>
      <c r="AB428" s="3">
        <v>0</v>
      </c>
      <c r="AC428" s="3">
        <v>47.622333333333337</v>
      </c>
      <c r="AD428" s="3">
        <v>0</v>
      </c>
      <c r="AE428" s="3">
        <v>0</v>
      </c>
      <c r="AF428" t="s">
        <v>426</v>
      </c>
      <c r="AG428" s="13">
        <v>5</v>
      </c>
      <c r="AQ428"/>
    </row>
    <row r="429" spans="1:43" x14ac:dyDescent="0.2">
      <c r="A429" t="s">
        <v>680</v>
      </c>
      <c r="B429" t="s">
        <v>1112</v>
      </c>
      <c r="C429" t="s">
        <v>1622</v>
      </c>
      <c r="D429" t="s">
        <v>1715</v>
      </c>
      <c r="E429" s="3">
        <v>40.1</v>
      </c>
      <c r="F429" s="3">
        <f>Table3[[#This Row],[Total Hours Nurse Staffing]]/Table3[[#This Row],[MDS Census]]</f>
        <v>2.8943059019118871</v>
      </c>
      <c r="G429" s="3">
        <f>Table3[[#This Row],[Total Direct Care Staff Hours]]/Table3[[#This Row],[MDS Census]]</f>
        <v>2.8656275976724852</v>
      </c>
      <c r="H429" s="3">
        <f>Table3[[#This Row],[Total RN Hours (w/ Admin, DON)]]/Table3[[#This Row],[MDS Census]]</f>
        <v>8.2017179274037122E-2</v>
      </c>
      <c r="I429" s="3">
        <f>Table3[[#This Row],[Total RN Hours (w/ Admin, DON)]]/Table3[[#This Row],[MDS Census]]</f>
        <v>8.2017179274037122E-2</v>
      </c>
      <c r="J429" s="3">
        <f t="shared" si="7"/>
        <v>116.06166666666667</v>
      </c>
      <c r="K429" s="3">
        <f>SUM(Table3[[#This Row],[RN Hours (excl. Admin, DON)]], Table3[[#This Row],[LPN Hours (excl. Admin)]], Table3[[#This Row],[CNA Hours]], Table3[[#This Row],[NA TR Hours]], Table3[[#This Row],[Med Aide/Tech Hours]])</f>
        <v>114.91166666666666</v>
      </c>
      <c r="L429" s="3">
        <f>SUM(Table3[[#This Row],[RN Hours (excl. Admin, DON)]:[RN DON Hours]])</f>
        <v>3.2888888888888888</v>
      </c>
      <c r="M429" s="3">
        <v>3.2888888888888888</v>
      </c>
      <c r="N429" s="3">
        <v>0</v>
      </c>
      <c r="O429" s="3">
        <v>0</v>
      </c>
      <c r="P429" s="3">
        <f>SUM(Table3[[#This Row],[LPN Hours (excl. Admin)]:[LPN Admin Hours]])</f>
        <v>43.682666666666663</v>
      </c>
      <c r="Q429" s="3">
        <v>42.532666666666664</v>
      </c>
      <c r="R429" s="3">
        <v>1.1499999999999999</v>
      </c>
      <c r="S429" s="3">
        <f>SUM(Table3[[#This Row],[CNA Hours]], Table3[[#This Row],[NA TR Hours]], Table3[[#This Row],[Med Aide/Tech Hours]])</f>
        <v>69.090111111111113</v>
      </c>
      <c r="T429" s="3">
        <v>69.090111111111113</v>
      </c>
      <c r="U429" s="3">
        <v>0</v>
      </c>
      <c r="V429" s="3">
        <v>0</v>
      </c>
      <c r="W429" s="3">
        <f>SUM(Table3[[#This Row],[RN Hours Contract]:[Med Aide Hours Contract]])</f>
        <v>0</v>
      </c>
      <c r="X429" s="3">
        <v>0</v>
      </c>
      <c r="Y429" s="3">
        <v>0</v>
      </c>
      <c r="Z429" s="3">
        <v>0</v>
      </c>
      <c r="AA429" s="3">
        <v>0</v>
      </c>
      <c r="AB429" s="3">
        <v>0</v>
      </c>
      <c r="AC429" s="3">
        <v>0</v>
      </c>
      <c r="AD429" s="3">
        <v>0</v>
      </c>
      <c r="AE429" s="3">
        <v>0</v>
      </c>
      <c r="AF429" t="s">
        <v>427</v>
      </c>
      <c r="AG429" s="13">
        <v>5</v>
      </c>
      <c r="AQ429"/>
    </row>
    <row r="430" spans="1:43" x14ac:dyDescent="0.2">
      <c r="A430" t="s">
        <v>680</v>
      </c>
      <c r="B430" t="s">
        <v>1113</v>
      </c>
      <c r="C430" t="s">
        <v>1439</v>
      </c>
      <c r="D430" t="s">
        <v>1741</v>
      </c>
      <c r="E430" s="3">
        <v>42.022222222222226</v>
      </c>
      <c r="F430" s="3">
        <f>Table3[[#This Row],[Total Hours Nurse Staffing]]/Table3[[#This Row],[MDS Census]]</f>
        <v>5.4482786885245895</v>
      </c>
      <c r="G430" s="3">
        <f>Table3[[#This Row],[Total Direct Care Staff Hours]]/Table3[[#This Row],[MDS Census]]</f>
        <v>4.9544077207826538</v>
      </c>
      <c r="H430" s="3">
        <f>Table3[[#This Row],[Total RN Hours (w/ Admin, DON)]]/Table3[[#This Row],[MDS Census]]</f>
        <v>1.3715996827075618</v>
      </c>
      <c r="I430" s="3">
        <f>Table3[[#This Row],[Total RN Hours (w/ Admin, DON)]]/Table3[[#This Row],[MDS Census]]</f>
        <v>1.3715996827075618</v>
      </c>
      <c r="J430" s="3">
        <f t="shared" si="7"/>
        <v>228.94877777777776</v>
      </c>
      <c r="K430" s="3">
        <f>SUM(Table3[[#This Row],[RN Hours (excl. Admin, DON)]], Table3[[#This Row],[LPN Hours (excl. Admin)]], Table3[[#This Row],[CNA Hours]], Table3[[#This Row],[NA TR Hours]], Table3[[#This Row],[Med Aide/Tech Hours]])</f>
        <v>208.19522222222221</v>
      </c>
      <c r="L430" s="3">
        <f>SUM(Table3[[#This Row],[RN Hours (excl. Admin, DON)]:[RN DON Hours]])</f>
        <v>57.637666666666661</v>
      </c>
      <c r="M430" s="3">
        <v>36.88411111111111</v>
      </c>
      <c r="N430" s="3">
        <v>15.297999999999996</v>
      </c>
      <c r="O430" s="3">
        <v>5.4555555555555557</v>
      </c>
      <c r="P430" s="3">
        <f>SUM(Table3[[#This Row],[LPN Hours (excl. Admin)]:[LPN Admin Hours]])</f>
        <v>41.92722222222222</v>
      </c>
      <c r="Q430" s="3">
        <v>41.92722222222222</v>
      </c>
      <c r="R430" s="3">
        <v>0</v>
      </c>
      <c r="S430" s="3">
        <f>SUM(Table3[[#This Row],[CNA Hours]], Table3[[#This Row],[NA TR Hours]], Table3[[#This Row],[Med Aide/Tech Hours]])</f>
        <v>129.38388888888889</v>
      </c>
      <c r="T430" s="3">
        <v>129.38388888888889</v>
      </c>
      <c r="U430" s="3">
        <v>0</v>
      </c>
      <c r="V430" s="3">
        <v>0</v>
      </c>
      <c r="W430" s="3">
        <f>SUM(Table3[[#This Row],[RN Hours Contract]:[Med Aide Hours Contract]])</f>
        <v>91.444777777777745</v>
      </c>
      <c r="X430" s="3">
        <v>34.219555555555544</v>
      </c>
      <c r="Y430" s="3">
        <v>15.297999999999996</v>
      </c>
      <c r="Z430" s="3">
        <v>0</v>
      </c>
      <c r="AA430" s="3">
        <v>41.927222222222213</v>
      </c>
      <c r="AB430" s="3">
        <v>0</v>
      </c>
      <c r="AC430" s="3">
        <v>0</v>
      </c>
      <c r="AD430" s="3">
        <v>0</v>
      </c>
      <c r="AE430" s="3">
        <v>0</v>
      </c>
      <c r="AF430" t="s">
        <v>428</v>
      </c>
      <c r="AG430" s="13">
        <v>5</v>
      </c>
      <c r="AQ430"/>
    </row>
    <row r="431" spans="1:43" x14ac:dyDescent="0.2">
      <c r="A431" t="s">
        <v>680</v>
      </c>
      <c r="B431" t="s">
        <v>1114</v>
      </c>
      <c r="C431" t="s">
        <v>1377</v>
      </c>
      <c r="D431" t="s">
        <v>1726</v>
      </c>
      <c r="E431" s="3">
        <v>22.844444444444445</v>
      </c>
      <c r="F431" s="3">
        <f>Table3[[#This Row],[Total Hours Nurse Staffing]]/Table3[[#This Row],[MDS Census]]</f>
        <v>3.1591974708171207</v>
      </c>
      <c r="G431" s="3">
        <f>Table3[[#This Row],[Total Direct Care Staff Hours]]/Table3[[#This Row],[MDS Census]]</f>
        <v>2.7710846303501948</v>
      </c>
      <c r="H431" s="3">
        <f>Table3[[#This Row],[Total RN Hours (w/ Admin, DON)]]/Table3[[#This Row],[MDS Census]]</f>
        <v>0.35093871595330745</v>
      </c>
      <c r="I431" s="3">
        <f>Table3[[#This Row],[Total RN Hours (w/ Admin, DON)]]/Table3[[#This Row],[MDS Census]]</f>
        <v>0.35093871595330745</v>
      </c>
      <c r="J431" s="3">
        <f t="shared" si="7"/>
        <v>72.170111111111112</v>
      </c>
      <c r="K431" s="3">
        <f>SUM(Table3[[#This Row],[RN Hours (excl. Admin, DON)]], Table3[[#This Row],[LPN Hours (excl. Admin)]], Table3[[#This Row],[CNA Hours]], Table3[[#This Row],[NA TR Hours]], Table3[[#This Row],[Med Aide/Tech Hours]])</f>
        <v>63.303888888888892</v>
      </c>
      <c r="L431" s="3">
        <f>SUM(Table3[[#This Row],[RN Hours (excl. Admin, DON)]:[RN DON Hours]])</f>
        <v>8.0170000000000012</v>
      </c>
      <c r="M431" s="3">
        <v>2.3027777777777776</v>
      </c>
      <c r="N431" s="3">
        <v>0</v>
      </c>
      <c r="O431" s="3">
        <v>5.7142222222222241</v>
      </c>
      <c r="P431" s="3">
        <f>SUM(Table3[[#This Row],[LPN Hours (excl. Admin)]:[LPN Admin Hours]])</f>
        <v>23.56377777777778</v>
      </c>
      <c r="Q431" s="3">
        <v>20.411777777777779</v>
      </c>
      <c r="R431" s="3">
        <v>3.1520000000000001</v>
      </c>
      <c r="S431" s="3">
        <f>SUM(Table3[[#This Row],[CNA Hours]], Table3[[#This Row],[NA TR Hours]], Table3[[#This Row],[Med Aide/Tech Hours]])</f>
        <v>40.589333333333336</v>
      </c>
      <c r="T431" s="3">
        <v>40.589333333333336</v>
      </c>
      <c r="U431" s="3">
        <v>0</v>
      </c>
      <c r="V431" s="3">
        <v>0</v>
      </c>
      <c r="W431" s="3">
        <f>SUM(Table3[[#This Row],[RN Hours Contract]:[Med Aide Hours Contract]])</f>
        <v>0</v>
      </c>
      <c r="X431" s="3">
        <v>0</v>
      </c>
      <c r="Y431" s="3">
        <v>0</v>
      </c>
      <c r="Z431" s="3">
        <v>0</v>
      </c>
      <c r="AA431" s="3">
        <v>0</v>
      </c>
      <c r="AB431" s="3">
        <v>0</v>
      </c>
      <c r="AC431" s="3">
        <v>0</v>
      </c>
      <c r="AD431" s="3">
        <v>0</v>
      </c>
      <c r="AE431" s="3">
        <v>0</v>
      </c>
      <c r="AF431" t="s">
        <v>429</v>
      </c>
      <c r="AG431" s="13">
        <v>5</v>
      </c>
      <c r="AQ431"/>
    </row>
    <row r="432" spans="1:43" x14ac:dyDescent="0.2">
      <c r="A432" t="s">
        <v>680</v>
      </c>
      <c r="B432" t="s">
        <v>1115</v>
      </c>
      <c r="C432" t="s">
        <v>1623</v>
      </c>
      <c r="D432" t="s">
        <v>1718</v>
      </c>
      <c r="E432" s="3">
        <v>70.7</v>
      </c>
      <c r="F432" s="3">
        <f>Table3[[#This Row],[Total Hours Nurse Staffing]]/Table3[[#This Row],[MDS Census]]</f>
        <v>3.1619911991199117</v>
      </c>
      <c r="G432" s="3">
        <f>Table3[[#This Row],[Total Direct Care Staff Hours]]/Table3[[#This Row],[MDS Census]]</f>
        <v>3.0589737545183087</v>
      </c>
      <c r="H432" s="3">
        <f>Table3[[#This Row],[Total RN Hours (w/ Admin, DON)]]/Table3[[#This Row],[MDS Census]]</f>
        <v>0.54011472575829012</v>
      </c>
      <c r="I432" s="3">
        <f>Table3[[#This Row],[Total RN Hours (w/ Admin, DON)]]/Table3[[#This Row],[MDS Census]]</f>
        <v>0.54011472575829012</v>
      </c>
      <c r="J432" s="3">
        <f t="shared" si="7"/>
        <v>223.55277777777778</v>
      </c>
      <c r="K432" s="3">
        <f>SUM(Table3[[#This Row],[RN Hours (excl. Admin, DON)]], Table3[[#This Row],[LPN Hours (excl. Admin)]], Table3[[#This Row],[CNA Hours]], Table3[[#This Row],[NA TR Hours]], Table3[[#This Row],[Med Aide/Tech Hours]])</f>
        <v>216.26944444444445</v>
      </c>
      <c r="L432" s="3">
        <f>SUM(Table3[[#This Row],[RN Hours (excl. Admin, DON)]:[RN DON Hours]])</f>
        <v>38.18611111111111</v>
      </c>
      <c r="M432" s="3">
        <v>30.902777777777779</v>
      </c>
      <c r="N432" s="3">
        <v>6.5361111111111114</v>
      </c>
      <c r="O432" s="3">
        <v>0.74722222222222223</v>
      </c>
      <c r="P432" s="3">
        <f>SUM(Table3[[#This Row],[LPN Hours (excl. Admin)]:[LPN Admin Hours]])</f>
        <v>52.93888888888889</v>
      </c>
      <c r="Q432" s="3">
        <v>52.93888888888889</v>
      </c>
      <c r="R432" s="3">
        <v>0</v>
      </c>
      <c r="S432" s="3">
        <f>SUM(Table3[[#This Row],[CNA Hours]], Table3[[#This Row],[NA TR Hours]], Table3[[#This Row],[Med Aide/Tech Hours]])</f>
        <v>132.42777777777778</v>
      </c>
      <c r="T432" s="3">
        <v>131.86111111111111</v>
      </c>
      <c r="U432" s="3">
        <v>0.56666666666666665</v>
      </c>
      <c r="V432" s="3">
        <v>0</v>
      </c>
      <c r="W432" s="3">
        <f>SUM(Table3[[#This Row],[RN Hours Contract]:[Med Aide Hours Contract]])</f>
        <v>0</v>
      </c>
      <c r="X432" s="3">
        <v>0</v>
      </c>
      <c r="Y432" s="3">
        <v>0</v>
      </c>
      <c r="Z432" s="3">
        <v>0</v>
      </c>
      <c r="AA432" s="3">
        <v>0</v>
      </c>
      <c r="AB432" s="3">
        <v>0</v>
      </c>
      <c r="AC432" s="3">
        <v>0</v>
      </c>
      <c r="AD432" s="3">
        <v>0</v>
      </c>
      <c r="AE432" s="3">
        <v>0</v>
      </c>
      <c r="AF432" t="s">
        <v>430</v>
      </c>
      <c r="AG432" s="13">
        <v>5</v>
      </c>
      <c r="AQ432"/>
    </row>
    <row r="433" spans="1:43" x14ac:dyDescent="0.2">
      <c r="A433" t="s">
        <v>680</v>
      </c>
      <c r="B433" t="s">
        <v>1116</v>
      </c>
      <c r="C433" t="s">
        <v>1420</v>
      </c>
      <c r="D433" t="s">
        <v>1741</v>
      </c>
      <c r="E433" s="3">
        <v>50.744444444444447</v>
      </c>
      <c r="F433" s="3">
        <f>Table3[[#This Row],[Total Hours Nurse Staffing]]/Table3[[#This Row],[MDS Census]]</f>
        <v>4.0579702211517406</v>
      </c>
      <c r="G433" s="3">
        <f>Table3[[#This Row],[Total Direct Care Staff Hours]]/Table3[[#This Row],[MDS Census]]</f>
        <v>3.8584957302386682</v>
      </c>
      <c r="H433" s="3">
        <f>Table3[[#This Row],[Total RN Hours (w/ Admin, DON)]]/Table3[[#This Row],[MDS Census]]</f>
        <v>1.3131158309612438</v>
      </c>
      <c r="I433" s="3">
        <f>Table3[[#This Row],[Total RN Hours (w/ Admin, DON)]]/Table3[[#This Row],[MDS Census]]</f>
        <v>1.3131158309612438</v>
      </c>
      <c r="J433" s="3">
        <f t="shared" si="7"/>
        <v>205.91944444444445</v>
      </c>
      <c r="K433" s="3">
        <f>SUM(Table3[[#This Row],[RN Hours (excl. Admin, DON)]], Table3[[#This Row],[LPN Hours (excl. Admin)]], Table3[[#This Row],[CNA Hours]], Table3[[#This Row],[NA TR Hours]], Table3[[#This Row],[Med Aide/Tech Hours]])</f>
        <v>195.79722222222222</v>
      </c>
      <c r="L433" s="3">
        <f>SUM(Table3[[#This Row],[RN Hours (excl. Admin, DON)]:[RN DON Hours]])</f>
        <v>66.63333333333334</v>
      </c>
      <c r="M433" s="3">
        <v>56.511111111111113</v>
      </c>
      <c r="N433" s="3">
        <v>5.2777777777777777</v>
      </c>
      <c r="O433" s="3">
        <v>4.8444444444444441</v>
      </c>
      <c r="P433" s="3">
        <f>SUM(Table3[[#This Row],[LPN Hours (excl. Admin)]:[LPN Admin Hours]])</f>
        <v>39.805555555555557</v>
      </c>
      <c r="Q433" s="3">
        <v>39.805555555555557</v>
      </c>
      <c r="R433" s="3">
        <v>0</v>
      </c>
      <c r="S433" s="3">
        <f>SUM(Table3[[#This Row],[CNA Hours]], Table3[[#This Row],[NA TR Hours]], Table3[[#This Row],[Med Aide/Tech Hours]])</f>
        <v>99.480555555555554</v>
      </c>
      <c r="T433" s="3">
        <v>99.480555555555554</v>
      </c>
      <c r="U433" s="3">
        <v>0</v>
      </c>
      <c r="V433" s="3">
        <v>0</v>
      </c>
      <c r="W433" s="3">
        <f>SUM(Table3[[#This Row],[RN Hours Contract]:[Med Aide Hours Contract]])</f>
        <v>0</v>
      </c>
      <c r="X433" s="3">
        <v>0</v>
      </c>
      <c r="Y433" s="3">
        <v>0</v>
      </c>
      <c r="Z433" s="3">
        <v>0</v>
      </c>
      <c r="AA433" s="3">
        <v>0</v>
      </c>
      <c r="AB433" s="3">
        <v>0</v>
      </c>
      <c r="AC433" s="3">
        <v>0</v>
      </c>
      <c r="AD433" s="3">
        <v>0</v>
      </c>
      <c r="AE433" s="3">
        <v>0</v>
      </c>
      <c r="AF433" t="s">
        <v>431</v>
      </c>
      <c r="AG433" s="13">
        <v>5</v>
      </c>
      <c r="AQ433"/>
    </row>
    <row r="434" spans="1:43" x14ac:dyDescent="0.2">
      <c r="A434" t="s">
        <v>680</v>
      </c>
      <c r="B434" t="s">
        <v>1117</v>
      </c>
      <c r="C434" t="s">
        <v>1441</v>
      </c>
      <c r="D434" t="s">
        <v>1757</v>
      </c>
      <c r="E434" s="3">
        <v>116.35555555555555</v>
      </c>
      <c r="F434" s="3">
        <f>Table3[[#This Row],[Total Hours Nurse Staffing]]/Table3[[#This Row],[MDS Census]]</f>
        <v>3.346567035905271</v>
      </c>
      <c r="G434" s="3">
        <f>Table3[[#This Row],[Total Direct Care Staff Hours]]/Table3[[#This Row],[MDS Census]]</f>
        <v>3.1973118792971733</v>
      </c>
      <c r="H434" s="3">
        <f>Table3[[#This Row],[Total RN Hours (w/ Admin, DON)]]/Table3[[#This Row],[MDS Census]]</f>
        <v>0.46595683728036669</v>
      </c>
      <c r="I434" s="3">
        <f>Table3[[#This Row],[Total RN Hours (w/ Admin, DON)]]/Table3[[#This Row],[MDS Census]]</f>
        <v>0.46595683728036669</v>
      </c>
      <c r="J434" s="3">
        <f t="shared" si="7"/>
        <v>389.39166666666665</v>
      </c>
      <c r="K434" s="3">
        <f>SUM(Table3[[#This Row],[RN Hours (excl. Admin, DON)]], Table3[[#This Row],[LPN Hours (excl. Admin)]], Table3[[#This Row],[CNA Hours]], Table3[[#This Row],[NA TR Hours]], Table3[[#This Row],[Med Aide/Tech Hours]])</f>
        <v>372.02499999999998</v>
      </c>
      <c r="L434" s="3">
        <f>SUM(Table3[[#This Row],[RN Hours (excl. Admin, DON)]:[RN DON Hours]])</f>
        <v>54.216666666666669</v>
      </c>
      <c r="M434" s="3">
        <v>36.85</v>
      </c>
      <c r="N434" s="3">
        <v>11.777777777777779</v>
      </c>
      <c r="O434" s="3">
        <v>5.5888888888888886</v>
      </c>
      <c r="P434" s="3">
        <f>SUM(Table3[[#This Row],[LPN Hours (excl. Admin)]:[LPN Admin Hours]])</f>
        <v>76.216666666666669</v>
      </c>
      <c r="Q434" s="3">
        <v>76.216666666666669</v>
      </c>
      <c r="R434" s="3">
        <v>0</v>
      </c>
      <c r="S434" s="3">
        <f>SUM(Table3[[#This Row],[CNA Hours]], Table3[[#This Row],[NA TR Hours]], Table3[[#This Row],[Med Aide/Tech Hours]])</f>
        <v>258.95833333333331</v>
      </c>
      <c r="T434" s="3">
        <v>258.53888888888889</v>
      </c>
      <c r="U434" s="3">
        <v>0.41944444444444445</v>
      </c>
      <c r="V434" s="3">
        <v>0</v>
      </c>
      <c r="W434" s="3">
        <f>SUM(Table3[[#This Row],[RN Hours Contract]:[Med Aide Hours Contract]])</f>
        <v>0.25</v>
      </c>
      <c r="X434" s="3">
        <v>0.25</v>
      </c>
      <c r="Y434" s="3">
        <v>0</v>
      </c>
      <c r="Z434" s="3">
        <v>0</v>
      </c>
      <c r="AA434" s="3">
        <v>0</v>
      </c>
      <c r="AB434" s="3">
        <v>0</v>
      </c>
      <c r="AC434" s="3">
        <v>0</v>
      </c>
      <c r="AD434" s="3">
        <v>0</v>
      </c>
      <c r="AE434" s="3">
        <v>0</v>
      </c>
      <c r="AF434" t="s">
        <v>432</v>
      </c>
      <c r="AG434" s="13">
        <v>5</v>
      </c>
      <c r="AQ434"/>
    </row>
    <row r="435" spans="1:43" x14ac:dyDescent="0.2">
      <c r="A435" t="s">
        <v>680</v>
      </c>
      <c r="B435" t="s">
        <v>1118</v>
      </c>
      <c r="C435" t="s">
        <v>1370</v>
      </c>
      <c r="D435" t="s">
        <v>1787</v>
      </c>
      <c r="E435" s="3">
        <v>43.944444444444443</v>
      </c>
      <c r="F435" s="3">
        <f>Table3[[#This Row],[Total Hours Nurse Staffing]]/Table3[[#This Row],[MDS Census]]</f>
        <v>2.7829355246523386</v>
      </c>
      <c r="G435" s="3">
        <f>Table3[[#This Row],[Total Direct Care Staff Hours]]/Table3[[#This Row],[MDS Census]]</f>
        <v>2.5441668773704169</v>
      </c>
      <c r="H435" s="3">
        <f>Table3[[#This Row],[Total RN Hours (w/ Admin, DON)]]/Table3[[#This Row],[MDS Census]]</f>
        <v>0.72399999999999998</v>
      </c>
      <c r="I435" s="3">
        <f>Table3[[#This Row],[Total RN Hours (w/ Admin, DON)]]/Table3[[#This Row],[MDS Census]]</f>
        <v>0.72399999999999998</v>
      </c>
      <c r="J435" s="3">
        <f t="shared" si="7"/>
        <v>122.29455555555555</v>
      </c>
      <c r="K435" s="3">
        <f>SUM(Table3[[#This Row],[RN Hours (excl. Admin, DON)]], Table3[[#This Row],[LPN Hours (excl. Admin)]], Table3[[#This Row],[CNA Hours]], Table3[[#This Row],[NA TR Hours]], Table3[[#This Row],[Med Aide/Tech Hours]])</f>
        <v>111.80199999999999</v>
      </c>
      <c r="L435" s="3">
        <f>SUM(Table3[[#This Row],[RN Hours (excl. Admin, DON)]:[RN DON Hours]])</f>
        <v>31.815777777777775</v>
      </c>
      <c r="M435" s="3">
        <v>26.238</v>
      </c>
      <c r="N435" s="3">
        <v>0</v>
      </c>
      <c r="O435" s="3">
        <v>5.5777777777777775</v>
      </c>
      <c r="P435" s="3">
        <f>SUM(Table3[[#This Row],[LPN Hours (excl. Admin)]:[LPN Admin Hours]])</f>
        <v>31.872666666666667</v>
      </c>
      <c r="Q435" s="3">
        <v>26.957888888888888</v>
      </c>
      <c r="R435" s="3">
        <v>4.9147777777777781</v>
      </c>
      <c r="S435" s="3">
        <f>SUM(Table3[[#This Row],[CNA Hours]], Table3[[#This Row],[NA TR Hours]], Table3[[#This Row],[Med Aide/Tech Hours]])</f>
        <v>58.606111111111112</v>
      </c>
      <c r="T435" s="3">
        <v>58.606111111111112</v>
      </c>
      <c r="U435" s="3">
        <v>0</v>
      </c>
      <c r="V435" s="3">
        <v>0</v>
      </c>
      <c r="W435" s="3">
        <f>SUM(Table3[[#This Row],[RN Hours Contract]:[Med Aide Hours Contract]])</f>
        <v>0</v>
      </c>
      <c r="X435" s="3">
        <v>0</v>
      </c>
      <c r="Y435" s="3">
        <v>0</v>
      </c>
      <c r="Z435" s="3">
        <v>0</v>
      </c>
      <c r="AA435" s="3">
        <v>0</v>
      </c>
      <c r="AB435" s="3">
        <v>0</v>
      </c>
      <c r="AC435" s="3">
        <v>0</v>
      </c>
      <c r="AD435" s="3">
        <v>0</v>
      </c>
      <c r="AE435" s="3">
        <v>0</v>
      </c>
      <c r="AF435" t="s">
        <v>433</v>
      </c>
      <c r="AG435" s="13">
        <v>5</v>
      </c>
      <c r="AQ435"/>
    </row>
    <row r="436" spans="1:43" x14ac:dyDescent="0.2">
      <c r="A436" t="s">
        <v>680</v>
      </c>
      <c r="B436" t="s">
        <v>1119</v>
      </c>
      <c r="C436" t="s">
        <v>1624</v>
      </c>
      <c r="D436" t="s">
        <v>1708</v>
      </c>
      <c r="E436" s="3">
        <v>64.911111111111111</v>
      </c>
      <c r="F436" s="3">
        <f>Table3[[#This Row],[Total Hours Nurse Staffing]]/Table3[[#This Row],[MDS Census]]</f>
        <v>3.2864532694282782</v>
      </c>
      <c r="G436" s="3">
        <f>Table3[[#This Row],[Total Direct Care Staff Hours]]/Table3[[#This Row],[MDS Census]]</f>
        <v>3.0195874700445051</v>
      </c>
      <c r="H436" s="3">
        <f>Table3[[#This Row],[Total RN Hours (w/ Admin, DON)]]/Table3[[#This Row],[MDS Census]]</f>
        <v>0.59833447449503596</v>
      </c>
      <c r="I436" s="3">
        <f>Table3[[#This Row],[Total RN Hours (w/ Admin, DON)]]/Table3[[#This Row],[MDS Census]]</f>
        <v>0.59833447449503596</v>
      </c>
      <c r="J436" s="3">
        <f t="shared" si="7"/>
        <v>213.32733333333334</v>
      </c>
      <c r="K436" s="3">
        <f>SUM(Table3[[#This Row],[RN Hours (excl. Admin, DON)]], Table3[[#This Row],[LPN Hours (excl. Admin)]], Table3[[#This Row],[CNA Hours]], Table3[[#This Row],[NA TR Hours]], Table3[[#This Row],[Med Aide/Tech Hours]])</f>
        <v>196.00477777777778</v>
      </c>
      <c r="L436" s="3">
        <f>SUM(Table3[[#This Row],[RN Hours (excl. Admin, DON)]:[RN DON Hours]])</f>
        <v>38.838555555555558</v>
      </c>
      <c r="M436" s="3">
        <v>24.213222222222221</v>
      </c>
      <c r="N436" s="3">
        <v>9.6920000000000002</v>
      </c>
      <c r="O436" s="3">
        <v>4.9333333333333336</v>
      </c>
      <c r="P436" s="3">
        <f>SUM(Table3[[#This Row],[LPN Hours (excl. Admin)]:[LPN Admin Hours]])</f>
        <v>46.008333333333333</v>
      </c>
      <c r="Q436" s="3">
        <v>43.31111111111111</v>
      </c>
      <c r="R436" s="3">
        <v>2.6972222222222224</v>
      </c>
      <c r="S436" s="3">
        <f>SUM(Table3[[#This Row],[CNA Hours]], Table3[[#This Row],[NA TR Hours]], Table3[[#This Row],[Med Aide/Tech Hours]])</f>
        <v>128.48044444444446</v>
      </c>
      <c r="T436" s="3">
        <v>113.13177777777778</v>
      </c>
      <c r="U436" s="3">
        <v>15.348666666666661</v>
      </c>
      <c r="V436" s="3">
        <v>0</v>
      </c>
      <c r="W436" s="3">
        <f>SUM(Table3[[#This Row],[RN Hours Contract]:[Med Aide Hours Contract]])</f>
        <v>0</v>
      </c>
      <c r="X436" s="3">
        <v>0</v>
      </c>
      <c r="Y436" s="3">
        <v>0</v>
      </c>
      <c r="Z436" s="3">
        <v>0</v>
      </c>
      <c r="AA436" s="3">
        <v>0</v>
      </c>
      <c r="AB436" s="3">
        <v>0</v>
      </c>
      <c r="AC436" s="3">
        <v>0</v>
      </c>
      <c r="AD436" s="3">
        <v>0</v>
      </c>
      <c r="AE436" s="3">
        <v>0</v>
      </c>
      <c r="AF436" t="s">
        <v>434</v>
      </c>
      <c r="AG436" s="13">
        <v>5</v>
      </c>
      <c r="AQ436"/>
    </row>
    <row r="437" spans="1:43" x14ac:dyDescent="0.2">
      <c r="A437" t="s">
        <v>680</v>
      </c>
      <c r="B437" t="s">
        <v>1120</v>
      </c>
      <c r="C437" t="s">
        <v>1625</v>
      </c>
      <c r="D437" t="s">
        <v>1773</v>
      </c>
      <c r="E437" s="3">
        <v>38.177777777777777</v>
      </c>
      <c r="F437" s="3">
        <f>Table3[[#This Row],[Total Hours Nurse Staffing]]/Table3[[#This Row],[MDS Census]]</f>
        <v>4.3932625145518047</v>
      </c>
      <c r="G437" s="3">
        <f>Table3[[#This Row],[Total Direct Care Staff Hours]]/Table3[[#This Row],[MDS Census]]</f>
        <v>4.1309662398137368</v>
      </c>
      <c r="H437" s="3">
        <f>Table3[[#This Row],[Total RN Hours (w/ Admin, DON)]]/Table3[[#This Row],[MDS Census]]</f>
        <v>0.83774738067520371</v>
      </c>
      <c r="I437" s="3">
        <f>Table3[[#This Row],[Total RN Hours (w/ Admin, DON)]]/Table3[[#This Row],[MDS Census]]</f>
        <v>0.83774738067520371</v>
      </c>
      <c r="J437" s="3">
        <f t="shared" si="7"/>
        <v>167.72499999999999</v>
      </c>
      <c r="K437" s="3">
        <f>SUM(Table3[[#This Row],[RN Hours (excl. Admin, DON)]], Table3[[#This Row],[LPN Hours (excl. Admin)]], Table3[[#This Row],[CNA Hours]], Table3[[#This Row],[NA TR Hours]], Table3[[#This Row],[Med Aide/Tech Hours]])</f>
        <v>157.71111111111111</v>
      </c>
      <c r="L437" s="3">
        <f>SUM(Table3[[#This Row],[RN Hours (excl. Admin, DON)]:[RN DON Hours]])</f>
        <v>31.983333333333331</v>
      </c>
      <c r="M437" s="3">
        <v>24.530555555555555</v>
      </c>
      <c r="N437" s="3">
        <v>2.1805555555555554</v>
      </c>
      <c r="O437" s="3">
        <v>5.2722222222222221</v>
      </c>
      <c r="P437" s="3">
        <f>SUM(Table3[[#This Row],[LPN Hours (excl. Admin)]:[LPN Admin Hours]])</f>
        <v>21.908333333333331</v>
      </c>
      <c r="Q437" s="3">
        <v>19.347222222222221</v>
      </c>
      <c r="R437" s="3">
        <v>2.5611111111111109</v>
      </c>
      <c r="S437" s="3">
        <f>SUM(Table3[[#This Row],[CNA Hours]], Table3[[#This Row],[NA TR Hours]], Table3[[#This Row],[Med Aide/Tech Hours]])</f>
        <v>113.83333333333333</v>
      </c>
      <c r="T437" s="3">
        <v>113.83333333333333</v>
      </c>
      <c r="U437" s="3">
        <v>0</v>
      </c>
      <c r="V437" s="3">
        <v>0</v>
      </c>
      <c r="W437" s="3">
        <f>SUM(Table3[[#This Row],[RN Hours Contract]:[Med Aide Hours Contract]])</f>
        <v>22.966666666666665</v>
      </c>
      <c r="X437" s="3">
        <v>6.8555555555555552</v>
      </c>
      <c r="Y437" s="3">
        <v>0</v>
      </c>
      <c r="Z437" s="3">
        <v>0</v>
      </c>
      <c r="AA437" s="3">
        <v>3.3777777777777778</v>
      </c>
      <c r="AB437" s="3">
        <v>0</v>
      </c>
      <c r="AC437" s="3">
        <v>12.733333333333333</v>
      </c>
      <c r="AD437" s="3">
        <v>0</v>
      </c>
      <c r="AE437" s="3">
        <v>0</v>
      </c>
      <c r="AF437" t="s">
        <v>435</v>
      </c>
      <c r="AG437" s="13">
        <v>5</v>
      </c>
      <c r="AQ437"/>
    </row>
    <row r="438" spans="1:43" x14ac:dyDescent="0.2">
      <c r="A438" t="s">
        <v>680</v>
      </c>
      <c r="B438" t="s">
        <v>1121</v>
      </c>
      <c r="C438" t="s">
        <v>1397</v>
      </c>
      <c r="D438" t="s">
        <v>1741</v>
      </c>
      <c r="E438" s="3">
        <v>54.444444444444443</v>
      </c>
      <c r="F438" s="3">
        <f>Table3[[#This Row],[Total Hours Nurse Staffing]]/Table3[[#This Row],[MDS Census]]</f>
        <v>3.0952244897959185</v>
      </c>
      <c r="G438" s="3">
        <f>Table3[[#This Row],[Total Direct Care Staff Hours]]/Table3[[#This Row],[MDS Census]]</f>
        <v>2.8511020408163263</v>
      </c>
      <c r="H438" s="3">
        <f>Table3[[#This Row],[Total RN Hours (w/ Admin, DON)]]/Table3[[#This Row],[MDS Census]]</f>
        <v>0.79977551020408155</v>
      </c>
      <c r="I438" s="3">
        <f>Table3[[#This Row],[Total RN Hours (w/ Admin, DON)]]/Table3[[#This Row],[MDS Census]]</f>
        <v>0.79977551020408155</v>
      </c>
      <c r="J438" s="3">
        <f t="shared" si="7"/>
        <v>168.51777777777778</v>
      </c>
      <c r="K438" s="3">
        <f>SUM(Table3[[#This Row],[RN Hours (excl. Admin, DON)]], Table3[[#This Row],[LPN Hours (excl. Admin)]], Table3[[#This Row],[CNA Hours]], Table3[[#This Row],[NA TR Hours]], Table3[[#This Row],[Med Aide/Tech Hours]])</f>
        <v>155.22666666666666</v>
      </c>
      <c r="L438" s="3">
        <f>SUM(Table3[[#This Row],[RN Hours (excl. Admin, DON)]:[RN DON Hours]])</f>
        <v>43.543333333333329</v>
      </c>
      <c r="M438" s="3">
        <v>35.67444444444444</v>
      </c>
      <c r="N438" s="3">
        <v>2.7133333333333338</v>
      </c>
      <c r="O438" s="3">
        <v>5.1555555555555559</v>
      </c>
      <c r="P438" s="3">
        <f>SUM(Table3[[#This Row],[LPN Hours (excl. Admin)]:[LPN Admin Hours]])</f>
        <v>24.531111111111109</v>
      </c>
      <c r="Q438" s="3">
        <v>19.108888888888888</v>
      </c>
      <c r="R438" s="3">
        <v>5.4222222222222225</v>
      </c>
      <c r="S438" s="3">
        <f>SUM(Table3[[#This Row],[CNA Hours]], Table3[[#This Row],[NA TR Hours]], Table3[[#This Row],[Med Aide/Tech Hours]])</f>
        <v>100.44333333333333</v>
      </c>
      <c r="T438" s="3">
        <v>100.44333333333333</v>
      </c>
      <c r="U438" s="3">
        <v>0</v>
      </c>
      <c r="V438" s="3">
        <v>0</v>
      </c>
      <c r="W438" s="3">
        <f>SUM(Table3[[#This Row],[RN Hours Contract]:[Med Aide Hours Contract]])</f>
        <v>0.53333333333333333</v>
      </c>
      <c r="X438" s="3">
        <v>0</v>
      </c>
      <c r="Y438" s="3">
        <v>0.53333333333333333</v>
      </c>
      <c r="Z438" s="3">
        <v>0</v>
      </c>
      <c r="AA438" s="3">
        <v>0</v>
      </c>
      <c r="AB438" s="3">
        <v>0</v>
      </c>
      <c r="AC438" s="3">
        <v>0</v>
      </c>
      <c r="AD438" s="3">
        <v>0</v>
      </c>
      <c r="AE438" s="3">
        <v>0</v>
      </c>
      <c r="AF438" t="s">
        <v>436</v>
      </c>
      <c r="AG438" s="13">
        <v>5</v>
      </c>
      <c r="AQ438"/>
    </row>
    <row r="439" spans="1:43" x14ac:dyDescent="0.2">
      <c r="A439" t="s">
        <v>680</v>
      </c>
      <c r="B439" t="s">
        <v>1122</v>
      </c>
      <c r="C439" t="s">
        <v>1439</v>
      </c>
      <c r="D439" t="s">
        <v>1741</v>
      </c>
      <c r="E439" s="3">
        <v>178.04444444444445</v>
      </c>
      <c r="F439" s="3">
        <f>Table3[[#This Row],[Total Hours Nurse Staffing]]/Table3[[#This Row],[MDS Census]]</f>
        <v>2.4358362456315525</v>
      </c>
      <c r="G439" s="3">
        <f>Table3[[#This Row],[Total Direct Care Staff Hours]]/Table3[[#This Row],[MDS Census]]</f>
        <v>2.3379206190713928</v>
      </c>
      <c r="H439" s="3">
        <f>Table3[[#This Row],[Total RN Hours (w/ Admin, DON)]]/Table3[[#This Row],[MDS Census]]</f>
        <v>0.21137044433349975</v>
      </c>
      <c r="I439" s="3">
        <f>Table3[[#This Row],[Total RN Hours (w/ Admin, DON)]]/Table3[[#This Row],[MDS Census]]</f>
        <v>0.21137044433349975</v>
      </c>
      <c r="J439" s="3">
        <f t="shared" si="7"/>
        <v>433.68711111111111</v>
      </c>
      <c r="K439" s="3">
        <f>SUM(Table3[[#This Row],[RN Hours (excl. Admin, DON)]], Table3[[#This Row],[LPN Hours (excl. Admin)]], Table3[[#This Row],[CNA Hours]], Table3[[#This Row],[NA TR Hours]], Table3[[#This Row],[Med Aide/Tech Hours]])</f>
        <v>416.25377777777777</v>
      </c>
      <c r="L439" s="3">
        <f>SUM(Table3[[#This Row],[RN Hours (excl. Admin, DON)]:[RN DON Hours]])</f>
        <v>37.633333333333333</v>
      </c>
      <c r="M439" s="3">
        <v>27.916666666666668</v>
      </c>
      <c r="N439" s="3">
        <v>5.7166666666666668</v>
      </c>
      <c r="O439" s="3">
        <v>4</v>
      </c>
      <c r="P439" s="3">
        <f>SUM(Table3[[#This Row],[LPN Hours (excl. Admin)]:[LPN Admin Hours]])</f>
        <v>156.47022222222222</v>
      </c>
      <c r="Q439" s="3">
        <v>148.75355555555555</v>
      </c>
      <c r="R439" s="3">
        <v>7.7166666666666668</v>
      </c>
      <c r="S439" s="3">
        <f>SUM(Table3[[#This Row],[CNA Hours]], Table3[[#This Row],[NA TR Hours]], Table3[[#This Row],[Med Aide/Tech Hours]])</f>
        <v>239.58355555555556</v>
      </c>
      <c r="T439" s="3">
        <v>239.58355555555556</v>
      </c>
      <c r="U439" s="3">
        <v>0</v>
      </c>
      <c r="V439" s="3">
        <v>0</v>
      </c>
      <c r="W439" s="3">
        <f>SUM(Table3[[#This Row],[RN Hours Contract]:[Med Aide Hours Contract]])</f>
        <v>44.370222222222225</v>
      </c>
      <c r="X439" s="3">
        <v>3.8000000000000007</v>
      </c>
      <c r="Y439" s="3">
        <v>0</v>
      </c>
      <c r="Z439" s="3">
        <v>0</v>
      </c>
      <c r="AA439" s="3">
        <v>40.231333333333332</v>
      </c>
      <c r="AB439" s="3">
        <v>0</v>
      </c>
      <c r="AC439" s="3">
        <v>0.33888888888888891</v>
      </c>
      <c r="AD439" s="3">
        <v>0</v>
      </c>
      <c r="AE439" s="3">
        <v>0</v>
      </c>
      <c r="AF439" t="s">
        <v>437</v>
      </c>
      <c r="AG439" s="13">
        <v>5</v>
      </c>
      <c r="AQ439"/>
    </row>
    <row r="440" spans="1:43" x14ac:dyDescent="0.2">
      <c r="A440" t="s">
        <v>680</v>
      </c>
      <c r="B440" t="s">
        <v>1123</v>
      </c>
      <c r="C440" t="s">
        <v>1457</v>
      </c>
      <c r="D440" t="s">
        <v>1759</v>
      </c>
      <c r="E440" s="3">
        <v>26.455555555555556</v>
      </c>
      <c r="F440" s="3">
        <f>Table3[[#This Row],[Total Hours Nurse Staffing]]/Table3[[#This Row],[MDS Census]]</f>
        <v>6.4994750104997898</v>
      </c>
      <c r="G440" s="3">
        <f>Table3[[#This Row],[Total Direct Care Staff Hours]]/Table3[[#This Row],[MDS Census]]</f>
        <v>5.6467870642587146</v>
      </c>
      <c r="H440" s="3">
        <f>Table3[[#This Row],[Total RN Hours (w/ Admin, DON)]]/Table3[[#This Row],[MDS Census]]</f>
        <v>1.9712305753884922</v>
      </c>
      <c r="I440" s="3">
        <f>Table3[[#This Row],[Total RN Hours (w/ Admin, DON)]]/Table3[[#This Row],[MDS Census]]</f>
        <v>1.9712305753884922</v>
      </c>
      <c r="J440" s="3">
        <f t="shared" si="7"/>
        <v>171.94722222222222</v>
      </c>
      <c r="K440" s="3">
        <f>SUM(Table3[[#This Row],[RN Hours (excl. Admin, DON)]], Table3[[#This Row],[LPN Hours (excl. Admin)]], Table3[[#This Row],[CNA Hours]], Table3[[#This Row],[NA TR Hours]], Table3[[#This Row],[Med Aide/Tech Hours]])</f>
        <v>149.38888888888889</v>
      </c>
      <c r="L440" s="3">
        <f>SUM(Table3[[#This Row],[RN Hours (excl. Admin, DON)]:[RN DON Hours]])</f>
        <v>52.15</v>
      </c>
      <c r="M440" s="3">
        <v>34.1</v>
      </c>
      <c r="N440" s="3">
        <v>12.891666666666667</v>
      </c>
      <c r="O440" s="3">
        <v>5.1583333333333332</v>
      </c>
      <c r="P440" s="3">
        <f>SUM(Table3[[#This Row],[LPN Hours (excl. Admin)]:[LPN Admin Hours]])</f>
        <v>27.013888888888889</v>
      </c>
      <c r="Q440" s="3">
        <v>22.505555555555556</v>
      </c>
      <c r="R440" s="3">
        <v>4.5083333333333337</v>
      </c>
      <c r="S440" s="3">
        <f>SUM(Table3[[#This Row],[CNA Hours]], Table3[[#This Row],[NA TR Hours]], Table3[[#This Row],[Med Aide/Tech Hours]])</f>
        <v>92.783333333333331</v>
      </c>
      <c r="T440" s="3">
        <v>92.783333333333331</v>
      </c>
      <c r="U440" s="3">
        <v>0</v>
      </c>
      <c r="V440" s="3">
        <v>0</v>
      </c>
      <c r="W440" s="3">
        <f>SUM(Table3[[#This Row],[RN Hours Contract]:[Med Aide Hours Contract]])</f>
        <v>0</v>
      </c>
      <c r="X440" s="3">
        <v>0</v>
      </c>
      <c r="Y440" s="3">
        <v>0</v>
      </c>
      <c r="Z440" s="3">
        <v>0</v>
      </c>
      <c r="AA440" s="3">
        <v>0</v>
      </c>
      <c r="AB440" s="3">
        <v>0</v>
      </c>
      <c r="AC440" s="3">
        <v>0</v>
      </c>
      <c r="AD440" s="3">
        <v>0</v>
      </c>
      <c r="AE440" s="3">
        <v>0</v>
      </c>
      <c r="AF440" t="s">
        <v>438</v>
      </c>
      <c r="AG440" s="13">
        <v>5</v>
      </c>
      <c r="AQ440"/>
    </row>
    <row r="441" spans="1:43" x14ac:dyDescent="0.2">
      <c r="A441" t="s">
        <v>680</v>
      </c>
      <c r="B441" t="s">
        <v>1124</v>
      </c>
      <c r="C441" t="s">
        <v>1374</v>
      </c>
      <c r="D441" t="s">
        <v>1712</v>
      </c>
      <c r="E441" s="3">
        <v>66.166666666666671</v>
      </c>
      <c r="F441" s="3">
        <f>Table3[[#This Row],[Total Hours Nurse Staffing]]/Table3[[#This Row],[MDS Census]]</f>
        <v>2.5383324937027707</v>
      </c>
      <c r="G441" s="3">
        <f>Table3[[#This Row],[Total Direct Care Staff Hours]]/Table3[[#This Row],[MDS Census]]</f>
        <v>2.2830848026868176</v>
      </c>
      <c r="H441" s="3">
        <f>Table3[[#This Row],[Total RN Hours (w/ Admin, DON)]]/Table3[[#This Row],[MDS Census]]</f>
        <v>0.39017632241813605</v>
      </c>
      <c r="I441" s="3">
        <f>Table3[[#This Row],[Total RN Hours (w/ Admin, DON)]]/Table3[[#This Row],[MDS Census]]</f>
        <v>0.39017632241813605</v>
      </c>
      <c r="J441" s="3">
        <f t="shared" si="7"/>
        <v>167.953</v>
      </c>
      <c r="K441" s="3">
        <f>SUM(Table3[[#This Row],[RN Hours (excl. Admin, DON)]], Table3[[#This Row],[LPN Hours (excl. Admin)]], Table3[[#This Row],[CNA Hours]], Table3[[#This Row],[NA TR Hours]], Table3[[#This Row],[Med Aide/Tech Hours]])</f>
        <v>151.06411111111112</v>
      </c>
      <c r="L441" s="3">
        <f>SUM(Table3[[#This Row],[RN Hours (excl. Admin, DON)]:[RN DON Hours]])</f>
        <v>25.81666666666667</v>
      </c>
      <c r="M441" s="3">
        <v>8.9277777777777771</v>
      </c>
      <c r="N441" s="3">
        <v>11.28888888888889</v>
      </c>
      <c r="O441" s="3">
        <v>5.6</v>
      </c>
      <c r="P441" s="3">
        <f>SUM(Table3[[#This Row],[LPN Hours (excl. Admin)]:[LPN Admin Hours]])</f>
        <v>50.525555555555556</v>
      </c>
      <c r="Q441" s="3">
        <v>50.525555555555556</v>
      </c>
      <c r="R441" s="3">
        <v>0</v>
      </c>
      <c r="S441" s="3">
        <f>SUM(Table3[[#This Row],[CNA Hours]], Table3[[#This Row],[NA TR Hours]], Table3[[#This Row],[Med Aide/Tech Hours]])</f>
        <v>91.61077777777777</v>
      </c>
      <c r="T441" s="3">
        <v>91.61077777777777</v>
      </c>
      <c r="U441" s="3">
        <v>0</v>
      </c>
      <c r="V441" s="3">
        <v>0</v>
      </c>
      <c r="W441" s="3">
        <f>SUM(Table3[[#This Row],[RN Hours Contract]:[Med Aide Hours Contract]])</f>
        <v>0.53333333333333333</v>
      </c>
      <c r="X441" s="3">
        <v>0</v>
      </c>
      <c r="Y441" s="3">
        <v>0.53333333333333333</v>
      </c>
      <c r="Z441" s="3">
        <v>0</v>
      </c>
      <c r="AA441" s="3">
        <v>0</v>
      </c>
      <c r="AB441" s="3">
        <v>0</v>
      </c>
      <c r="AC441" s="3">
        <v>0</v>
      </c>
      <c r="AD441" s="3">
        <v>0</v>
      </c>
      <c r="AE441" s="3">
        <v>0</v>
      </c>
      <c r="AF441" t="s">
        <v>439</v>
      </c>
      <c r="AG441" s="13">
        <v>5</v>
      </c>
      <c r="AQ441"/>
    </row>
    <row r="442" spans="1:43" x14ac:dyDescent="0.2">
      <c r="A442" t="s">
        <v>680</v>
      </c>
      <c r="B442" t="s">
        <v>1125</v>
      </c>
      <c r="C442" t="s">
        <v>1534</v>
      </c>
      <c r="D442" t="s">
        <v>1762</v>
      </c>
      <c r="E442" s="3">
        <v>37.388888888888886</v>
      </c>
      <c r="F442" s="3">
        <f>Table3[[#This Row],[Total Hours Nurse Staffing]]/Table3[[#This Row],[MDS Census]]</f>
        <v>3.1224814264487373</v>
      </c>
      <c r="G442" s="3">
        <f>Table3[[#This Row],[Total Direct Care Staff Hours]]/Table3[[#This Row],[MDS Census]]</f>
        <v>2.9727043090638934</v>
      </c>
      <c r="H442" s="3">
        <f>Table3[[#This Row],[Total RN Hours (w/ Admin, DON)]]/Table3[[#This Row],[MDS Census]]</f>
        <v>0.58666567607726616</v>
      </c>
      <c r="I442" s="3">
        <f>Table3[[#This Row],[Total RN Hours (w/ Admin, DON)]]/Table3[[#This Row],[MDS Census]]</f>
        <v>0.58666567607726616</v>
      </c>
      <c r="J442" s="3">
        <f t="shared" si="7"/>
        <v>116.74611111111111</v>
      </c>
      <c r="K442" s="3">
        <f>SUM(Table3[[#This Row],[RN Hours (excl. Admin, DON)]], Table3[[#This Row],[LPN Hours (excl. Admin)]], Table3[[#This Row],[CNA Hours]], Table3[[#This Row],[NA TR Hours]], Table3[[#This Row],[Med Aide/Tech Hours]])</f>
        <v>111.14611111111111</v>
      </c>
      <c r="L442" s="3">
        <f>SUM(Table3[[#This Row],[RN Hours (excl. Admin, DON)]:[RN DON Hours]])</f>
        <v>21.934777777777782</v>
      </c>
      <c r="M442" s="3">
        <v>16.334777777777781</v>
      </c>
      <c r="N442" s="3">
        <v>0</v>
      </c>
      <c r="O442" s="3">
        <v>5.6</v>
      </c>
      <c r="P442" s="3">
        <f>SUM(Table3[[#This Row],[LPN Hours (excl. Admin)]:[LPN Admin Hours]])</f>
        <v>29.05822222222222</v>
      </c>
      <c r="Q442" s="3">
        <v>29.05822222222222</v>
      </c>
      <c r="R442" s="3">
        <v>0</v>
      </c>
      <c r="S442" s="3">
        <f>SUM(Table3[[#This Row],[CNA Hours]], Table3[[#This Row],[NA TR Hours]], Table3[[#This Row],[Med Aide/Tech Hours]])</f>
        <v>65.75311111111111</v>
      </c>
      <c r="T442" s="3">
        <v>60.605333333333327</v>
      </c>
      <c r="U442" s="3">
        <v>0</v>
      </c>
      <c r="V442" s="3">
        <v>5.1477777777777787</v>
      </c>
      <c r="W442" s="3">
        <f>SUM(Table3[[#This Row],[RN Hours Contract]:[Med Aide Hours Contract]])</f>
        <v>0</v>
      </c>
      <c r="X442" s="3">
        <v>0</v>
      </c>
      <c r="Y442" s="3">
        <v>0</v>
      </c>
      <c r="Z442" s="3">
        <v>0</v>
      </c>
      <c r="AA442" s="3">
        <v>0</v>
      </c>
      <c r="AB442" s="3">
        <v>0</v>
      </c>
      <c r="AC442" s="3">
        <v>0</v>
      </c>
      <c r="AD442" s="3">
        <v>0</v>
      </c>
      <c r="AE442" s="3">
        <v>0</v>
      </c>
      <c r="AF442" t="s">
        <v>440</v>
      </c>
      <c r="AG442" s="13">
        <v>5</v>
      </c>
      <c r="AQ442"/>
    </row>
    <row r="443" spans="1:43" x14ac:dyDescent="0.2">
      <c r="A443" t="s">
        <v>680</v>
      </c>
      <c r="B443" t="s">
        <v>1126</v>
      </c>
      <c r="C443" t="s">
        <v>1392</v>
      </c>
      <c r="D443" t="s">
        <v>1706</v>
      </c>
      <c r="E443" s="3">
        <v>39.955555555555556</v>
      </c>
      <c r="F443" s="3">
        <f>Table3[[#This Row],[Total Hours Nurse Staffing]]/Table3[[#This Row],[MDS Census]]</f>
        <v>3.7377308120133481</v>
      </c>
      <c r="G443" s="3">
        <f>Table3[[#This Row],[Total Direct Care Staff Hours]]/Table3[[#This Row],[MDS Census]]</f>
        <v>3.6063348164627365</v>
      </c>
      <c r="H443" s="3">
        <f>Table3[[#This Row],[Total RN Hours (w/ Admin, DON)]]/Table3[[#This Row],[MDS Census]]</f>
        <v>0.48947163515016689</v>
      </c>
      <c r="I443" s="3">
        <f>Table3[[#This Row],[Total RN Hours (w/ Admin, DON)]]/Table3[[#This Row],[MDS Census]]</f>
        <v>0.48947163515016689</v>
      </c>
      <c r="J443" s="3">
        <f t="shared" si="7"/>
        <v>149.34311111111111</v>
      </c>
      <c r="K443" s="3">
        <f>SUM(Table3[[#This Row],[RN Hours (excl. Admin, DON)]], Table3[[#This Row],[LPN Hours (excl. Admin)]], Table3[[#This Row],[CNA Hours]], Table3[[#This Row],[NA TR Hours]], Table3[[#This Row],[Med Aide/Tech Hours]])</f>
        <v>144.09311111111111</v>
      </c>
      <c r="L443" s="3">
        <f>SUM(Table3[[#This Row],[RN Hours (excl. Admin, DON)]:[RN DON Hours]])</f>
        <v>19.557111111111112</v>
      </c>
      <c r="M443" s="3">
        <v>14.390444444444446</v>
      </c>
      <c r="N443" s="3">
        <v>0</v>
      </c>
      <c r="O443" s="3">
        <v>5.166666666666667</v>
      </c>
      <c r="P443" s="3">
        <f>SUM(Table3[[#This Row],[LPN Hours (excl. Admin)]:[LPN Admin Hours]])</f>
        <v>22.054555555555556</v>
      </c>
      <c r="Q443" s="3">
        <v>21.971222222222224</v>
      </c>
      <c r="R443" s="3">
        <v>8.3333333333333329E-2</v>
      </c>
      <c r="S443" s="3">
        <f>SUM(Table3[[#This Row],[CNA Hours]], Table3[[#This Row],[NA TR Hours]], Table3[[#This Row],[Med Aide/Tech Hours]])</f>
        <v>107.73144444444445</v>
      </c>
      <c r="T443" s="3">
        <v>107.73144444444445</v>
      </c>
      <c r="U443" s="3">
        <v>0</v>
      </c>
      <c r="V443" s="3">
        <v>0</v>
      </c>
      <c r="W443" s="3">
        <f>SUM(Table3[[#This Row],[RN Hours Contract]:[Med Aide Hours Contract]])</f>
        <v>0</v>
      </c>
      <c r="X443" s="3">
        <v>0</v>
      </c>
      <c r="Y443" s="3">
        <v>0</v>
      </c>
      <c r="Z443" s="3">
        <v>0</v>
      </c>
      <c r="AA443" s="3">
        <v>0</v>
      </c>
      <c r="AB443" s="3">
        <v>0</v>
      </c>
      <c r="AC443" s="3">
        <v>0</v>
      </c>
      <c r="AD443" s="3">
        <v>0</v>
      </c>
      <c r="AE443" s="3">
        <v>0</v>
      </c>
      <c r="AF443" t="s">
        <v>441</v>
      </c>
      <c r="AG443" s="13">
        <v>5</v>
      </c>
      <c r="AQ443"/>
    </row>
    <row r="444" spans="1:43" x14ac:dyDescent="0.2">
      <c r="A444" t="s">
        <v>680</v>
      </c>
      <c r="B444" t="s">
        <v>1127</v>
      </c>
      <c r="C444" t="s">
        <v>1626</v>
      </c>
      <c r="D444" t="s">
        <v>1726</v>
      </c>
      <c r="E444" s="3">
        <v>61.033333333333331</v>
      </c>
      <c r="F444" s="3">
        <f>Table3[[#This Row],[Total Hours Nurse Staffing]]/Table3[[#This Row],[MDS Census]]</f>
        <v>2.389723284179865</v>
      </c>
      <c r="G444" s="3">
        <f>Table3[[#This Row],[Total Direct Care Staff Hours]]/Table3[[#This Row],[MDS Census]]</f>
        <v>2.2175951210631717</v>
      </c>
      <c r="H444" s="3">
        <f>Table3[[#This Row],[Total RN Hours (w/ Admin, DON)]]/Table3[[#This Row],[MDS Census]]</f>
        <v>0.26602038958674679</v>
      </c>
      <c r="I444" s="3">
        <f>Table3[[#This Row],[Total RN Hours (w/ Admin, DON)]]/Table3[[#This Row],[MDS Census]]</f>
        <v>0.26602038958674679</v>
      </c>
      <c r="J444" s="3">
        <f t="shared" si="7"/>
        <v>145.85277777777776</v>
      </c>
      <c r="K444" s="3">
        <f>SUM(Table3[[#This Row],[RN Hours (excl. Admin, DON)]], Table3[[#This Row],[LPN Hours (excl. Admin)]], Table3[[#This Row],[CNA Hours]], Table3[[#This Row],[NA TR Hours]], Table3[[#This Row],[Med Aide/Tech Hours]])</f>
        <v>135.34722222222223</v>
      </c>
      <c r="L444" s="3">
        <f>SUM(Table3[[#This Row],[RN Hours (excl. Admin, DON)]:[RN DON Hours]])</f>
        <v>16.236111111111111</v>
      </c>
      <c r="M444" s="3">
        <v>10.352777777777778</v>
      </c>
      <c r="N444" s="3">
        <v>5.8833333333333337</v>
      </c>
      <c r="O444" s="3">
        <v>0</v>
      </c>
      <c r="P444" s="3">
        <f>SUM(Table3[[#This Row],[LPN Hours (excl. Admin)]:[LPN Admin Hours]])</f>
        <v>26.85</v>
      </c>
      <c r="Q444" s="3">
        <v>22.227777777777778</v>
      </c>
      <c r="R444" s="3">
        <v>4.6222222222222218</v>
      </c>
      <c r="S444" s="3">
        <f>SUM(Table3[[#This Row],[CNA Hours]], Table3[[#This Row],[NA TR Hours]], Table3[[#This Row],[Med Aide/Tech Hours]])</f>
        <v>102.76666666666667</v>
      </c>
      <c r="T444" s="3">
        <v>102.76666666666667</v>
      </c>
      <c r="U444" s="3">
        <v>0</v>
      </c>
      <c r="V444" s="3">
        <v>0</v>
      </c>
      <c r="W444" s="3">
        <f>SUM(Table3[[#This Row],[RN Hours Contract]:[Med Aide Hours Contract]])</f>
        <v>0</v>
      </c>
      <c r="X444" s="3">
        <v>0</v>
      </c>
      <c r="Y444" s="3">
        <v>0</v>
      </c>
      <c r="Z444" s="3">
        <v>0</v>
      </c>
      <c r="AA444" s="3">
        <v>0</v>
      </c>
      <c r="AB444" s="3">
        <v>0</v>
      </c>
      <c r="AC444" s="3">
        <v>0</v>
      </c>
      <c r="AD444" s="3">
        <v>0</v>
      </c>
      <c r="AE444" s="3">
        <v>0</v>
      </c>
      <c r="AF444" t="s">
        <v>442</v>
      </c>
      <c r="AG444" s="13">
        <v>5</v>
      </c>
      <c r="AQ444"/>
    </row>
    <row r="445" spans="1:43" x14ac:dyDescent="0.2">
      <c r="A445" t="s">
        <v>680</v>
      </c>
      <c r="B445" t="s">
        <v>1128</v>
      </c>
      <c r="C445" t="s">
        <v>1627</v>
      </c>
      <c r="D445" t="s">
        <v>1733</v>
      </c>
      <c r="E445" s="3">
        <v>122.08888888888889</v>
      </c>
      <c r="F445" s="3">
        <f>Table3[[#This Row],[Total Hours Nurse Staffing]]/Table3[[#This Row],[MDS Census]]</f>
        <v>3.5652985074626864</v>
      </c>
      <c r="G445" s="3">
        <f>Table3[[#This Row],[Total Direct Care Staff Hours]]/Table3[[#This Row],[MDS Census]]</f>
        <v>3.3184838005096466</v>
      </c>
      <c r="H445" s="3">
        <f>Table3[[#This Row],[Total RN Hours (w/ Admin, DON)]]/Table3[[#This Row],[MDS Census]]</f>
        <v>0.64570440480524205</v>
      </c>
      <c r="I445" s="3">
        <f>Table3[[#This Row],[Total RN Hours (w/ Admin, DON)]]/Table3[[#This Row],[MDS Census]]</f>
        <v>0.64570440480524205</v>
      </c>
      <c r="J445" s="3">
        <f t="shared" si="7"/>
        <v>435.2833333333333</v>
      </c>
      <c r="K445" s="3">
        <f>SUM(Table3[[#This Row],[RN Hours (excl. Admin, DON)]], Table3[[#This Row],[LPN Hours (excl. Admin)]], Table3[[#This Row],[CNA Hours]], Table3[[#This Row],[NA TR Hours]], Table3[[#This Row],[Med Aide/Tech Hours]])</f>
        <v>405.15</v>
      </c>
      <c r="L445" s="3">
        <f>SUM(Table3[[#This Row],[RN Hours (excl. Admin, DON)]:[RN DON Hours]])</f>
        <v>78.833333333333329</v>
      </c>
      <c r="M445" s="3">
        <v>56.891666666666666</v>
      </c>
      <c r="N445" s="3">
        <v>16.341666666666665</v>
      </c>
      <c r="O445" s="3">
        <v>5.6</v>
      </c>
      <c r="P445" s="3">
        <f>SUM(Table3[[#This Row],[LPN Hours (excl. Admin)]:[LPN Admin Hours]])</f>
        <v>119.70833333333333</v>
      </c>
      <c r="Q445" s="3">
        <v>111.51666666666667</v>
      </c>
      <c r="R445" s="3">
        <v>8.1916666666666664</v>
      </c>
      <c r="S445" s="3">
        <f>SUM(Table3[[#This Row],[CNA Hours]], Table3[[#This Row],[NA TR Hours]], Table3[[#This Row],[Med Aide/Tech Hours]])</f>
        <v>236.74166666666667</v>
      </c>
      <c r="T445" s="3">
        <v>236.74166666666667</v>
      </c>
      <c r="U445" s="3">
        <v>0</v>
      </c>
      <c r="V445" s="3">
        <v>0</v>
      </c>
      <c r="W445" s="3">
        <f>SUM(Table3[[#This Row],[RN Hours Contract]:[Med Aide Hours Contract]])</f>
        <v>23.427777777777777</v>
      </c>
      <c r="X445" s="3">
        <v>6.0777777777777775</v>
      </c>
      <c r="Y445" s="3">
        <v>0</v>
      </c>
      <c r="Z445" s="3">
        <v>0</v>
      </c>
      <c r="AA445" s="3">
        <v>7.3944444444444448</v>
      </c>
      <c r="AB445" s="3">
        <v>0</v>
      </c>
      <c r="AC445" s="3">
        <v>9.9555555555555557</v>
      </c>
      <c r="AD445" s="3">
        <v>0</v>
      </c>
      <c r="AE445" s="3">
        <v>0</v>
      </c>
      <c r="AF445" t="s">
        <v>443</v>
      </c>
      <c r="AG445" s="13">
        <v>5</v>
      </c>
      <c r="AQ445"/>
    </row>
    <row r="446" spans="1:43" x14ac:dyDescent="0.2">
      <c r="A446" t="s">
        <v>680</v>
      </c>
      <c r="B446" t="s">
        <v>1129</v>
      </c>
      <c r="C446" t="s">
        <v>1388</v>
      </c>
      <c r="D446" t="s">
        <v>1758</v>
      </c>
      <c r="E446" s="3">
        <v>46.87777777777778</v>
      </c>
      <c r="F446" s="3">
        <f>Table3[[#This Row],[Total Hours Nurse Staffing]]/Table3[[#This Row],[MDS Census]]</f>
        <v>3.1971746859445358</v>
      </c>
      <c r="G446" s="3">
        <f>Table3[[#This Row],[Total Direct Care Staff Hours]]/Table3[[#This Row],[MDS Census]]</f>
        <v>2.941604645650628</v>
      </c>
      <c r="H446" s="3">
        <f>Table3[[#This Row],[Total RN Hours (w/ Admin, DON)]]/Table3[[#This Row],[MDS Census]]</f>
        <v>0.70301019198862291</v>
      </c>
      <c r="I446" s="3">
        <f>Table3[[#This Row],[Total RN Hours (w/ Admin, DON)]]/Table3[[#This Row],[MDS Census]]</f>
        <v>0.70301019198862291</v>
      </c>
      <c r="J446" s="3">
        <f t="shared" si="7"/>
        <v>149.87644444444442</v>
      </c>
      <c r="K446" s="3">
        <f>SUM(Table3[[#This Row],[RN Hours (excl. Admin, DON)]], Table3[[#This Row],[LPN Hours (excl. Admin)]], Table3[[#This Row],[CNA Hours]], Table3[[#This Row],[NA TR Hours]], Table3[[#This Row],[Med Aide/Tech Hours]])</f>
        <v>137.89588888888889</v>
      </c>
      <c r="L446" s="3">
        <f>SUM(Table3[[#This Row],[RN Hours (excl. Admin, DON)]:[RN DON Hours]])</f>
        <v>32.955555555555556</v>
      </c>
      <c r="M446" s="3">
        <v>31.8</v>
      </c>
      <c r="N446" s="3">
        <v>0</v>
      </c>
      <c r="O446" s="3">
        <v>1.1555555555555554</v>
      </c>
      <c r="P446" s="3">
        <f>SUM(Table3[[#This Row],[LPN Hours (excl. Admin)]:[LPN Admin Hours]])</f>
        <v>25.153333333333332</v>
      </c>
      <c r="Q446" s="3">
        <v>14.328333333333333</v>
      </c>
      <c r="R446" s="3">
        <v>10.824999999999999</v>
      </c>
      <c r="S446" s="3">
        <f>SUM(Table3[[#This Row],[CNA Hours]], Table3[[#This Row],[NA TR Hours]], Table3[[#This Row],[Med Aide/Tech Hours]])</f>
        <v>91.767555555555546</v>
      </c>
      <c r="T446" s="3">
        <v>78.486999999999995</v>
      </c>
      <c r="U446" s="3">
        <v>13.280555555555555</v>
      </c>
      <c r="V446" s="3">
        <v>0</v>
      </c>
      <c r="W446" s="3">
        <f>SUM(Table3[[#This Row],[RN Hours Contract]:[Med Aide Hours Contract]])</f>
        <v>8.5486666666666675</v>
      </c>
      <c r="X446" s="3">
        <v>0</v>
      </c>
      <c r="Y446" s="3">
        <v>0</v>
      </c>
      <c r="Z446" s="3">
        <v>0</v>
      </c>
      <c r="AA446" s="3">
        <v>6.7561111111111121</v>
      </c>
      <c r="AB446" s="3">
        <v>0</v>
      </c>
      <c r="AC446" s="3">
        <v>1.7925555555555555</v>
      </c>
      <c r="AD446" s="3">
        <v>0</v>
      </c>
      <c r="AE446" s="3">
        <v>0</v>
      </c>
      <c r="AF446" t="s">
        <v>444</v>
      </c>
      <c r="AG446" s="13">
        <v>5</v>
      </c>
      <c r="AQ446"/>
    </row>
    <row r="447" spans="1:43" x14ac:dyDescent="0.2">
      <c r="A447" t="s">
        <v>680</v>
      </c>
      <c r="B447" t="s">
        <v>1130</v>
      </c>
      <c r="C447" t="s">
        <v>1546</v>
      </c>
      <c r="D447" t="s">
        <v>1741</v>
      </c>
      <c r="E447" s="3">
        <v>78.022222222222226</v>
      </c>
      <c r="F447" s="3">
        <f>Table3[[#This Row],[Total Hours Nurse Staffing]]/Table3[[#This Row],[MDS Census]]</f>
        <v>2.767195955568214</v>
      </c>
      <c r="G447" s="3">
        <f>Table3[[#This Row],[Total Direct Care Staff Hours]]/Table3[[#This Row],[MDS Census]]</f>
        <v>2.707953574480205</v>
      </c>
      <c r="H447" s="3">
        <f>Table3[[#This Row],[Total RN Hours (w/ Admin, DON)]]/Table3[[#This Row],[MDS Census]]</f>
        <v>0.49996439760751921</v>
      </c>
      <c r="I447" s="3">
        <f>Table3[[#This Row],[Total RN Hours (w/ Admin, DON)]]/Table3[[#This Row],[MDS Census]]</f>
        <v>0.49996439760751921</v>
      </c>
      <c r="J447" s="3">
        <f t="shared" si="7"/>
        <v>215.90277777777777</v>
      </c>
      <c r="K447" s="3">
        <f>SUM(Table3[[#This Row],[RN Hours (excl. Admin, DON)]], Table3[[#This Row],[LPN Hours (excl. Admin)]], Table3[[#This Row],[CNA Hours]], Table3[[#This Row],[NA TR Hours]], Table3[[#This Row],[Med Aide/Tech Hours]])</f>
        <v>211.28055555555557</v>
      </c>
      <c r="L447" s="3">
        <f>SUM(Table3[[#This Row],[RN Hours (excl. Admin, DON)]:[RN DON Hours]])</f>
        <v>39.008333333333333</v>
      </c>
      <c r="M447" s="3">
        <v>34.386111111111113</v>
      </c>
      <c r="N447" s="3">
        <v>0</v>
      </c>
      <c r="O447" s="3">
        <v>4.6222222222222218</v>
      </c>
      <c r="P447" s="3">
        <f>SUM(Table3[[#This Row],[LPN Hours (excl. Admin)]:[LPN Admin Hours]])</f>
        <v>49.863888888888887</v>
      </c>
      <c r="Q447" s="3">
        <v>49.863888888888887</v>
      </c>
      <c r="R447" s="3">
        <v>0</v>
      </c>
      <c r="S447" s="3">
        <f>SUM(Table3[[#This Row],[CNA Hours]], Table3[[#This Row],[NA TR Hours]], Table3[[#This Row],[Med Aide/Tech Hours]])</f>
        <v>127.03055555555557</v>
      </c>
      <c r="T447" s="3">
        <v>124.02500000000001</v>
      </c>
      <c r="U447" s="3">
        <v>3.0055555555555555</v>
      </c>
      <c r="V447" s="3">
        <v>0</v>
      </c>
      <c r="W447" s="3">
        <f>SUM(Table3[[#This Row],[RN Hours Contract]:[Med Aide Hours Contract]])</f>
        <v>0</v>
      </c>
      <c r="X447" s="3">
        <v>0</v>
      </c>
      <c r="Y447" s="3">
        <v>0</v>
      </c>
      <c r="Z447" s="3">
        <v>0</v>
      </c>
      <c r="AA447" s="3">
        <v>0</v>
      </c>
      <c r="AB447" s="3">
        <v>0</v>
      </c>
      <c r="AC447" s="3">
        <v>0</v>
      </c>
      <c r="AD447" s="3">
        <v>0</v>
      </c>
      <c r="AE447" s="3">
        <v>0</v>
      </c>
      <c r="AF447" t="s">
        <v>445</v>
      </c>
      <c r="AG447" s="13">
        <v>5</v>
      </c>
      <c r="AQ447"/>
    </row>
    <row r="448" spans="1:43" x14ac:dyDescent="0.2">
      <c r="A448" t="s">
        <v>680</v>
      </c>
      <c r="B448" t="s">
        <v>1131</v>
      </c>
      <c r="C448" t="s">
        <v>1373</v>
      </c>
      <c r="D448" t="s">
        <v>1704</v>
      </c>
      <c r="E448" s="3">
        <v>81.033333333333331</v>
      </c>
      <c r="F448" s="3">
        <f>Table3[[#This Row],[Total Hours Nurse Staffing]]/Table3[[#This Row],[MDS Census]]</f>
        <v>2.2197860962566844</v>
      </c>
      <c r="G448" s="3">
        <f>Table3[[#This Row],[Total Direct Care Staff Hours]]/Table3[[#This Row],[MDS Census]]</f>
        <v>1.9932126696832577</v>
      </c>
      <c r="H448" s="3">
        <f>Table3[[#This Row],[Total RN Hours (w/ Admin, DON)]]/Table3[[#This Row],[MDS Census]]</f>
        <v>0.28183189359659955</v>
      </c>
      <c r="I448" s="3">
        <f>Table3[[#This Row],[Total RN Hours (w/ Admin, DON)]]/Table3[[#This Row],[MDS Census]]</f>
        <v>0.28183189359659955</v>
      </c>
      <c r="J448" s="3">
        <f t="shared" si="7"/>
        <v>179.87666666666667</v>
      </c>
      <c r="K448" s="3">
        <f>SUM(Table3[[#This Row],[RN Hours (excl. Admin, DON)]], Table3[[#This Row],[LPN Hours (excl. Admin)]], Table3[[#This Row],[CNA Hours]], Table3[[#This Row],[NA TR Hours]], Table3[[#This Row],[Med Aide/Tech Hours]])</f>
        <v>161.51666666666665</v>
      </c>
      <c r="L448" s="3">
        <f>SUM(Table3[[#This Row],[RN Hours (excl. Admin, DON)]:[RN DON Hours]])</f>
        <v>22.837777777777781</v>
      </c>
      <c r="M448" s="3">
        <v>11.548888888888889</v>
      </c>
      <c r="N448" s="3">
        <v>11.28888888888889</v>
      </c>
      <c r="O448" s="3">
        <v>0</v>
      </c>
      <c r="P448" s="3">
        <f>SUM(Table3[[#This Row],[LPN Hours (excl. Admin)]:[LPN Admin Hours]])</f>
        <v>49.068888888888885</v>
      </c>
      <c r="Q448" s="3">
        <v>41.997777777777777</v>
      </c>
      <c r="R448" s="3">
        <v>7.0711111111111107</v>
      </c>
      <c r="S448" s="3">
        <f>SUM(Table3[[#This Row],[CNA Hours]], Table3[[#This Row],[NA TR Hours]], Table3[[#This Row],[Med Aide/Tech Hours]])</f>
        <v>107.97</v>
      </c>
      <c r="T448" s="3">
        <v>107.97</v>
      </c>
      <c r="U448" s="3">
        <v>0</v>
      </c>
      <c r="V448" s="3">
        <v>0</v>
      </c>
      <c r="W448" s="3">
        <f>SUM(Table3[[#This Row],[RN Hours Contract]:[Med Aide Hours Contract]])</f>
        <v>12.544444444444444</v>
      </c>
      <c r="X448" s="3">
        <v>0</v>
      </c>
      <c r="Y448" s="3">
        <v>5.6888888888888891</v>
      </c>
      <c r="Z448" s="3">
        <v>0</v>
      </c>
      <c r="AA448" s="3">
        <v>6.8555555555555552</v>
      </c>
      <c r="AB448" s="3">
        <v>0</v>
      </c>
      <c r="AC448" s="3">
        <v>0</v>
      </c>
      <c r="AD448" s="3">
        <v>0</v>
      </c>
      <c r="AE448" s="3">
        <v>0</v>
      </c>
      <c r="AF448" t="s">
        <v>446</v>
      </c>
      <c r="AG448" s="13">
        <v>5</v>
      </c>
      <c r="AQ448"/>
    </row>
    <row r="449" spans="1:43" x14ac:dyDescent="0.2">
      <c r="A449" t="s">
        <v>680</v>
      </c>
      <c r="B449" t="s">
        <v>1132</v>
      </c>
      <c r="C449" t="s">
        <v>1628</v>
      </c>
      <c r="D449" t="s">
        <v>1774</v>
      </c>
      <c r="E449" s="3">
        <v>67.977777777777774</v>
      </c>
      <c r="F449" s="3">
        <f>Table3[[#This Row],[Total Hours Nurse Staffing]]/Table3[[#This Row],[MDS Census]]</f>
        <v>4.2081023210199406</v>
      </c>
      <c r="G449" s="3">
        <f>Table3[[#This Row],[Total Direct Care Staff Hours]]/Table3[[#This Row],[MDS Census]]</f>
        <v>4.0004772801569146</v>
      </c>
      <c r="H449" s="3">
        <f>Table3[[#This Row],[Total RN Hours (w/ Admin, DON)]]/Table3[[#This Row],[MDS Census]]</f>
        <v>0.74807943772474661</v>
      </c>
      <c r="I449" s="3">
        <f>Table3[[#This Row],[Total RN Hours (w/ Admin, DON)]]/Table3[[#This Row],[MDS Census]]</f>
        <v>0.74807943772474661</v>
      </c>
      <c r="J449" s="3">
        <f t="shared" si="7"/>
        <v>286.0574444444444</v>
      </c>
      <c r="K449" s="3">
        <f>SUM(Table3[[#This Row],[RN Hours (excl. Admin, DON)]], Table3[[#This Row],[LPN Hours (excl. Admin)]], Table3[[#This Row],[CNA Hours]], Table3[[#This Row],[NA TR Hours]], Table3[[#This Row],[Med Aide/Tech Hours]])</f>
        <v>271.94355555555558</v>
      </c>
      <c r="L449" s="3">
        <f>SUM(Table3[[#This Row],[RN Hours (excl. Admin, DON)]:[RN DON Hours]])</f>
        <v>50.852777777777774</v>
      </c>
      <c r="M449" s="3">
        <v>46.774999999999999</v>
      </c>
      <c r="N449" s="3">
        <v>0</v>
      </c>
      <c r="O449" s="3">
        <v>4.0777777777777775</v>
      </c>
      <c r="P449" s="3">
        <f>SUM(Table3[[#This Row],[LPN Hours (excl. Admin)]:[LPN Admin Hours]])</f>
        <v>49.483333333333334</v>
      </c>
      <c r="Q449" s="3">
        <v>39.447222222222223</v>
      </c>
      <c r="R449" s="3">
        <v>10.036111111111111</v>
      </c>
      <c r="S449" s="3">
        <f>SUM(Table3[[#This Row],[CNA Hours]], Table3[[#This Row],[NA TR Hours]], Table3[[#This Row],[Med Aide/Tech Hours]])</f>
        <v>185.72133333333332</v>
      </c>
      <c r="T449" s="3">
        <v>185.72133333333332</v>
      </c>
      <c r="U449" s="3">
        <v>0</v>
      </c>
      <c r="V449" s="3">
        <v>0</v>
      </c>
      <c r="W449" s="3">
        <f>SUM(Table3[[#This Row],[RN Hours Contract]:[Med Aide Hours Contract]])</f>
        <v>0</v>
      </c>
      <c r="X449" s="3">
        <v>0</v>
      </c>
      <c r="Y449" s="3">
        <v>0</v>
      </c>
      <c r="Z449" s="3">
        <v>0</v>
      </c>
      <c r="AA449" s="3">
        <v>0</v>
      </c>
      <c r="AB449" s="3">
        <v>0</v>
      </c>
      <c r="AC449" s="3">
        <v>0</v>
      </c>
      <c r="AD449" s="3">
        <v>0</v>
      </c>
      <c r="AE449" s="3">
        <v>0</v>
      </c>
      <c r="AF449" t="s">
        <v>447</v>
      </c>
      <c r="AG449" s="13">
        <v>5</v>
      </c>
      <c r="AQ449"/>
    </row>
    <row r="450" spans="1:43" x14ac:dyDescent="0.2">
      <c r="A450" t="s">
        <v>680</v>
      </c>
      <c r="B450" t="s">
        <v>1133</v>
      </c>
      <c r="C450" t="s">
        <v>1515</v>
      </c>
      <c r="D450" t="s">
        <v>1741</v>
      </c>
      <c r="E450" s="3">
        <v>136.54444444444445</v>
      </c>
      <c r="F450" s="3">
        <f>Table3[[#This Row],[Total Hours Nurse Staffing]]/Table3[[#This Row],[MDS Census]]</f>
        <v>4.7873138579217187</v>
      </c>
      <c r="G450" s="3">
        <f>Table3[[#This Row],[Total Direct Care Staff Hours]]/Table3[[#This Row],[MDS Census]]</f>
        <v>4.6056961510293757</v>
      </c>
      <c r="H450" s="3">
        <f>Table3[[#This Row],[Total RN Hours (w/ Admin, DON)]]/Table3[[#This Row],[MDS Census]]</f>
        <v>1.4515583041744649</v>
      </c>
      <c r="I450" s="3">
        <f>Table3[[#This Row],[Total RN Hours (w/ Admin, DON)]]/Table3[[#This Row],[MDS Census]]</f>
        <v>1.4515583041744649</v>
      </c>
      <c r="J450" s="3">
        <f t="shared" si="7"/>
        <v>653.68111111111114</v>
      </c>
      <c r="K450" s="3">
        <f>SUM(Table3[[#This Row],[RN Hours (excl. Admin, DON)]], Table3[[#This Row],[LPN Hours (excl. Admin)]], Table3[[#This Row],[CNA Hours]], Table3[[#This Row],[NA TR Hours]], Table3[[#This Row],[Med Aide/Tech Hours]])</f>
        <v>628.88222222222225</v>
      </c>
      <c r="L450" s="3">
        <f>SUM(Table3[[#This Row],[RN Hours (excl. Admin, DON)]:[RN DON Hours]])</f>
        <v>198.20222222222222</v>
      </c>
      <c r="M450" s="3">
        <v>173.40333333333334</v>
      </c>
      <c r="N450" s="3">
        <v>19.109999999999996</v>
      </c>
      <c r="O450" s="3">
        <v>5.6888888888888891</v>
      </c>
      <c r="P450" s="3">
        <f>SUM(Table3[[#This Row],[LPN Hours (excl. Admin)]:[LPN Admin Hours]])</f>
        <v>87.519444444444446</v>
      </c>
      <c r="Q450" s="3">
        <v>87.519444444444446</v>
      </c>
      <c r="R450" s="3">
        <v>0</v>
      </c>
      <c r="S450" s="3">
        <f>SUM(Table3[[#This Row],[CNA Hours]], Table3[[#This Row],[NA TR Hours]], Table3[[#This Row],[Med Aide/Tech Hours]])</f>
        <v>367.95944444444444</v>
      </c>
      <c r="T450" s="3">
        <v>367.95944444444444</v>
      </c>
      <c r="U450" s="3">
        <v>0</v>
      </c>
      <c r="V450" s="3">
        <v>0</v>
      </c>
      <c r="W450" s="3">
        <f>SUM(Table3[[#This Row],[RN Hours Contract]:[Med Aide Hours Contract]])</f>
        <v>2.7777777777777777</v>
      </c>
      <c r="X450" s="3">
        <v>0</v>
      </c>
      <c r="Y450" s="3">
        <v>0</v>
      </c>
      <c r="Z450" s="3">
        <v>0</v>
      </c>
      <c r="AA450" s="3">
        <v>0</v>
      </c>
      <c r="AB450" s="3">
        <v>0</v>
      </c>
      <c r="AC450" s="3">
        <v>2.7777777777777777</v>
      </c>
      <c r="AD450" s="3">
        <v>0</v>
      </c>
      <c r="AE450" s="3">
        <v>0</v>
      </c>
      <c r="AF450" t="s">
        <v>448</v>
      </c>
      <c r="AG450" s="13">
        <v>5</v>
      </c>
      <c r="AQ450"/>
    </row>
    <row r="451" spans="1:43" x14ac:dyDescent="0.2">
      <c r="A451" t="s">
        <v>680</v>
      </c>
      <c r="B451" t="s">
        <v>1134</v>
      </c>
      <c r="C451" t="s">
        <v>1629</v>
      </c>
      <c r="D451" t="s">
        <v>1741</v>
      </c>
      <c r="E451" s="3">
        <v>58.511111111111113</v>
      </c>
      <c r="F451" s="3">
        <f>Table3[[#This Row],[Total Hours Nurse Staffing]]/Table3[[#This Row],[MDS Census]]</f>
        <v>3.6675370300037979</v>
      </c>
      <c r="G451" s="3">
        <f>Table3[[#This Row],[Total Direct Care Staff Hours]]/Table3[[#This Row],[MDS Census]]</f>
        <v>3.3739555639954424</v>
      </c>
      <c r="H451" s="3">
        <f>Table3[[#This Row],[Total RN Hours (w/ Admin, DON)]]/Table3[[#This Row],[MDS Census]]</f>
        <v>0.98604253703000388</v>
      </c>
      <c r="I451" s="3">
        <f>Table3[[#This Row],[Total RN Hours (w/ Admin, DON)]]/Table3[[#This Row],[MDS Census]]</f>
        <v>0.98604253703000388</v>
      </c>
      <c r="J451" s="3">
        <f t="shared" si="7"/>
        <v>214.59166666666667</v>
      </c>
      <c r="K451" s="3">
        <f>SUM(Table3[[#This Row],[RN Hours (excl. Admin, DON)]], Table3[[#This Row],[LPN Hours (excl. Admin)]], Table3[[#This Row],[CNA Hours]], Table3[[#This Row],[NA TR Hours]], Table3[[#This Row],[Med Aide/Tech Hours]])</f>
        <v>197.41388888888889</v>
      </c>
      <c r="L451" s="3">
        <f>SUM(Table3[[#This Row],[RN Hours (excl. Admin, DON)]:[RN DON Hours]])</f>
        <v>57.69444444444445</v>
      </c>
      <c r="M451" s="3">
        <v>45.93888888888889</v>
      </c>
      <c r="N451" s="3">
        <v>6.1555555555555559</v>
      </c>
      <c r="O451" s="3">
        <v>5.6</v>
      </c>
      <c r="P451" s="3">
        <f>SUM(Table3[[#This Row],[LPN Hours (excl. Admin)]:[LPN Admin Hours]])</f>
        <v>33.272222222222226</v>
      </c>
      <c r="Q451" s="3">
        <v>27.85</v>
      </c>
      <c r="R451" s="3">
        <v>5.4222222222222225</v>
      </c>
      <c r="S451" s="3">
        <f>SUM(Table3[[#This Row],[CNA Hours]], Table3[[#This Row],[NA TR Hours]], Table3[[#This Row],[Med Aide/Tech Hours]])</f>
        <v>123.625</v>
      </c>
      <c r="T451" s="3">
        <v>123.625</v>
      </c>
      <c r="U451" s="3">
        <v>0</v>
      </c>
      <c r="V451" s="3">
        <v>0</v>
      </c>
      <c r="W451" s="3">
        <f>SUM(Table3[[#This Row],[RN Hours Contract]:[Med Aide Hours Contract]])</f>
        <v>8.3333333333333329E-2</v>
      </c>
      <c r="X451" s="3">
        <v>8.3333333333333329E-2</v>
      </c>
      <c r="Y451" s="3">
        <v>0</v>
      </c>
      <c r="Z451" s="3">
        <v>0</v>
      </c>
      <c r="AA451" s="3">
        <v>0</v>
      </c>
      <c r="AB451" s="3">
        <v>0</v>
      </c>
      <c r="AC451" s="3">
        <v>0</v>
      </c>
      <c r="AD451" s="3">
        <v>0</v>
      </c>
      <c r="AE451" s="3">
        <v>0</v>
      </c>
      <c r="AF451" t="s">
        <v>449</v>
      </c>
      <c r="AG451" s="13">
        <v>5</v>
      </c>
      <c r="AQ451"/>
    </row>
    <row r="452" spans="1:43" x14ac:dyDescent="0.2">
      <c r="A452" t="s">
        <v>680</v>
      </c>
      <c r="B452" t="s">
        <v>1135</v>
      </c>
      <c r="C452" t="s">
        <v>1376</v>
      </c>
      <c r="D452" t="s">
        <v>1751</v>
      </c>
      <c r="E452" s="3">
        <v>46.833333333333336</v>
      </c>
      <c r="F452" s="3">
        <f>Table3[[#This Row],[Total Hours Nurse Staffing]]/Table3[[#This Row],[MDS Census]]</f>
        <v>5.3439549228944241</v>
      </c>
      <c r="G452" s="3">
        <f>Table3[[#This Row],[Total Direct Care Staff Hours]]/Table3[[#This Row],[MDS Census]]</f>
        <v>4.9782372479240804</v>
      </c>
      <c r="H452" s="3">
        <f>Table3[[#This Row],[Total RN Hours (w/ Admin, DON)]]/Table3[[#This Row],[MDS Census]]</f>
        <v>0.94601423487544478</v>
      </c>
      <c r="I452" s="3">
        <f>Table3[[#This Row],[Total RN Hours (w/ Admin, DON)]]/Table3[[#This Row],[MDS Census]]</f>
        <v>0.94601423487544478</v>
      </c>
      <c r="J452" s="3">
        <f t="shared" si="7"/>
        <v>250.27522222222223</v>
      </c>
      <c r="K452" s="3">
        <f>SUM(Table3[[#This Row],[RN Hours (excl. Admin, DON)]], Table3[[#This Row],[LPN Hours (excl. Admin)]], Table3[[#This Row],[CNA Hours]], Table3[[#This Row],[NA TR Hours]], Table3[[#This Row],[Med Aide/Tech Hours]])</f>
        <v>233.14744444444443</v>
      </c>
      <c r="L452" s="3">
        <f>SUM(Table3[[#This Row],[RN Hours (excl. Admin, DON)]:[RN DON Hours]])</f>
        <v>44.305</v>
      </c>
      <c r="M452" s="3">
        <v>32.821666666666665</v>
      </c>
      <c r="N452" s="3">
        <v>5.7944444444444443</v>
      </c>
      <c r="O452" s="3">
        <v>5.6888888888888891</v>
      </c>
      <c r="P452" s="3">
        <f>SUM(Table3[[#This Row],[LPN Hours (excl. Admin)]:[LPN Admin Hours]])</f>
        <v>40.133222222222223</v>
      </c>
      <c r="Q452" s="3">
        <v>34.488777777777777</v>
      </c>
      <c r="R452" s="3">
        <v>5.6444444444444448</v>
      </c>
      <c r="S452" s="3">
        <f>SUM(Table3[[#This Row],[CNA Hours]], Table3[[#This Row],[NA TR Hours]], Table3[[#This Row],[Med Aide/Tech Hours]])</f>
        <v>165.83699999999999</v>
      </c>
      <c r="T452" s="3">
        <v>165.83699999999999</v>
      </c>
      <c r="U452" s="3">
        <v>0</v>
      </c>
      <c r="V452" s="3">
        <v>0</v>
      </c>
      <c r="W452" s="3">
        <f>SUM(Table3[[#This Row],[RN Hours Contract]:[Med Aide Hours Contract]])</f>
        <v>2.3738888888888892</v>
      </c>
      <c r="X452" s="3">
        <v>0.92500000000000004</v>
      </c>
      <c r="Y452" s="3">
        <v>0</v>
      </c>
      <c r="Z452" s="3">
        <v>0</v>
      </c>
      <c r="AA452" s="3">
        <v>0.35555555555555557</v>
      </c>
      <c r="AB452" s="3">
        <v>0</v>
      </c>
      <c r="AC452" s="3">
        <v>1.0933333333333335</v>
      </c>
      <c r="AD452" s="3">
        <v>0</v>
      </c>
      <c r="AE452" s="3">
        <v>0</v>
      </c>
      <c r="AF452" t="s">
        <v>450</v>
      </c>
      <c r="AG452" s="13">
        <v>5</v>
      </c>
      <c r="AQ452"/>
    </row>
    <row r="453" spans="1:43" x14ac:dyDescent="0.2">
      <c r="A453" t="s">
        <v>680</v>
      </c>
      <c r="B453" t="s">
        <v>1136</v>
      </c>
      <c r="C453" t="s">
        <v>1451</v>
      </c>
      <c r="D453" t="s">
        <v>1760</v>
      </c>
      <c r="E453" s="3">
        <v>78.599999999999994</v>
      </c>
      <c r="F453" s="3">
        <f>Table3[[#This Row],[Total Hours Nurse Staffing]]/Table3[[#This Row],[MDS Census]]</f>
        <v>3.8074469889737061</v>
      </c>
      <c r="G453" s="3">
        <f>Table3[[#This Row],[Total Direct Care Staff Hours]]/Table3[[#This Row],[MDS Census]]</f>
        <v>3.5512977099236642</v>
      </c>
      <c r="H453" s="3">
        <f>Table3[[#This Row],[Total RN Hours (w/ Admin, DON)]]/Table3[[#This Row],[MDS Census]]</f>
        <v>0.92167232117613795</v>
      </c>
      <c r="I453" s="3">
        <f>Table3[[#This Row],[Total RN Hours (w/ Admin, DON)]]/Table3[[#This Row],[MDS Census]]</f>
        <v>0.92167232117613795</v>
      </c>
      <c r="J453" s="3">
        <f t="shared" si="7"/>
        <v>299.26533333333327</v>
      </c>
      <c r="K453" s="3">
        <f>SUM(Table3[[#This Row],[RN Hours (excl. Admin, DON)]], Table3[[#This Row],[LPN Hours (excl. Admin)]], Table3[[#This Row],[CNA Hours]], Table3[[#This Row],[NA TR Hours]], Table3[[#This Row],[Med Aide/Tech Hours]])</f>
        <v>279.13200000000001</v>
      </c>
      <c r="L453" s="3">
        <f>SUM(Table3[[#This Row],[RN Hours (excl. Admin, DON)]:[RN DON Hours]])</f>
        <v>72.443444444444438</v>
      </c>
      <c r="M453" s="3">
        <v>52.310111111111112</v>
      </c>
      <c r="N453" s="3">
        <v>15.066666666666666</v>
      </c>
      <c r="O453" s="3">
        <v>5.0666666666666664</v>
      </c>
      <c r="P453" s="3">
        <f>SUM(Table3[[#This Row],[LPN Hours (excl. Admin)]:[LPN Admin Hours]])</f>
        <v>60.653999999999996</v>
      </c>
      <c r="Q453" s="3">
        <v>60.653999999999996</v>
      </c>
      <c r="R453" s="3">
        <v>0</v>
      </c>
      <c r="S453" s="3">
        <f>SUM(Table3[[#This Row],[CNA Hours]], Table3[[#This Row],[NA TR Hours]], Table3[[#This Row],[Med Aide/Tech Hours]])</f>
        <v>166.16788888888888</v>
      </c>
      <c r="T453" s="3">
        <v>166.16788888888888</v>
      </c>
      <c r="U453" s="3">
        <v>0</v>
      </c>
      <c r="V453" s="3">
        <v>0</v>
      </c>
      <c r="W453" s="3">
        <f>SUM(Table3[[#This Row],[RN Hours Contract]:[Med Aide Hours Contract]])</f>
        <v>0</v>
      </c>
      <c r="X453" s="3">
        <v>0</v>
      </c>
      <c r="Y453" s="3">
        <v>0</v>
      </c>
      <c r="Z453" s="3">
        <v>0</v>
      </c>
      <c r="AA453" s="3">
        <v>0</v>
      </c>
      <c r="AB453" s="3">
        <v>0</v>
      </c>
      <c r="AC453" s="3">
        <v>0</v>
      </c>
      <c r="AD453" s="3">
        <v>0</v>
      </c>
      <c r="AE453" s="3">
        <v>0</v>
      </c>
      <c r="AF453" t="s">
        <v>451</v>
      </c>
      <c r="AG453" s="13">
        <v>5</v>
      </c>
      <c r="AQ453"/>
    </row>
    <row r="454" spans="1:43" x14ac:dyDescent="0.2">
      <c r="A454" t="s">
        <v>680</v>
      </c>
      <c r="B454" t="s">
        <v>1137</v>
      </c>
      <c r="C454" t="s">
        <v>1630</v>
      </c>
      <c r="D454" t="s">
        <v>1733</v>
      </c>
      <c r="E454" s="3">
        <v>75.37777777777778</v>
      </c>
      <c r="F454" s="3">
        <f>Table3[[#This Row],[Total Hours Nurse Staffing]]/Table3[[#This Row],[MDS Census]]</f>
        <v>3.3031102594339621</v>
      </c>
      <c r="G454" s="3">
        <f>Table3[[#This Row],[Total Direct Care Staff Hours]]/Table3[[#This Row],[MDS Census]]</f>
        <v>2.9901238207547167</v>
      </c>
      <c r="H454" s="3">
        <f>Table3[[#This Row],[Total RN Hours (w/ Admin, DON)]]/Table3[[#This Row],[MDS Census]]</f>
        <v>0.80013266509433967</v>
      </c>
      <c r="I454" s="3">
        <f>Table3[[#This Row],[Total RN Hours (w/ Admin, DON)]]/Table3[[#This Row],[MDS Census]]</f>
        <v>0.80013266509433967</v>
      </c>
      <c r="J454" s="3">
        <f t="shared" si="7"/>
        <v>248.98111111111112</v>
      </c>
      <c r="K454" s="3">
        <f>SUM(Table3[[#This Row],[RN Hours (excl. Admin, DON)]], Table3[[#This Row],[LPN Hours (excl. Admin)]], Table3[[#This Row],[CNA Hours]], Table3[[#This Row],[NA TR Hours]], Table3[[#This Row],[Med Aide/Tech Hours]])</f>
        <v>225.38888888888889</v>
      </c>
      <c r="L454" s="3">
        <f>SUM(Table3[[#This Row],[RN Hours (excl. Admin, DON)]:[RN DON Hours]])</f>
        <v>60.312222222222225</v>
      </c>
      <c r="M454" s="3">
        <v>47.653333333333336</v>
      </c>
      <c r="N454" s="3">
        <v>7.9477777777777785</v>
      </c>
      <c r="O454" s="3">
        <v>4.7111111111111112</v>
      </c>
      <c r="P454" s="3">
        <f>SUM(Table3[[#This Row],[LPN Hours (excl. Admin)]:[LPN Admin Hours]])</f>
        <v>35.69</v>
      </c>
      <c r="Q454" s="3">
        <v>24.756666666666664</v>
      </c>
      <c r="R454" s="3">
        <v>10.933333333333334</v>
      </c>
      <c r="S454" s="3">
        <f>SUM(Table3[[#This Row],[CNA Hours]], Table3[[#This Row],[NA TR Hours]], Table3[[#This Row],[Med Aide/Tech Hours]])</f>
        <v>152.97888888888889</v>
      </c>
      <c r="T454" s="3">
        <v>152.97888888888889</v>
      </c>
      <c r="U454" s="3">
        <v>0</v>
      </c>
      <c r="V454" s="3">
        <v>0</v>
      </c>
      <c r="W454" s="3">
        <f>SUM(Table3[[#This Row],[RN Hours Contract]:[Med Aide Hours Contract]])</f>
        <v>0.62222222222222223</v>
      </c>
      <c r="X454" s="3">
        <v>0</v>
      </c>
      <c r="Y454" s="3">
        <v>0.62222222222222223</v>
      </c>
      <c r="Z454" s="3">
        <v>0</v>
      </c>
      <c r="AA454" s="3">
        <v>0</v>
      </c>
      <c r="AB454" s="3">
        <v>0</v>
      </c>
      <c r="AC454" s="3">
        <v>0</v>
      </c>
      <c r="AD454" s="3">
        <v>0</v>
      </c>
      <c r="AE454" s="3">
        <v>0</v>
      </c>
      <c r="AF454" t="s">
        <v>452</v>
      </c>
      <c r="AG454" s="13">
        <v>5</v>
      </c>
      <c r="AQ454"/>
    </row>
    <row r="455" spans="1:43" x14ac:dyDescent="0.2">
      <c r="A455" t="s">
        <v>680</v>
      </c>
      <c r="B455" t="s">
        <v>1138</v>
      </c>
      <c r="C455" t="s">
        <v>1439</v>
      </c>
      <c r="D455" t="s">
        <v>1741</v>
      </c>
      <c r="E455" s="3">
        <v>208.67777777777778</v>
      </c>
      <c r="F455" s="3">
        <f>Table3[[#This Row],[Total Hours Nurse Staffing]]/Table3[[#This Row],[MDS Census]]</f>
        <v>1.5258447367019861</v>
      </c>
      <c r="G455" s="3">
        <f>Table3[[#This Row],[Total Direct Care Staff Hours]]/Table3[[#This Row],[MDS Census]]</f>
        <v>1.3617560300303497</v>
      </c>
      <c r="H455" s="3">
        <f>Table3[[#This Row],[Total RN Hours (w/ Admin, DON)]]/Table3[[#This Row],[MDS Census]]</f>
        <v>0.24603322506788777</v>
      </c>
      <c r="I455" s="3">
        <f>Table3[[#This Row],[Total RN Hours (w/ Admin, DON)]]/Table3[[#This Row],[MDS Census]]</f>
        <v>0.24603322506788777</v>
      </c>
      <c r="J455" s="3">
        <f t="shared" si="7"/>
        <v>318.40988888888887</v>
      </c>
      <c r="K455" s="3">
        <f>SUM(Table3[[#This Row],[RN Hours (excl. Admin, DON)]], Table3[[#This Row],[LPN Hours (excl. Admin)]], Table3[[#This Row],[CNA Hours]], Table3[[#This Row],[NA TR Hours]], Table3[[#This Row],[Med Aide/Tech Hours]])</f>
        <v>284.1682222222222</v>
      </c>
      <c r="L455" s="3">
        <f>SUM(Table3[[#This Row],[RN Hours (excl. Admin, DON)]:[RN DON Hours]])</f>
        <v>51.341666666666669</v>
      </c>
      <c r="M455" s="3">
        <v>38.047222222222224</v>
      </c>
      <c r="N455" s="3">
        <v>6.55</v>
      </c>
      <c r="O455" s="3">
        <v>6.7444444444444445</v>
      </c>
      <c r="P455" s="3">
        <f>SUM(Table3[[#This Row],[LPN Hours (excl. Admin)]:[LPN Admin Hours]])</f>
        <v>105.45255555555555</v>
      </c>
      <c r="Q455" s="3">
        <v>84.505333333333326</v>
      </c>
      <c r="R455" s="3">
        <v>20.947222222222223</v>
      </c>
      <c r="S455" s="3">
        <f>SUM(Table3[[#This Row],[CNA Hours]], Table3[[#This Row],[NA TR Hours]], Table3[[#This Row],[Med Aide/Tech Hours]])</f>
        <v>161.61566666666667</v>
      </c>
      <c r="T455" s="3">
        <v>161.61566666666667</v>
      </c>
      <c r="U455" s="3">
        <v>0</v>
      </c>
      <c r="V455" s="3">
        <v>0</v>
      </c>
      <c r="W455" s="3">
        <f>SUM(Table3[[#This Row],[RN Hours Contract]:[Med Aide Hours Contract]])</f>
        <v>39.004333333333335</v>
      </c>
      <c r="X455" s="3">
        <v>0</v>
      </c>
      <c r="Y455" s="3">
        <v>0</v>
      </c>
      <c r="Z455" s="3">
        <v>0</v>
      </c>
      <c r="AA455" s="3">
        <v>5.7164444444444449</v>
      </c>
      <c r="AB455" s="3">
        <v>0</v>
      </c>
      <c r="AC455" s="3">
        <v>33.287888888888887</v>
      </c>
      <c r="AD455" s="3">
        <v>0</v>
      </c>
      <c r="AE455" s="3">
        <v>0</v>
      </c>
      <c r="AF455" t="s">
        <v>453</v>
      </c>
      <c r="AG455" s="13">
        <v>5</v>
      </c>
      <c r="AQ455"/>
    </row>
    <row r="456" spans="1:43" x14ac:dyDescent="0.2">
      <c r="A456" t="s">
        <v>680</v>
      </c>
      <c r="B456" t="s">
        <v>1139</v>
      </c>
      <c r="C456" t="s">
        <v>1439</v>
      </c>
      <c r="D456" t="s">
        <v>1741</v>
      </c>
      <c r="E456" s="3">
        <v>102.51111111111111</v>
      </c>
      <c r="F456" s="3">
        <f>Table3[[#This Row],[Total Hours Nurse Staffing]]/Table3[[#This Row],[MDS Census]]</f>
        <v>2.3552189464556692</v>
      </c>
      <c r="G456" s="3">
        <f>Table3[[#This Row],[Total Direct Care Staff Hours]]/Table3[[#This Row],[MDS Census]]</f>
        <v>2.2476967266420984</v>
      </c>
      <c r="H456" s="3">
        <f>Table3[[#This Row],[Total RN Hours (w/ Admin, DON)]]/Table3[[#This Row],[MDS Census]]</f>
        <v>0.24585410795577714</v>
      </c>
      <c r="I456" s="3">
        <f>Table3[[#This Row],[Total RN Hours (w/ Admin, DON)]]/Table3[[#This Row],[MDS Census]]</f>
        <v>0.24585410795577714</v>
      </c>
      <c r="J456" s="3">
        <f t="shared" si="7"/>
        <v>241.43611111111113</v>
      </c>
      <c r="K456" s="3">
        <f>SUM(Table3[[#This Row],[RN Hours (excl. Admin, DON)]], Table3[[#This Row],[LPN Hours (excl. Admin)]], Table3[[#This Row],[CNA Hours]], Table3[[#This Row],[NA TR Hours]], Table3[[#This Row],[Med Aide/Tech Hours]])</f>
        <v>230.41388888888889</v>
      </c>
      <c r="L456" s="3">
        <f>SUM(Table3[[#This Row],[RN Hours (excl. Admin, DON)]:[RN DON Hours]])</f>
        <v>25.202777777777776</v>
      </c>
      <c r="M456" s="3">
        <v>14.180555555555555</v>
      </c>
      <c r="N456" s="3">
        <v>5.5111111111111111</v>
      </c>
      <c r="O456" s="3">
        <v>5.5111111111111111</v>
      </c>
      <c r="P456" s="3">
        <f>SUM(Table3[[#This Row],[LPN Hours (excl. Admin)]:[LPN Admin Hours]])</f>
        <v>75.327777777777783</v>
      </c>
      <c r="Q456" s="3">
        <v>75.327777777777783</v>
      </c>
      <c r="R456" s="3">
        <v>0</v>
      </c>
      <c r="S456" s="3">
        <f>SUM(Table3[[#This Row],[CNA Hours]], Table3[[#This Row],[NA TR Hours]], Table3[[#This Row],[Med Aide/Tech Hours]])</f>
        <v>140.90555555555557</v>
      </c>
      <c r="T456" s="3">
        <v>140.90555555555557</v>
      </c>
      <c r="U456" s="3">
        <v>0</v>
      </c>
      <c r="V456" s="3">
        <v>0</v>
      </c>
      <c r="W456" s="3">
        <f>SUM(Table3[[#This Row],[RN Hours Contract]:[Med Aide Hours Contract]])</f>
        <v>0</v>
      </c>
      <c r="X456" s="3">
        <v>0</v>
      </c>
      <c r="Y456" s="3">
        <v>0</v>
      </c>
      <c r="Z456" s="3">
        <v>0</v>
      </c>
      <c r="AA456" s="3">
        <v>0</v>
      </c>
      <c r="AB456" s="3">
        <v>0</v>
      </c>
      <c r="AC456" s="3">
        <v>0</v>
      </c>
      <c r="AD456" s="3">
        <v>0</v>
      </c>
      <c r="AE456" s="3">
        <v>0</v>
      </c>
      <c r="AF456" t="s">
        <v>454</v>
      </c>
      <c r="AG456" s="13">
        <v>5</v>
      </c>
      <c r="AQ456"/>
    </row>
    <row r="457" spans="1:43" x14ac:dyDescent="0.2">
      <c r="A457" t="s">
        <v>680</v>
      </c>
      <c r="B457" t="s">
        <v>1140</v>
      </c>
      <c r="C457" t="s">
        <v>1435</v>
      </c>
      <c r="D457" t="s">
        <v>1741</v>
      </c>
      <c r="E457" s="3">
        <v>49.533333333333331</v>
      </c>
      <c r="F457" s="3">
        <f>Table3[[#This Row],[Total Hours Nurse Staffing]]/Table3[[#This Row],[MDS Census]]</f>
        <v>2.8018169582772545</v>
      </c>
      <c r="G457" s="3">
        <f>Table3[[#This Row],[Total Direct Care Staff Hours]]/Table3[[#This Row],[MDS Census]]</f>
        <v>2.5850157021085689</v>
      </c>
      <c r="H457" s="3">
        <f>Table3[[#This Row],[Total RN Hours (w/ Admin, DON)]]/Table3[[#This Row],[MDS Census]]</f>
        <v>0.29020861372812923</v>
      </c>
      <c r="I457" s="3">
        <f>Table3[[#This Row],[Total RN Hours (w/ Admin, DON)]]/Table3[[#This Row],[MDS Census]]</f>
        <v>0.29020861372812923</v>
      </c>
      <c r="J457" s="3">
        <f t="shared" si="7"/>
        <v>138.78333333333333</v>
      </c>
      <c r="K457" s="3">
        <f>SUM(Table3[[#This Row],[RN Hours (excl. Admin, DON)]], Table3[[#This Row],[LPN Hours (excl. Admin)]], Table3[[#This Row],[CNA Hours]], Table3[[#This Row],[NA TR Hours]], Table3[[#This Row],[Med Aide/Tech Hours]])</f>
        <v>128.04444444444445</v>
      </c>
      <c r="L457" s="3">
        <f>SUM(Table3[[#This Row],[RN Hours (excl. Admin, DON)]:[RN DON Hours]])</f>
        <v>14.375</v>
      </c>
      <c r="M457" s="3">
        <v>3.6361111111111111</v>
      </c>
      <c r="N457" s="3">
        <v>5.05</v>
      </c>
      <c r="O457" s="3">
        <v>5.6888888888888891</v>
      </c>
      <c r="P457" s="3">
        <f>SUM(Table3[[#This Row],[LPN Hours (excl. Admin)]:[LPN Admin Hours]])</f>
        <v>56.230555555555554</v>
      </c>
      <c r="Q457" s="3">
        <v>56.230555555555554</v>
      </c>
      <c r="R457" s="3">
        <v>0</v>
      </c>
      <c r="S457" s="3">
        <f>SUM(Table3[[#This Row],[CNA Hours]], Table3[[#This Row],[NA TR Hours]], Table3[[#This Row],[Med Aide/Tech Hours]])</f>
        <v>68.177777777777777</v>
      </c>
      <c r="T457" s="3">
        <v>68.177777777777777</v>
      </c>
      <c r="U457" s="3">
        <v>0</v>
      </c>
      <c r="V457" s="3">
        <v>0</v>
      </c>
      <c r="W457" s="3">
        <f>SUM(Table3[[#This Row],[RN Hours Contract]:[Med Aide Hours Contract]])</f>
        <v>0.16388888888888889</v>
      </c>
      <c r="X457" s="3">
        <v>0</v>
      </c>
      <c r="Y457" s="3">
        <v>0</v>
      </c>
      <c r="Z457" s="3">
        <v>0</v>
      </c>
      <c r="AA457" s="3">
        <v>0</v>
      </c>
      <c r="AB457" s="3">
        <v>0</v>
      </c>
      <c r="AC457" s="3">
        <v>0.16388888888888889</v>
      </c>
      <c r="AD457" s="3">
        <v>0</v>
      </c>
      <c r="AE457" s="3">
        <v>0</v>
      </c>
      <c r="AF457" t="s">
        <v>455</v>
      </c>
      <c r="AG457" s="13">
        <v>5</v>
      </c>
      <c r="AQ457"/>
    </row>
    <row r="458" spans="1:43" x14ac:dyDescent="0.2">
      <c r="A458" t="s">
        <v>680</v>
      </c>
      <c r="B458" t="s">
        <v>1141</v>
      </c>
      <c r="C458" t="s">
        <v>1398</v>
      </c>
      <c r="D458" t="s">
        <v>1744</v>
      </c>
      <c r="E458" s="3">
        <v>50.022222222222226</v>
      </c>
      <c r="F458" s="3">
        <f>Table3[[#This Row],[Total Hours Nurse Staffing]]/Table3[[#This Row],[MDS Census]]</f>
        <v>3.7044091514882274</v>
      </c>
      <c r="G458" s="3">
        <f>Table3[[#This Row],[Total Direct Care Staff Hours]]/Table3[[#This Row],[MDS Census]]</f>
        <v>3.2654931141714791</v>
      </c>
      <c r="H458" s="3">
        <f>Table3[[#This Row],[Total RN Hours (w/ Admin, DON)]]/Table3[[#This Row],[MDS Census]]</f>
        <v>1.9068191914704573</v>
      </c>
      <c r="I458" s="3">
        <f>Table3[[#This Row],[Total RN Hours (w/ Admin, DON)]]/Table3[[#This Row],[MDS Census]]</f>
        <v>1.9068191914704573</v>
      </c>
      <c r="J458" s="3">
        <f t="shared" si="7"/>
        <v>185.30277777777778</v>
      </c>
      <c r="K458" s="3">
        <f>SUM(Table3[[#This Row],[RN Hours (excl. Admin, DON)]], Table3[[#This Row],[LPN Hours (excl. Admin)]], Table3[[#This Row],[CNA Hours]], Table3[[#This Row],[NA TR Hours]], Table3[[#This Row],[Med Aide/Tech Hours]])</f>
        <v>163.34722222222223</v>
      </c>
      <c r="L458" s="3">
        <f>SUM(Table3[[#This Row],[RN Hours (excl. Admin, DON)]:[RN DON Hours]])</f>
        <v>95.383333333333326</v>
      </c>
      <c r="M458" s="3">
        <v>73.427777777777777</v>
      </c>
      <c r="N458" s="3">
        <v>16.355555555555554</v>
      </c>
      <c r="O458" s="3">
        <v>5.6</v>
      </c>
      <c r="P458" s="3">
        <f>SUM(Table3[[#This Row],[LPN Hours (excl. Admin)]:[LPN Admin Hours]])</f>
        <v>0</v>
      </c>
      <c r="Q458" s="3">
        <v>0</v>
      </c>
      <c r="R458" s="3">
        <v>0</v>
      </c>
      <c r="S458" s="3">
        <f>SUM(Table3[[#This Row],[CNA Hours]], Table3[[#This Row],[NA TR Hours]], Table3[[#This Row],[Med Aide/Tech Hours]])</f>
        <v>89.919444444444451</v>
      </c>
      <c r="T458" s="3">
        <v>89.919444444444451</v>
      </c>
      <c r="U458" s="3">
        <v>0</v>
      </c>
      <c r="V458" s="3">
        <v>0</v>
      </c>
      <c r="W458" s="3">
        <f>SUM(Table3[[#This Row],[RN Hours Contract]:[Med Aide Hours Contract]])</f>
        <v>25.388888888888889</v>
      </c>
      <c r="X458" s="3">
        <v>0</v>
      </c>
      <c r="Y458" s="3">
        <v>0</v>
      </c>
      <c r="Z458" s="3">
        <v>0</v>
      </c>
      <c r="AA458" s="3">
        <v>0</v>
      </c>
      <c r="AB458" s="3">
        <v>0</v>
      </c>
      <c r="AC458" s="3">
        <v>25.388888888888889</v>
      </c>
      <c r="AD458" s="3">
        <v>0</v>
      </c>
      <c r="AE458" s="3">
        <v>0</v>
      </c>
      <c r="AF458" t="s">
        <v>456</v>
      </c>
      <c r="AG458" s="13">
        <v>5</v>
      </c>
      <c r="AQ458"/>
    </row>
    <row r="459" spans="1:43" x14ac:dyDescent="0.2">
      <c r="A459" t="s">
        <v>680</v>
      </c>
      <c r="B459" t="s">
        <v>1142</v>
      </c>
      <c r="C459" t="s">
        <v>1366</v>
      </c>
      <c r="D459" t="s">
        <v>1707</v>
      </c>
      <c r="E459" s="3">
        <v>58.655555555555559</v>
      </c>
      <c r="F459" s="3">
        <f>Table3[[#This Row],[Total Hours Nurse Staffing]]/Table3[[#This Row],[MDS Census]]</f>
        <v>4.6995245311612042</v>
      </c>
      <c r="G459" s="3">
        <f>Table3[[#This Row],[Total Direct Care Staff Hours]]/Table3[[#This Row],[MDS Census]]</f>
        <v>4.2224455389278273</v>
      </c>
      <c r="H459" s="3">
        <f>Table3[[#This Row],[Total RN Hours (w/ Admin, DON)]]/Table3[[#This Row],[MDS Census]]</f>
        <v>0.58464860769085047</v>
      </c>
      <c r="I459" s="3">
        <f>Table3[[#This Row],[Total RN Hours (w/ Admin, DON)]]/Table3[[#This Row],[MDS Census]]</f>
        <v>0.58464860769085047</v>
      </c>
      <c r="J459" s="3">
        <f t="shared" si="7"/>
        <v>275.65322222222221</v>
      </c>
      <c r="K459" s="3">
        <f>SUM(Table3[[#This Row],[RN Hours (excl. Admin, DON)]], Table3[[#This Row],[LPN Hours (excl. Admin)]], Table3[[#This Row],[CNA Hours]], Table3[[#This Row],[NA TR Hours]], Table3[[#This Row],[Med Aide/Tech Hours]])</f>
        <v>247.66988888888889</v>
      </c>
      <c r="L459" s="3">
        <f>SUM(Table3[[#This Row],[RN Hours (excl. Admin, DON)]:[RN DON Hours]])</f>
        <v>34.292888888888889</v>
      </c>
      <c r="M459" s="3">
        <v>16.287333333333333</v>
      </c>
      <c r="N459" s="3">
        <v>13.355555555555556</v>
      </c>
      <c r="O459" s="3">
        <v>4.6500000000000004</v>
      </c>
      <c r="P459" s="3">
        <f>SUM(Table3[[#This Row],[LPN Hours (excl. Admin)]:[LPN Admin Hours]])</f>
        <v>62.841888888888889</v>
      </c>
      <c r="Q459" s="3">
        <v>52.864111111111114</v>
      </c>
      <c r="R459" s="3">
        <v>9.9777777777777779</v>
      </c>
      <c r="S459" s="3">
        <f>SUM(Table3[[#This Row],[CNA Hours]], Table3[[#This Row],[NA TR Hours]], Table3[[#This Row],[Med Aide/Tech Hours]])</f>
        <v>178.51844444444444</v>
      </c>
      <c r="T459" s="3">
        <v>175.61011111111111</v>
      </c>
      <c r="U459" s="3">
        <v>2.9083333333333332</v>
      </c>
      <c r="V459" s="3">
        <v>0</v>
      </c>
      <c r="W459" s="3">
        <f>SUM(Table3[[#This Row],[RN Hours Contract]:[Med Aide Hours Contract]])</f>
        <v>1.9666666666666666</v>
      </c>
      <c r="X459" s="3">
        <v>0</v>
      </c>
      <c r="Y459" s="3">
        <v>0</v>
      </c>
      <c r="Z459" s="3">
        <v>0</v>
      </c>
      <c r="AA459" s="3">
        <v>0</v>
      </c>
      <c r="AB459" s="3">
        <v>0</v>
      </c>
      <c r="AC459" s="3">
        <v>1.9666666666666666</v>
      </c>
      <c r="AD459" s="3">
        <v>0</v>
      </c>
      <c r="AE459" s="3">
        <v>0</v>
      </c>
      <c r="AF459" t="s">
        <v>457</v>
      </c>
      <c r="AG459" s="13">
        <v>5</v>
      </c>
      <c r="AQ459"/>
    </row>
    <row r="460" spans="1:43" x14ac:dyDescent="0.2">
      <c r="A460" t="s">
        <v>680</v>
      </c>
      <c r="B460" t="s">
        <v>1143</v>
      </c>
      <c r="C460" t="s">
        <v>1631</v>
      </c>
      <c r="D460" t="s">
        <v>1741</v>
      </c>
      <c r="E460" s="3">
        <v>121.21111111111111</v>
      </c>
      <c r="F460" s="3">
        <f>Table3[[#This Row],[Total Hours Nurse Staffing]]/Table3[[#This Row],[MDS Census]]</f>
        <v>3.0657713814281791</v>
      </c>
      <c r="G460" s="3">
        <f>Table3[[#This Row],[Total Direct Care Staff Hours]]/Table3[[#This Row],[MDS Census]]</f>
        <v>2.8703364194701622</v>
      </c>
      <c r="H460" s="3">
        <f>Table3[[#This Row],[Total RN Hours (w/ Admin, DON)]]/Table3[[#This Row],[MDS Census]]</f>
        <v>0.69676413970116424</v>
      </c>
      <c r="I460" s="3">
        <f>Table3[[#This Row],[Total RN Hours (w/ Admin, DON)]]/Table3[[#This Row],[MDS Census]]</f>
        <v>0.69676413970116424</v>
      </c>
      <c r="J460" s="3">
        <f t="shared" si="7"/>
        <v>371.60555555555561</v>
      </c>
      <c r="K460" s="3">
        <f>SUM(Table3[[#This Row],[RN Hours (excl. Admin, DON)]], Table3[[#This Row],[LPN Hours (excl. Admin)]], Table3[[#This Row],[CNA Hours]], Table3[[#This Row],[NA TR Hours]], Table3[[#This Row],[Med Aide/Tech Hours]])</f>
        <v>347.91666666666663</v>
      </c>
      <c r="L460" s="3">
        <f>SUM(Table3[[#This Row],[RN Hours (excl. Admin, DON)]:[RN DON Hours]])</f>
        <v>84.455555555555563</v>
      </c>
      <c r="M460" s="3">
        <v>66.238888888888894</v>
      </c>
      <c r="N460" s="3">
        <v>13.95</v>
      </c>
      <c r="O460" s="3">
        <v>4.2666666666666666</v>
      </c>
      <c r="P460" s="3">
        <f>SUM(Table3[[#This Row],[LPN Hours (excl. Admin)]:[LPN Admin Hours]])</f>
        <v>97.13611111111112</v>
      </c>
      <c r="Q460" s="3">
        <v>91.663888888888891</v>
      </c>
      <c r="R460" s="3">
        <v>5.4722222222222223</v>
      </c>
      <c r="S460" s="3">
        <f>SUM(Table3[[#This Row],[CNA Hours]], Table3[[#This Row],[NA TR Hours]], Table3[[#This Row],[Med Aide/Tech Hours]])</f>
        <v>190.01388888888889</v>
      </c>
      <c r="T460" s="3">
        <v>190.01388888888889</v>
      </c>
      <c r="U460" s="3">
        <v>0</v>
      </c>
      <c r="V460" s="3">
        <v>0</v>
      </c>
      <c r="W460" s="3">
        <f>SUM(Table3[[#This Row],[RN Hours Contract]:[Med Aide Hours Contract]])</f>
        <v>0</v>
      </c>
      <c r="X460" s="3">
        <v>0</v>
      </c>
      <c r="Y460" s="3">
        <v>0</v>
      </c>
      <c r="Z460" s="3">
        <v>0</v>
      </c>
      <c r="AA460" s="3">
        <v>0</v>
      </c>
      <c r="AB460" s="3">
        <v>0</v>
      </c>
      <c r="AC460" s="3">
        <v>0</v>
      </c>
      <c r="AD460" s="3">
        <v>0</v>
      </c>
      <c r="AE460" s="3">
        <v>0</v>
      </c>
      <c r="AF460" t="s">
        <v>458</v>
      </c>
      <c r="AG460" s="13">
        <v>5</v>
      </c>
      <c r="AQ460"/>
    </row>
    <row r="461" spans="1:43" x14ac:dyDescent="0.2">
      <c r="A461" t="s">
        <v>680</v>
      </c>
      <c r="B461" t="s">
        <v>1144</v>
      </c>
      <c r="C461" t="s">
        <v>1632</v>
      </c>
      <c r="D461" t="s">
        <v>1741</v>
      </c>
      <c r="E461" s="3">
        <v>87.422222222222217</v>
      </c>
      <c r="F461" s="3">
        <f>Table3[[#This Row],[Total Hours Nurse Staffing]]/Table3[[#This Row],[MDS Census]]</f>
        <v>1.8817869852567362</v>
      </c>
      <c r="G461" s="3">
        <f>Table3[[#This Row],[Total Direct Care Staff Hours]]/Table3[[#This Row],[MDS Census]]</f>
        <v>1.6713141840366039</v>
      </c>
      <c r="H461" s="3">
        <f>Table3[[#This Row],[Total RN Hours (w/ Admin, DON)]]/Table3[[#This Row],[MDS Census]]</f>
        <v>0.25294865277071682</v>
      </c>
      <c r="I461" s="3">
        <f>Table3[[#This Row],[Total RN Hours (w/ Admin, DON)]]/Table3[[#This Row],[MDS Census]]</f>
        <v>0.25294865277071682</v>
      </c>
      <c r="J461" s="3">
        <f t="shared" si="7"/>
        <v>164.51</v>
      </c>
      <c r="K461" s="3">
        <f>SUM(Table3[[#This Row],[RN Hours (excl. Admin, DON)]], Table3[[#This Row],[LPN Hours (excl. Admin)]], Table3[[#This Row],[CNA Hours]], Table3[[#This Row],[NA TR Hours]], Table3[[#This Row],[Med Aide/Tech Hours]])</f>
        <v>146.10999999999999</v>
      </c>
      <c r="L461" s="3">
        <f>SUM(Table3[[#This Row],[RN Hours (excl. Admin, DON)]:[RN DON Hours]])</f>
        <v>22.113333333333333</v>
      </c>
      <c r="M461" s="3">
        <v>16.335555555555555</v>
      </c>
      <c r="N461" s="3">
        <v>8.8888888888888892E-2</v>
      </c>
      <c r="O461" s="3">
        <v>5.6888888888888891</v>
      </c>
      <c r="P461" s="3">
        <f>SUM(Table3[[#This Row],[LPN Hours (excl. Admin)]:[LPN Admin Hours]])</f>
        <v>44.137777777777778</v>
      </c>
      <c r="Q461" s="3">
        <v>31.515555555555558</v>
      </c>
      <c r="R461" s="3">
        <v>12.622222222222222</v>
      </c>
      <c r="S461" s="3">
        <f>SUM(Table3[[#This Row],[CNA Hours]], Table3[[#This Row],[NA TR Hours]], Table3[[#This Row],[Med Aide/Tech Hours]])</f>
        <v>98.258888888888876</v>
      </c>
      <c r="T461" s="3">
        <v>98.258888888888876</v>
      </c>
      <c r="U461" s="3">
        <v>0</v>
      </c>
      <c r="V461" s="3">
        <v>0</v>
      </c>
      <c r="W461" s="3">
        <f>SUM(Table3[[#This Row],[RN Hours Contract]:[Med Aide Hours Contract]])</f>
        <v>8.8888888888888892E-2</v>
      </c>
      <c r="X461" s="3">
        <v>0</v>
      </c>
      <c r="Y461" s="3">
        <v>8.8888888888888892E-2</v>
      </c>
      <c r="Z461" s="3">
        <v>0</v>
      </c>
      <c r="AA461" s="3">
        <v>0</v>
      </c>
      <c r="AB461" s="3">
        <v>0</v>
      </c>
      <c r="AC461" s="3">
        <v>0</v>
      </c>
      <c r="AD461" s="3">
        <v>0</v>
      </c>
      <c r="AE461" s="3">
        <v>0</v>
      </c>
      <c r="AF461" t="s">
        <v>459</v>
      </c>
      <c r="AG461" s="13">
        <v>5</v>
      </c>
      <c r="AQ461"/>
    </row>
    <row r="462" spans="1:43" x14ac:dyDescent="0.2">
      <c r="A462" t="s">
        <v>680</v>
      </c>
      <c r="B462" t="s">
        <v>1145</v>
      </c>
      <c r="C462" t="s">
        <v>1633</v>
      </c>
      <c r="D462" t="s">
        <v>1785</v>
      </c>
      <c r="E462" s="3">
        <v>26.488888888888887</v>
      </c>
      <c r="F462" s="3">
        <f>Table3[[#This Row],[Total Hours Nurse Staffing]]/Table3[[#This Row],[MDS Census]]</f>
        <v>3.1324328859060411</v>
      </c>
      <c r="G462" s="3">
        <f>Table3[[#This Row],[Total Direct Care Staff Hours]]/Table3[[#This Row],[MDS Census]]</f>
        <v>2.1157382550335573</v>
      </c>
      <c r="H462" s="3">
        <f>Table3[[#This Row],[Total RN Hours (w/ Admin, DON)]]/Table3[[#This Row],[MDS Census]]</f>
        <v>0.21572147651006718</v>
      </c>
      <c r="I462" s="3">
        <f>Table3[[#This Row],[Total RN Hours (w/ Admin, DON)]]/Table3[[#This Row],[MDS Census]]</f>
        <v>0.21572147651006718</v>
      </c>
      <c r="J462" s="3">
        <f t="shared" si="7"/>
        <v>82.974666666666678</v>
      </c>
      <c r="K462" s="3">
        <f>SUM(Table3[[#This Row],[RN Hours (excl. Admin, DON)]], Table3[[#This Row],[LPN Hours (excl. Admin)]], Table3[[#This Row],[CNA Hours]], Table3[[#This Row],[NA TR Hours]], Table3[[#This Row],[Med Aide/Tech Hours]])</f>
        <v>56.043555555555564</v>
      </c>
      <c r="L462" s="3">
        <f>SUM(Table3[[#This Row],[RN Hours (excl. Admin, DON)]:[RN DON Hours]])</f>
        <v>5.7142222222222232</v>
      </c>
      <c r="M462" s="3">
        <v>0</v>
      </c>
      <c r="N462" s="3">
        <v>0</v>
      </c>
      <c r="O462" s="3">
        <v>5.7142222222222232</v>
      </c>
      <c r="P462" s="3">
        <f>SUM(Table3[[#This Row],[LPN Hours (excl. Admin)]:[LPN Admin Hours]])</f>
        <v>27.428000000000008</v>
      </c>
      <c r="Q462" s="3">
        <v>6.2111111111111112</v>
      </c>
      <c r="R462" s="3">
        <v>21.216888888888896</v>
      </c>
      <c r="S462" s="3">
        <f>SUM(Table3[[#This Row],[CNA Hours]], Table3[[#This Row],[NA TR Hours]], Table3[[#This Row],[Med Aide/Tech Hours]])</f>
        <v>49.832444444444448</v>
      </c>
      <c r="T462" s="3">
        <v>25.314777777777778</v>
      </c>
      <c r="U462" s="3">
        <v>24.517666666666674</v>
      </c>
      <c r="V462" s="3">
        <v>0</v>
      </c>
      <c r="W462" s="3">
        <f>SUM(Table3[[#This Row],[RN Hours Contract]:[Med Aide Hours Contract]])</f>
        <v>0</v>
      </c>
      <c r="X462" s="3">
        <v>0</v>
      </c>
      <c r="Y462" s="3">
        <v>0</v>
      </c>
      <c r="Z462" s="3">
        <v>0</v>
      </c>
      <c r="AA462" s="3">
        <v>0</v>
      </c>
      <c r="AB462" s="3">
        <v>0</v>
      </c>
      <c r="AC462" s="3">
        <v>0</v>
      </c>
      <c r="AD462" s="3">
        <v>0</v>
      </c>
      <c r="AE462" s="3">
        <v>0</v>
      </c>
      <c r="AF462" t="s">
        <v>460</v>
      </c>
      <c r="AG462" s="13">
        <v>5</v>
      </c>
      <c r="AQ462"/>
    </row>
    <row r="463" spans="1:43" x14ac:dyDescent="0.2">
      <c r="A463" t="s">
        <v>680</v>
      </c>
      <c r="B463" t="s">
        <v>682</v>
      </c>
      <c r="C463" t="s">
        <v>1513</v>
      </c>
      <c r="D463" t="s">
        <v>1721</v>
      </c>
      <c r="E463" s="3">
        <v>65.75555555555556</v>
      </c>
      <c r="F463" s="3">
        <f>Table3[[#This Row],[Total Hours Nurse Staffing]]/Table3[[#This Row],[MDS Census]]</f>
        <v>3.7705525515376821</v>
      </c>
      <c r="G463" s="3">
        <f>Table3[[#This Row],[Total Direct Care Staff Hours]]/Table3[[#This Row],[MDS Census]]</f>
        <v>3.3808516390672523</v>
      </c>
      <c r="H463" s="3">
        <f>Table3[[#This Row],[Total RN Hours (w/ Admin, DON)]]/Table3[[#This Row],[MDS Census]]</f>
        <v>0.42480567759378168</v>
      </c>
      <c r="I463" s="3">
        <f>Table3[[#This Row],[Total RN Hours (w/ Admin, DON)]]/Table3[[#This Row],[MDS Census]]</f>
        <v>0.42480567759378168</v>
      </c>
      <c r="J463" s="3">
        <f t="shared" si="7"/>
        <v>247.93477777777781</v>
      </c>
      <c r="K463" s="3">
        <f>SUM(Table3[[#This Row],[RN Hours (excl. Admin, DON)]], Table3[[#This Row],[LPN Hours (excl. Admin)]], Table3[[#This Row],[CNA Hours]], Table3[[#This Row],[NA TR Hours]], Table3[[#This Row],[Med Aide/Tech Hours]])</f>
        <v>222.30977777777778</v>
      </c>
      <c r="L463" s="3">
        <f>SUM(Table3[[#This Row],[RN Hours (excl. Admin, DON)]:[RN DON Hours]])</f>
        <v>27.933333333333334</v>
      </c>
      <c r="M463" s="3">
        <v>13.083333333333334</v>
      </c>
      <c r="N463" s="3">
        <v>9.65</v>
      </c>
      <c r="O463" s="3">
        <v>5.2</v>
      </c>
      <c r="P463" s="3">
        <f>SUM(Table3[[#This Row],[LPN Hours (excl. Admin)]:[LPN Admin Hours]])</f>
        <v>73.904222222222231</v>
      </c>
      <c r="Q463" s="3">
        <v>63.129222222222225</v>
      </c>
      <c r="R463" s="3">
        <v>10.775</v>
      </c>
      <c r="S463" s="3">
        <f>SUM(Table3[[#This Row],[CNA Hours]], Table3[[#This Row],[NA TR Hours]], Table3[[#This Row],[Med Aide/Tech Hours]])</f>
        <v>146.09722222222223</v>
      </c>
      <c r="T463" s="3">
        <v>146.09722222222223</v>
      </c>
      <c r="U463" s="3">
        <v>0</v>
      </c>
      <c r="V463" s="3">
        <v>0</v>
      </c>
      <c r="W463" s="3">
        <f>SUM(Table3[[#This Row],[RN Hours Contract]:[Med Aide Hours Contract]])</f>
        <v>20.412555555555556</v>
      </c>
      <c r="X463" s="3">
        <v>2.8444444444444446</v>
      </c>
      <c r="Y463" s="3">
        <v>0</v>
      </c>
      <c r="Z463" s="3">
        <v>0</v>
      </c>
      <c r="AA463" s="3">
        <v>2.6236666666666664</v>
      </c>
      <c r="AB463" s="3">
        <v>0</v>
      </c>
      <c r="AC463" s="3">
        <v>14.944444444444445</v>
      </c>
      <c r="AD463" s="3">
        <v>0</v>
      </c>
      <c r="AE463" s="3">
        <v>0</v>
      </c>
      <c r="AF463" t="s">
        <v>461</v>
      </c>
      <c r="AG463" s="13">
        <v>5</v>
      </c>
      <c r="AQ463"/>
    </row>
    <row r="464" spans="1:43" x14ac:dyDescent="0.2">
      <c r="A464" t="s">
        <v>680</v>
      </c>
      <c r="B464" t="s">
        <v>1146</v>
      </c>
      <c r="C464" t="s">
        <v>1484</v>
      </c>
      <c r="D464" t="s">
        <v>1749</v>
      </c>
      <c r="E464" s="3">
        <v>70.077777777777783</v>
      </c>
      <c r="F464" s="3">
        <f>Table3[[#This Row],[Total Hours Nurse Staffing]]/Table3[[#This Row],[MDS Census]]</f>
        <v>4.1366735373394645</v>
      </c>
      <c r="G464" s="3">
        <f>Table3[[#This Row],[Total Direct Care Staff Hours]]/Table3[[#This Row],[MDS Census]]</f>
        <v>3.9487870619946088</v>
      </c>
      <c r="H464" s="3">
        <f>Table3[[#This Row],[Total RN Hours (w/ Admin, DON)]]/Table3[[#This Row],[MDS Census]]</f>
        <v>0.87934041541144747</v>
      </c>
      <c r="I464" s="3">
        <f>Table3[[#This Row],[Total RN Hours (w/ Admin, DON)]]/Table3[[#This Row],[MDS Census]]</f>
        <v>0.87934041541144747</v>
      </c>
      <c r="J464" s="3">
        <f t="shared" si="7"/>
        <v>289.88888888888891</v>
      </c>
      <c r="K464" s="3">
        <f>SUM(Table3[[#This Row],[RN Hours (excl. Admin, DON)]], Table3[[#This Row],[LPN Hours (excl. Admin)]], Table3[[#This Row],[CNA Hours]], Table3[[#This Row],[NA TR Hours]], Table3[[#This Row],[Med Aide/Tech Hours]])</f>
        <v>276.72222222222223</v>
      </c>
      <c r="L464" s="3">
        <f>SUM(Table3[[#This Row],[RN Hours (excl. Admin, DON)]:[RN DON Hours]])</f>
        <v>61.62222222222222</v>
      </c>
      <c r="M464" s="3">
        <v>48.455555555555556</v>
      </c>
      <c r="N464" s="3">
        <v>13.166666666666666</v>
      </c>
      <c r="O464" s="3">
        <v>0</v>
      </c>
      <c r="P464" s="3">
        <f>SUM(Table3[[#This Row],[LPN Hours (excl. Admin)]:[LPN Admin Hours]])</f>
        <v>41.722222222222221</v>
      </c>
      <c r="Q464" s="3">
        <v>41.722222222222221</v>
      </c>
      <c r="R464" s="3">
        <v>0</v>
      </c>
      <c r="S464" s="3">
        <f>SUM(Table3[[#This Row],[CNA Hours]], Table3[[#This Row],[NA TR Hours]], Table3[[#This Row],[Med Aide/Tech Hours]])</f>
        <v>186.54444444444445</v>
      </c>
      <c r="T464" s="3">
        <v>186.54444444444445</v>
      </c>
      <c r="U464" s="3">
        <v>0</v>
      </c>
      <c r="V464" s="3">
        <v>0</v>
      </c>
      <c r="W464" s="3">
        <f>SUM(Table3[[#This Row],[RN Hours Contract]:[Med Aide Hours Contract]])</f>
        <v>104.51388888888889</v>
      </c>
      <c r="X464" s="3">
        <v>6.2027777777777775</v>
      </c>
      <c r="Y464" s="3">
        <v>0</v>
      </c>
      <c r="Z464" s="3">
        <v>0</v>
      </c>
      <c r="AA464" s="3">
        <v>13.708333333333334</v>
      </c>
      <c r="AB464" s="3">
        <v>0</v>
      </c>
      <c r="AC464" s="3">
        <v>84.602777777777774</v>
      </c>
      <c r="AD464" s="3">
        <v>0</v>
      </c>
      <c r="AE464" s="3">
        <v>0</v>
      </c>
      <c r="AF464" t="s">
        <v>462</v>
      </c>
      <c r="AG464" s="13">
        <v>5</v>
      </c>
      <c r="AQ464"/>
    </row>
    <row r="465" spans="1:43" x14ac:dyDescent="0.2">
      <c r="A465" t="s">
        <v>680</v>
      </c>
      <c r="B465" t="s">
        <v>1147</v>
      </c>
      <c r="C465" t="s">
        <v>1634</v>
      </c>
      <c r="D465" t="s">
        <v>1788</v>
      </c>
      <c r="E465" s="3">
        <v>38.344444444444441</v>
      </c>
      <c r="F465" s="3">
        <f>Table3[[#This Row],[Total Hours Nurse Staffing]]/Table3[[#This Row],[MDS Census]]</f>
        <v>3.9386409736308323</v>
      </c>
      <c r="G465" s="3">
        <f>Table3[[#This Row],[Total Direct Care Staff Hours]]/Table3[[#This Row],[MDS Census]]</f>
        <v>3.5347000869313248</v>
      </c>
      <c r="H465" s="3">
        <f>Table3[[#This Row],[Total RN Hours (w/ Admin, DON)]]/Table3[[#This Row],[MDS Census]]</f>
        <v>0.55954795711388006</v>
      </c>
      <c r="I465" s="3">
        <f>Table3[[#This Row],[Total RN Hours (w/ Admin, DON)]]/Table3[[#This Row],[MDS Census]]</f>
        <v>0.55954795711388006</v>
      </c>
      <c r="J465" s="3">
        <f t="shared" si="7"/>
        <v>151.02500000000001</v>
      </c>
      <c r="K465" s="3">
        <f>SUM(Table3[[#This Row],[RN Hours (excl. Admin, DON)]], Table3[[#This Row],[LPN Hours (excl. Admin)]], Table3[[#This Row],[CNA Hours]], Table3[[#This Row],[NA TR Hours]], Table3[[#This Row],[Med Aide/Tech Hours]])</f>
        <v>135.53611111111113</v>
      </c>
      <c r="L465" s="3">
        <f>SUM(Table3[[#This Row],[RN Hours (excl. Admin, DON)]:[RN DON Hours]])</f>
        <v>21.455555555555556</v>
      </c>
      <c r="M465" s="3">
        <v>5.9666666666666668</v>
      </c>
      <c r="N465" s="3">
        <v>11.577777777777778</v>
      </c>
      <c r="O465" s="3">
        <v>3.911111111111111</v>
      </c>
      <c r="P465" s="3">
        <f>SUM(Table3[[#This Row],[LPN Hours (excl. Admin)]:[LPN Admin Hours]])</f>
        <v>49.508333333333333</v>
      </c>
      <c r="Q465" s="3">
        <v>49.508333333333333</v>
      </c>
      <c r="R465" s="3">
        <v>0</v>
      </c>
      <c r="S465" s="3">
        <f>SUM(Table3[[#This Row],[CNA Hours]], Table3[[#This Row],[NA TR Hours]], Table3[[#This Row],[Med Aide/Tech Hours]])</f>
        <v>80.061111111111117</v>
      </c>
      <c r="T465" s="3">
        <v>80.061111111111117</v>
      </c>
      <c r="U465" s="3">
        <v>0</v>
      </c>
      <c r="V465" s="3">
        <v>0</v>
      </c>
      <c r="W465" s="3">
        <f>SUM(Table3[[#This Row],[RN Hours Contract]:[Med Aide Hours Contract]])</f>
        <v>6.7805555555555559</v>
      </c>
      <c r="X465" s="3">
        <v>0</v>
      </c>
      <c r="Y465" s="3">
        <v>0</v>
      </c>
      <c r="Z465" s="3">
        <v>0</v>
      </c>
      <c r="AA465" s="3">
        <v>0</v>
      </c>
      <c r="AB465" s="3">
        <v>0</v>
      </c>
      <c r="AC465" s="3">
        <v>6.7805555555555559</v>
      </c>
      <c r="AD465" s="3">
        <v>0</v>
      </c>
      <c r="AE465" s="3">
        <v>0</v>
      </c>
      <c r="AF465" t="s">
        <v>463</v>
      </c>
      <c r="AG465" s="13">
        <v>5</v>
      </c>
      <c r="AQ465"/>
    </row>
    <row r="466" spans="1:43" x14ac:dyDescent="0.2">
      <c r="A466" t="s">
        <v>680</v>
      </c>
      <c r="B466" t="s">
        <v>1148</v>
      </c>
      <c r="C466" t="s">
        <v>1635</v>
      </c>
      <c r="D466" t="s">
        <v>1765</v>
      </c>
      <c r="E466" s="3">
        <v>68.411111111111111</v>
      </c>
      <c r="F466" s="3">
        <f>Table3[[#This Row],[Total Hours Nurse Staffing]]/Table3[[#This Row],[MDS Census]]</f>
        <v>5.0607016404092899</v>
      </c>
      <c r="G466" s="3">
        <f>Table3[[#This Row],[Total Direct Care Staff Hours]]/Table3[[#This Row],[MDS Census]]</f>
        <v>4.7633571544583404</v>
      </c>
      <c r="H466" s="3">
        <f>Table3[[#This Row],[Total RN Hours (w/ Admin, DON)]]/Table3[[#This Row],[MDS Census]]</f>
        <v>0.91647718044502191</v>
      </c>
      <c r="I466" s="3">
        <f>Table3[[#This Row],[Total RN Hours (w/ Admin, DON)]]/Table3[[#This Row],[MDS Census]]</f>
        <v>0.91647718044502191</v>
      </c>
      <c r="J466" s="3">
        <f t="shared" si="7"/>
        <v>346.20822222222222</v>
      </c>
      <c r="K466" s="3">
        <f>SUM(Table3[[#This Row],[RN Hours (excl. Admin, DON)]], Table3[[#This Row],[LPN Hours (excl. Admin)]], Table3[[#This Row],[CNA Hours]], Table3[[#This Row],[NA TR Hours]], Table3[[#This Row],[Med Aide/Tech Hours]])</f>
        <v>325.86655555555558</v>
      </c>
      <c r="L466" s="3">
        <f>SUM(Table3[[#This Row],[RN Hours (excl. Admin, DON)]:[RN DON Hours]])</f>
        <v>62.697222222222223</v>
      </c>
      <c r="M466" s="3">
        <v>42.355555555555554</v>
      </c>
      <c r="N466" s="3">
        <v>15.186111111111112</v>
      </c>
      <c r="O466" s="3">
        <v>5.1555555555555559</v>
      </c>
      <c r="P466" s="3">
        <f>SUM(Table3[[#This Row],[LPN Hours (excl. Admin)]:[LPN Admin Hours]])</f>
        <v>76.405555555555551</v>
      </c>
      <c r="Q466" s="3">
        <v>76.405555555555551</v>
      </c>
      <c r="R466" s="3">
        <v>0</v>
      </c>
      <c r="S466" s="3">
        <f>SUM(Table3[[#This Row],[CNA Hours]], Table3[[#This Row],[NA TR Hours]], Table3[[#This Row],[Med Aide/Tech Hours]])</f>
        <v>207.10544444444446</v>
      </c>
      <c r="T466" s="3">
        <v>207.10544444444446</v>
      </c>
      <c r="U466" s="3">
        <v>0</v>
      </c>
      <c r="V466" s="3">
        <v>0</v>
      </c>
      <c r="W466" s="3">
        <f>SUM(Table3[[#This Row],[RN Hours Contract]:[Med Aide Hours Contract]])</f>
        <v>0.76655555555555555</v>
      </c>
      <c r="X466" s="3">
        <v>0</v>
      </c>
      <c r="Y466" s="3">
        <v>0</v>
      </c>
      <c r="Z466" s="3">
        <v>0</v>
      </c>
      <c r="AA466" s="3">
        <v>0</v>
      </c>
      <c r="AB466" s="3">
        <v>0</v>
      </c>
      <c r="AC466" s="3">
        <v>0.76655555555555555</v>
      </c>
      <c r="AD466" s="3">
        <v>0</v>
      </c>
      <c r="AE466" s="3">
        <v>0</v>
      </c>
      <c r="AF466" t="s">
        <v>464</v>
      </c>
      <c r="AG466" s="13">
        <v>5</v>
      </c>
      <c r="AQ466"/>
    </row>
    <row r="467" spans="1:43" x14ac:dyDescent="0.2">
      <c r="A467" t="s">
        <v>680</v>
      </c>
      <c r="B467" t="s">
        <v>1149</v>
      </c>
      <c r="C467" t="s">
        <v>1636</v>
      </c>
      <c r="D467" t="s">
        <v>1741</v>
      </c>
      <c r="E467" s="3">
        <v>136.51111111111112</v>
      </c>
      <c r="F467" s="3">
        <f>Table3[[#This Row],[Total Hours Nurse Staffing]]/Table3[[#This Row],[MDS Census]]</f>
        <v>3.3203915025231967</v>
      </c>
      <c r="G467" s="3">
        <f>Table3[[#This Row],[Total Direct Care Staff Hours]]/Table3[[#This Row],[MDS Census]]</f>
        <v>3.1374190135113134</v>
      </c>
      <c r="H467" s="3">
        <f>Table3[[#This Row],[Total RN Hours (w/ Admin, DON)]]/Table3[[#This Row],[MDS Census]]</f>
        <v>1.4301359270714635</v>
      </c>
      <c r="I467" s="3">
        <f>Table3[[#This Row],[Total RN Hours (w/ Admin, DON)]]/Table3[[#This Row],[MDS Census]]</f>
        <v>1.4301359270714635</v>
      </c>
      <c r="J467" s="3">
        <f t="shared" si="7"/>
        <v>453.27033333333333</v>
      </c>
      <c r="K467" s="3">
        <f>SUM(Table3[[#This Row],[RN Hours (excl. Admin, DON)]], Table3[[#This Row],[LPN Hours (excl. Admin)]], Table3[[#This Row],[CNA Hours]], Table3[[#This Row],[NA TR Hours]], Table3[[#This Row],[Med Aide/Tech Hours]])</f>
        <v>428.29255555555551</v>
      </c>
      <c r="L467" s="3">
        <f>SUM(Table3[[#This Row],[RN Hours (excl. Admin, DON)]:[RN DON Hours]])</f>
        <v>195.22944444444445</v>
      </c>
      <c r="M467" s="3">
        <v>170.25166666666667</v>
      </c>
      <c r="N467" s="3">
        <v>19.822222222222223</v>
      </c>
      <c r="O467" s="3">
        <v>5.1555555555555559</v>
      </c>
      <c r="P467" s="3">
        <f>SUM(Table3[[#This Row],[LPN Hours (excl. Admin)]:[LPN Admin Hours]])</f>
        <v>17.540555555555557</v>
      </c>
      <c r="Q467" s="3">
        <v>17.540555555555557</v>
      </c>
      <c r="R467" s="3">
        <v>0</v>
      </c>
      <c r="S467" s="3">
        <f>SUM(Table3[[#This Row],[CNA Hours]], Table3[[#This Row],[NA TR Hours]], Table3[[#This Row],[Med Aide/Tech Hours]])</f>
        <v>240.50033333333332</v>
      </c>
      <c r="T467" s="3">
        <v>240.50033333333332</v>
      </c>
      <c r="U467" s="3">
        <v>0</v>
      </c>
      <c r="V467" s="3">
        <v>0</v>
      </c>
      <c r="W467" s="3">
        <f>SUM(Table3[[#This Row],[RN Hours Contract]:[Med Aide Hours Contract]])</f>
        <v>15.484888888888889</v>
      </c>
      <c r="X467" s="3">
        <v>0.91211111111111109</v>
      </c>
      <c r="Y467" s="3">
        <v>0</v>
      </c>
      <c r="Z467" s="3">
        <v>0</v>
      </c>
      <c r="AA467" s="3">
        <v>1.8054444444444446</v>
      </c>
      <c r="AB467" s="3">
        <v>0</v>
      </c>
      <c r="AC467" s="3">
        <v>12.767333333333333</v>
      </c>
      <c r="AD467" s="3">
        <v>0</v>
      </c>
      <c r="AE467" s="3">
        <v>0</v>
      </c>
      <c r="AF467" t="s">
        <v>465</v>
      </c>
      <c r="AG467" s="13">
        <v>5</v>
      </c>
      <c r="AQ467"/>
    </row>
    <row r="468" spans="1:43" x14ac:dyDescent="0.2">
      <c r="A468" t="s">
        <v>680</v>
      </c>
      <c r="B468" t="s">
        <v>1150</v>
      </c>
      <c r="C468" t="s">
        <v>1458</v>
      </c>
      <c r="D468" t="s">
        <v>1716</v>
      </c>
      <c r="E468" s="3">
        <v>61.255555555555553</v>
      </c>
      <c r="F468" s="3">
        <f>Table3[[#This Row],[Total Hours Nurse Staffing]]/Table3[[#This Row],[MDS Census]]</f>
        <v>4.1056593506257943</v>
      </c>
      <c r="G468" s="3">
        <f>Table3[[#This Row],[Total Direct Care Staff Hours]]/Table3[[#This Row],[MDS Census]]</f>
        <v>3.918646834754218</v>
      </c>
      <c r="H468" s="3">
        <f>Table3[[#This Row],[Total RN Hours (w/ Admin, DON)]]/Table3[[#This Row],[MDS Census]]</f>
        <v>1.4405496100126975</v>
      </c>
      <c r="I468" s="3">
        <f>Table3[[#This Row],[Total RN Hours (w/ Admin, DON)]]/Table3[[#This Row],[MDS Census]]</f>
        <v>1.4405496100126975</v>
      </c>
      <c r="J468" s="3">
        <f t="shared" si="7"/>
        <v>251.49444444444447</v>
      </c>
      <c r="K468" s="3">
        <f>SUM(Table3[[#This Row],[RN Hours (excl. Admin, DON)]], Table3[[#This Row],[LPN Hours (excl. Admin)]], Table3[[#This Row],[CNA Hours]], Table3[[#This Row],[NA TR Hours]], Table3[[#This Row],[Med Aide/Tech Hours]])</f>
        <v>240.03888888888892</v>
      </c>
      <c r="L468" s="3">
        <f>SUM(Table3[[#This Row],[RN Hours (excl. Admin, DON)]:[RN DON Hours]])</f>
        <v>88.241666666666674</v>
      </c>
      <c r="M468" s="3">
        <v>76.786111111111111</v>
      </c>
      <c r="N468" s="3">
        <v>5.1111111111111107</v>
      </c>
      <c r="O468" s="3">
        <v>6.3444444444444441</v>
      </c>
      <c r="P468" s="3">
        <f>SUM(Table3[[#This Row],[LPN Hours (excl. Admin)]:[LPN Admin Hours]])</f>
        <v>21.086111111111112</v>
      </c>
      <c r="Q468" s="3">
        <v>21.086111111111112</v>
      </c>
      <c r="R468" s="3">
        <v>0</v>
      </c>
      <c r="S468" s="3">
        <f>SUM(Table3[[#This Row],[CNA Hours]], Table3[[#This Row],[NA TR Hours]], Table3[[#This Row],[Med Aide/Tech Hours]])</f>
        <v>142.16666666666669</v>
      </c>
      <c r="T468" s="3">
        <v>135.22777777777779</v>
      </c>
      <c r="U468" s="3">
        <v>6.9388888888888891</v>
      </c>
      <c r="V468" s="3">
        <v>0</v>
      </c>
      <c r="W468" s="3">
        <f>SUM(Table3[[#This Row],[RN Hours Contract]:[Med Aide Hours Contract]])</f>
        <v>0</v>
      </c>
      <c r="X468" s="3">
        <v>0</v>
      </c>
      <c r="Y468" s="3">
        <v>0</v>
      </c>
      <c r="Z468" s="3">
        <v>0</v>
      </c>
      <c r="AA468" s="3">
        <v>0</v>
      </c>
      <c r="AB468" s="3">
        <v>0</v>
      </c>
      <c r="AC468" s="3">
        <v>0</v>
      </c>
      <c r="AD468" s="3">
        <v>0</v>
      </c>
      <c r="AE468" s="3">
        <v>0</v>
      </c>
      <c r="AF468" t="s">
        <v>466</v>
      </c>
      <c r="AG468" s="13">
        <v>5</v>
      </c>
      <c r="AQ468"/>
    </row>
    <row r="469" spans="1:43" x14ac:dyDescent="0.2">
      <c r="A469" t="s">
        <v>680</v>
      </c>
      <c r="B469" t="s">
        <v>1151</v>
      </c>
      <c r="C469" t="s">
        <v>1439</v>
      </c>
      <c r="D469" t="s">
        <v>1741</v>
      </c>
      <c r="E469" s="3">
        <v>99.8</v>
      </c>
      <c r="F469" s="3">
        <f>Table3[[#This Row],[Total Hours Nurse Staffing]]/Table3[[#This Row],[MDS Census]]</f>
        <v>3.7827365842796707</v>
      </c>
      <c r="G469" s="3">
        <f>Table3[[#This Row],[Total Direct Care Staff Hours]]/Table3[[#This Row],[MDS Census]]</f>
        <v>3.541810287241149</v>
      </c>
      <c r="H469" s="3">
        <f>Table3[[#This Row],[Total RN Hours (w/ Admin, DON)]]/Table3[[#This Row],[MDS Census]]</f>
        <v>1.7427065241594302</v>
      </c>
      <c r="I469" s="3">
        <f>Table3[[#This Row],[Total RN Hours (w/ Admin, DON)]]/Table3[[#This Row],[MDS Census]]</f>
        <v>1.7427065241594302</v>
      </c>
      <c r="J469" s="3">
        <f t="shared" si="7"/>
        <v>377.51711111111115</v>
      </c>
      <c r="K469" s="3">
        <f>SUM(Table3[[#This Row],[RN Hours (excl. Admin, DON)]], Table3[[#This Row],[LPN Hours (excl. Admin)]], Table3[[#This Row],[CNA Hours]], Table3[[#This Row],[NA TR Hours]], Table3[[#This Row],[Med Aide/Tech Hours]])</f>
        <v>353.47266666666667</v>
      </c>
      <c r="L469" s="3">
        <f>SUM(Table3[[#This Row],[RN Hours (excl. Admin, DON)]:[RN DON Hours]])</f>
        <v>173.92211111111112</v>
      </c>
      <c r="M469" s="3">
        <v>149.87766666666667</v>
      </c>
      <c r="N469" s="3">
        <v>23.422222222222221</v>
      </c>
      <c r="O469" s="3">
        <v>0.62222222222222223</v>
      </c>
      <c r="P469" s="3">
        <f>SUM(Table3[[#This Row],[LPN Hours (excl. Admin)]:[LPN Admin Hours]])</f>
        <v>11.320222222222222</v>
      </c>
      <c r="Q469" s="3">
        <v>11.320222222222222</v>
      </c>
      <c r="R469" s="3">
        <v>0</v>
      </c>
      <c r="S469" s="3">
        <f>SUM(Table3[[#This Row],[CNA Hours]], Table3[[#This Row],[NA TR Hours]], Table3[[#This Row],[Med Aide/Tech Hours]])</f>
        <v>192.27477777777779</v>
      </c>
      <c r="T469" s="3">
        <v>192.27477777777779</v>
      </c>
      <c r="U469" s="3">
        <v>0</v>
      </c>
      <c r="V469" s="3">
        <v>0</v>
      </c>
      <c r="W469" s="3">
        <f>SUM(Table3[[#This Row],[RN Hours Contract]:[Med Aide Hours Contract]])</f>
        <v>0</v>
      </c>
      <c r="X469" s="3">
        <v>0</v>
      </c>
      <c r="Y469" s="3">
        <v>0</v>
      </c>
      <c r="Z469" s="3">
        <v>0</v>
      </c>
      <c r="AA469" s="3">
        <v>0</v>
      </c>
      <c r="AB469" s="3">
        <v>0</v>
      </c>
      <c r="AC469" s="3">
        <v>0</v>
      </c>
      <c r="AD469" s="3">
        <v>0</v>
      </c>
      <c r="AE469" s="3">
        <v>0</v>
      </c>
      <c r="AF469" t="s">
        <v>467</v>
      </c>
      <c r="AG469" s="13">
        <v>5</v>
      </c>
      <c r="AQ469"/>
    </row>
    <row r="470" spans="1:43" x14ac:dyDescent="0.2">
      <c r="A470" t="s">
        <v>680</v>
      </c>
      <c r="B470" t="s">
        <v>1152</v>
      </c>
      <c r="C470" t="s">
        <v>1620</v>
      </c>
      <c r="D470" t="s">
        <v>1741</v>
      </c>
      <c r="E470" s="3">
        <v>113.15555555555555</v>
      </c>
      <c r="F470" s="3">
        <f>Table3[[#This Row],[Total Hours Nurse Staffing]]/Table3[[#This Row],[MDS Census]]</f>
        <v>3.8320159073055775</v>
      </c>
      <c r="G470" s="3">
        <f>Table3[[#This Row],[Total Direct Care Staff Hours]]/Table3[[#This Row],[MDS Census]]</f>
        <v>3.5729084838963079</v>
      </c>
      <c r="H470" s="3">
        <f>Table3[[#This Row],[Total RN Hours (w/ Admin, DON)]]/Table3[[#This Row],[MDS Census]]</f>
        <v>0.93961115475255308</v>
      </c>
      <c r="I470" s="3">
        <f>Table3[[#This Row],[Total RN Hours (w/ Admin, DON)]]/Table3[[#This Row],[MDS Census]]</f>
        <v>0.93961115475255308</v>
      </c>
      <c r="J470" s="3">
        <f t="shared" si="7"/>
        <v>433.61388888888888</v>
      </c>
      <c r="K470" s="3">
        <f>SUM(Table3[[#This Row],[RN Hours (excl. Admin, DON)]], Table3[[#This Row],[LPN Hours (excl. Admin)]], Table3[[#This Row],[CNA Hours]], Table3[[#This Row],[NA TR Hours]], Table3[[#This Row],[Med Aide/Tech Hours]])</f>
        <v>404.29444444444442</v>
      </c>
      <c r="L470" s="3">
        <f>SUM(Table3[[#This Row],[RN Hours (excl. Admin, DON)]:[RN DON Hours]])</f>
        <v>106.32222222222222</v>
      </c>
      <c r="M470" s="3">
        <v>84.605555555555554</v>
      </c>
      <c r="N470" s="3">
        <v>16.597222222222221</v>
      </c>
      <c r="O470" s="3">
        <v>5.1194444444444445</v>
      </c>
      <c r="P470" s="3">
        <f>SUM(Table3[[#This Row],[LPN Hours (excl. Admin)]:[LPN Admin Hours]])</f>
        <v>92.211111111111109</v>
      </c>
      <c r="Q470" s="3">
        <v>84.608333333333334</v>
      </c>
      <c r="R470" s="3">
        <v>7.6027777777777779</v>
      </c>
      <c r="S470" s="3">
        <f>SUM(Table3[[#This Row],[CNA Hours]], Table3[[#This Row],[NA TR Hours]], Table3[[#This Row],[Med Aide/Tech Hours]])</f>
        <v>235.08055555555555</v>
      </c>
      <c r="T470" s="3">
        <v>231.63888888888889</v>
      </c>
      <c r="U470" s="3">
        <v>3.4416666666666669</v>
      </c>
      <c r="V470" s="3">
        <v>0</v>
      </c>
      <c r="W470" s="3">
        <f>SUM(Table3[[#This Row],[RN Hours Contract]:[Med Aide Hours Contract]])</f>
        <v>0</v>
      </c>
      <c r="X470" s="3">
        <v>0</v>
      </c>
      <c r="Y470" s="3">
        <v>0</v>
      </c>
      <c r="Z470" s="3">
        <v>0</v>
      </c>
      <c r="AA470" s="3">
        <v>0</v>
      </c>
      <c r="AB470" s="3">
        <v>0</v>
      </c>
      <c r="AC470" s="3">
        <v>0</v>
      </c>
      <c r="AD470" s="3">
        <v>0</v>
      </c>
      <c r="AE470" s="3">
        <v>0</v>
      </c>
      <c r="AF470" t="s">
        <v>468</v>
      </c>
      <c r="AG470" s="13">
        <v>5</v>
      </c>
      <c r="AQ470"/>
    </row>
    <row r="471" spans="1:43" x14ac:dyDescent="0.2">
      <c r="A471" t="s">
        <v>680</v>
      </c>
      <c r="B471" t="s">
        <v>1153</v>
      </c>
      <c r="C471" t="s">
        <v>1637</v>
      </c>
      <c r="D471" t="s">
        <v>1736</v>
      </c>
      <c r="E471" s="3">
        <v>15</v>
      </c>
      <c r="F471" s="3">
        <f>Table3[[#This Row],[Total Hours Nurse Staffing]]/Table3[[#This Row],[MDS Census]]</f>
        <v>3.7213111111111119</v>
      </c>
      <c r="G471" s="3">
        <f>Table3[[#This Row],[Total Direct Care Staff Hours]]/Table3[[#This Row],[MDS Census]]</f>
        <v>3.2282148148148146</v>
      </c>
      <c r="H471" s="3">
        <f>Table3[[#This Row],[Total RN Hours (w/ Admin, DON)]]/Table3[[#This Row],[MDS Census]]</f>
        <v>1.2000740740740743</v>
      </c>
      <c r="I471" s="3">
        <f>Table3[[#This Row],[Total RN Hours (w/ Admin, DON)]]/Table3[[#This Row],[MDS Census]]</f>
        <v>1.2000740740740743</v>
      </c>
      <c r="J471" s="3">
        <f t="shared" si="7"/>
        <v>55.819666666666677</v>
      </c>
      <c r="K471" s="3">
        <f>SUM(Table3[[#This Row],[RN Hours (excl. Admin, DON)]], Table3[[#This Row],[LPN Hours (excl. Admin)]], Table3[[#This Row],[CNA Hours]], Table3[[#This Row],[NA TR Hours]], Table3[[#This Row],[Med Aide/Tech Hours]])</f>
        <v>48.423222222222222</v>
      </c>
      <c r="L471" s="3">
        <f>SUM(Table3[[#This Row],[RN Hours (excl. Admin, DON)]:[RN DON Hours]])</f>
        <v>18.001111111111115</v>
      </c>
      <c r="M471" s="3">
        <v>10.604666666666667</v>
      </c>
      <c r="N471" s="3">
        <v>1.6822222222222223</v>
      </c>
      <c r="O471" s="3">
        <v>5.7142222222222268</v>
      </c>
      <c r="P471" s="3">
        <f>SUM(Table3[[#This Row],[LPN Hours (excl. Admin)]:[LPN Admin Hours]])</f>
        <v>7.3175555555555558</v>
      </c>
      <c r="Q471" s="3">
        <v>7.3175555555555558</v>
      </c>
      <c r="R471" s="3">
        <v>0</v>
      </c>
      <c r="S471" s="3">
        <f>SUM(Table3[[#This Row],[CNA Hours]], Table3[[#This Row],[NA TR Hours]], Table3[[#This Row],[Med Aide/Tech Hours]])</f>
        <v>30.501000000000001</v>
      </c>
      <c r="T471" s="3">
        <v>30.501000000000001</v>
      </c>
      <c r="U471" s="3">
        <v>0</v>
      </c>
      <c r="V471" s="3">
        <v>0</v>
      </c>
      <c r="W471" s="3">
        <f>SUM(Table3[[#This Row],[RN Hours Contract]:[Med Aide Hours Contract]])</f>
        <v>0</v>
      </c>
      <c r="X471" s="3">
        <v>0</v>
      </c>
      <c r="Y471" s="3">
        <v>0</v>
      </c>
      <c r="Z471" s="3">
        <v>0</v>
      </c>
      <c r="AA471" s="3">
        <v>0</v>
      </c>
      <c r="AB471" s="3">
        <v>0</v>
      </c>
      <c r="AC471" s="3">
        <v>0</v>
      </c>
      <c r="AD471" s="3">
        <v>0</v>
      </c>
      <c r="AE471" s="3">
        <v>0</v>
      </c>
      <c r="AF471" t="s">
        <v>469</v>
      </c>
      <c r="AG471" s="13">
        <v>5</v>
      </c>
      <c r="AQ471"/>
    </row>
    <row r="472" spans="1:43" x14ac:dyDescent="0.2">
      <c r="A472" t="s">
        <v>680</v>
      </c>
      <c r="B472" t="s">
        <v>1154</v>
      </c>
      <c r="C472" t="s">
        <v>1366</v>
      </c>
      <c r="D472" t="s">
        <v>1707</v>
      </c>
      <c r="E472" s="3">
        <v>76.911111111111111</v>
      </c>
      <c r="F472" s="3">
        <f>Table3[[#This Row],[Total Hours Nurse Staffing]]/Table3[[#This Row],[MDS Census]]</f>
        <v>3.4664865645767118</v>
      </c>
      <c r="G472" s="3">
        <f>Table3[[#This Row],[Total Direct Care Staff Hours]]/Table3[[#This Row],[MDS Census]]</f>
        <v>3.2872753539439468</v>
      </c>
      <c r="H472" s="3">
        <f>Table3[[#This Row],[Total RN Hours (w/ Admin, DON)]]/Table3[[#This Row],[MDS Census]]</f>
        <v>0.5116209188095926</v>
      </c>
      <c r="I472" s="3">
        <f>Table3[[#This Row],[Total RN Hours (w/ Admin, DON)]]/Table3[[#This Row],[MDS Census]]</f>
        <v>0.5116209188095926</v>
      </c>
      <c r="J472" s="3">
        <f t="shared" si="7"/>
        <v>266.61133333333333</v>
      </c>
      <c r="K472" s="3">
        <f>SUM(Table3[[#This Row],[RN Hours (excl. Admin, DON)]], Table3[[#This Row],[LPN Hours (excl. Admin)]], Table3[[#This Row],[CNA Hours]], Table3[[#This Row],[NA TR Hours]], Table3[[#This Row],[Med Aide/Tech Hours]])</f>
        <v>252.828</v>
      </c>
      <c r="L472" s="3">
        <f>SUM(Table3[[#This Row],[RN Hours (excl. Admin, DON)]:[RN DON Hours]])</f>
        <v>39.349333333333334</v>
      </c>
      <c r="M472" s="3">
        <v>31.068777777777779</v>
      </c>
      <c r="N472" s="3">
        <v>2.7694444444444444</v>
      </c>
      <c r="O472" s="3">
        <v>5.5111111111111111</v>
      </c>
      <c r="P472" s="3">
        <f>SUM(Table3[[#This Row],[LPN Hours (excl. Admin)]:[LPN Admin Hours]])</f>
        <v>93.01755555555556</v>
      </c>
      <c r="Q472" s="3">
        <v>87.51477777777778</v>
      </c>
      <c r="R472" s="3">
        <v>5.5027777777777782</v>
      </c>
      <c r="S472" s="3">
        <f>SUM(Table3[[#This Row],[CNA Hours]], Table3[[#This Row],[NA TR Hours]], Table3[[#This Row],[Med Aide/Tech Hours]])</f>
        <v>134.24444444444444</v>
      </c>
      <c r="T472" s="3">
        <v>134.24444444444444</v>
      </c>
      <c r="U472" s="3">
        <v>0</v>
      </c>
      <c r="V472" s="3">
        <v>0</v>
      </c>
      <c r="W472" s="3">
        <f>SUM(Table3[[#This Row],[RN Hours Contract]:[Med Aide Hours Contract]])</f>
        <v>71.221555555555554</v>
      </c>
      <c r="X472" s="3">
        <v>5.3705555555555566</v>
      </c>
      <c r="Y472" s="3">
        <v>0</v>
      </c>
      <c r="Z472" s="3">
        <v>0</v>
      </c>
      <c r="AA472" s="3">
        <v>12.884222222222222</v>
      </c>
      <c r="AB472" s="3">
        <v>0</v>
      </c>
      <c r="AC472" s="3">
        <v>52.966777777777772</v>
      </c>
      <c r="AD472" s="3">
        <v>0</v>
      </c>
      <c r="AE472" s="3">
        <v>0</v>
      </c>
      <c r="AF472" t="s">
        <v>470</v>
      </c>
      <c r="AG472" s="13">
        <v>5</v>
      </c>
      <c r="AQ472"/>
    </row>
    <row r="473" spans="1:43" x14ac:dyDescent="0.2">
      <c r="A473" t="s">
        <v>680</v>
      </c>
      <c r="B473" t="s">
        <v>1155</v>
      </c>
      <c r="C473" t="s">
        <v>1638</v>
      </c>
      <c r="D473" t="s">
        <v>1741</v>
      </c>
      <c r="E473" s="3">
        <v>126.73333333333333</v>
      </c>
      <c r="F473" s="3">
        <f>Table3[[#This Row],[Total Hours Nurse Staffing]]/Table3[[#This Row],[MDS Census]]</f>
        <v>4.1366885849552872</v>
      </c>
      <c r="G473" s="3">
        <f>Table3[[#This Row],[Total Direct Care Staff Hours]]/Table3[[#This Row],[MDS Census]]</f>
        <v>3.9356978783096612</v>
      </c>
      <c r="H473" s="3">
        <f>Table3[[#This Row],[Total RN Hours (w/ Admin, DON)]]/Table3[[#This Row],[MDS Census]]</f>
        <v>0.5954760652288269</v>
      </c>
      <c r="I473" s="3">
        <f>Table3[[#This Row],[Total RN Hours (w/ Admin, DON)]]/Table3[[#This Row],[MDS Census]]</f>
        <v>0.5954760652288269</v>
      </c>
      <c r="J473" s="3">
        <f t="shared" si="7"/>
        <v>524.25633333333337</v>
      </c>
      <c r="K473" s="3">
        <f>SUM(Table3[[#This Row],[RN Hours (excl. Admin, DON)]], Table3[[#This Row],[LPN Hours (excl. Admin)]], Table3[[#This Row],[CNA Hours]], Table3[[#This Row],[NA TR Hours]], Table3[[#This Row],[Med Aide/Tech Hours]])</f>
        <v>498.78411111111109</v>
      </c>
      <c r="L473" s="3">
        <f>SUM(Table3[[#This Row],[RN Hours (excl. Admin, DON)]:[RN DON Hours]])</f>
        <v>75.466666666666669</v>
      </c>
      <c r="M473" s="3">
        <v>49.994444444444447</v>
      </c>
      <c r="N473" s="3">
        <v>19.072222222222223</v>
      </c>
      <c r="O473" s="3">
        <v>6.4</v>
      </c>
      <c r="P473" s="3">
        <f>SUM(Table3[[#This Row],[LPN Hours (excl. Admin)]:[LPN Admin Hours]])</f>
        <v>148.47422222222224</v>
      </c>
      <c r="Q473" s="3">
        <v>148.47422222222224</v>
      </c>
      <c r="R473" s="3">
        <v>0</v>
      </c>
      <c r="S473" s="3">
        <f>SUM(Table3[[#This Row],[CNA Hours]], Table3[[#This Row],[NA TR Hours]], Table3[[#This Row],[Med Aide/Tech Hours]])</f>
        <v>300.31544444444444</v>
      </c>
      <c r="T473" s="3">
        <v>261.0867777777778</v>
      </c>
      <c r="U473" s="3">
        <v>39.228666666666669</v>
      </c>
      <c r="V473" s="3">
        <v>0</v>
      </c>
      <c r="W473" s="3">
        <f>SUM(Table3[[#This Row],[RN Hours Contract]:[Med Aide Hours Contract]])</f>
        <v>0</v>
      </c>
      <c r="X473" s="3">
        <v>0</v>
      </c>
      <c r="Y473" s="3">
        <v>0</v>
      </c>
      <c r="Z473" s="3">
        <v>0</v>
      </c>
      <c r="AA473" s="3">
        <v>0</v>
      </c>
      <c r="AB473" s="3">
        <v>0</v>
      </c>
      <c r="AC473" s="3">
        <v>0</v>
      </c>
      <c r="AD473" s="3">
        <v>0</v>
      </c>
      <c r="AE473" s="3">
        <v>0</v>
      </c>
      <c r="AF473" t="s">
        <v>471</v>
      </c>
      <c r="AG473" s="13">
        <v>5</v>
      </c>
      <c r="AQ473"/>
    </row>
    <row r="474" spans="1:43" x14ac:dyDescent="0.2">
      <c r="A474" t="s">
        <v>680</v>
      </c>
      <c r="B474" t="s">
        <v>1156</v>
      </c>
      <c r="C474" t="s">
        <v>1492</v>
      </c>
      <c r="D474" t="s">
        <v>1721</v>
      </c>
      <c r="E474" s="3">
        <v>44.944444444444443</v>
      </c>
      <c r="F474" s="3">
        <f>Table3[[#This Row],[Total Hours Nurse Staffing]]/Table3[[#This Row],[MDS Census]]</f>
        <v>2.998934487021014</v>
      </c>
      <c r="G474" s="3">
        <f>Table3[[#This Row],[Total Direct Care Staff Hours]]/Table3[[#This Row],[MDS Census]]</f>
        <v>2.6087243510506801</v>
      </c>
      <c r="H474" s="3">
        <f>Table3[[#This Row],[Total RN Hours (w/ Admin, DON)]]/Table3[[#This Row],[MDS Census]]</f>
        <v>0.26019530284301617</v>
      </c>
      <c r="I474" s="3">
        <f>Table3[[#This Row],[Total RN Hours (w/ Admin, DON)]]/Table3[[#This Row],[MDS Census]]</f>
        <v>0.26019530284301617</v>
      </c>
      <c r="J474" s="3">
        <f t="shared" si="7"/>
        <v>134.78544444444447</v>
      </c>
      <c r="K474" s="3">
        <f>SUM(Table3[[#This Row],[RN Hours (excl. Admin, DON)]], Table3[[#This Row],[LPN Hours (excl. Admin)]], Table3[[#This Row],[CNA Hours]], Table3[[#This Row],[NA TR Hours]], Table3[[#This Row],[Med Aide/Tech Hours]])</f>
        <v>117.24766666666667</v>
      </c>
      <c r="L474" s="3">
        <f>SUM(Table3[[#This Row],[RN Hours (excl. Admin, DON)]:[RN DON Hours]])</f>
        <v>11.694333333333338</v>
      </c>
      <c r="M474" s="3">
        <v>0.17777777777777778</v>
      </c>
      <c r="N474" s="3">
        <v>5.7142222222222268</v>
      </c>
      <c r="O474" s="3">
        <v>5.8023333333333333</v>
      </c>
      <c r="P474" s="3">
        <f>SUM(Table3[[#This Row],[LPN Hours (excl. Admin)]:[LPN Admin Hours]])</f>
        <v>38.189555555555557</v>
      </c>
      <c r="Q474" s="3">
        <v>32.168333333333337</v>
      </c>
      <c r="R474" s="3">
        <v>6.0212222222222218</v>
      </c>
      <c r="S474" s="3">
        <f>SUM(Table3[[#This Row],[CNA Hours]], Table3[[#This Row],[NA TR Hours]], Table3[[#This Row],[Med Aide/Tech Hours]])</f>
        <v>84.901555555555561</v>
      </c>
      <c r="T474" s="3">
        <v>84.901555555555561</v>
      </c>
      <c r="U474" s="3">
        <v>0</v>
      </c>
      <c r="V474" s="3">
        <v>0</v>
      </c>
      <c r="W474" s="3">
        <f>SUM(Table3[[#This Row],[RN Hours Contract]:[Med Aide Hours Contract]])</f>
        <v>0</v>
      </c>
      <c r="X474" s="3">
        <v>0</v>
      </c>
      <c r="Y474" s="3">
        <v>0</v>
      </c>
      <c r="Z474" s="3">
        <v>0</v>
      </c>
      <c r="AA474" s="3">
        <v>0</v>
      </c>
      <c r="AB474" s="3">
        <v>0</v>
      </c>
      <c r="AC474" s="3">
        <v>0</v>
      </c>
      <c r="AD474" s="3">
        <v>0</v>
      </c>
      <c r="AE474" s="3">
        <v>0</v>
      </c>
      <c r="AF474" t="s">
        <v>472</v>
      </c>
      <c r="AG474" s="13">
        <v>5</v>
      </c>
      <c r="AQ474"/>
    </row>
    <row r="475" spans="1:43" x14ac:dyDescent="0.2">
      <c r="A475" t="s">
        <v>680</v>
      </c>
      <c r="B475" t="s">
        <v>1157</v>
      </c>
      <c r="C475" t="s">
        <v>1639</v>
      </c>
      <c r="D475" t="s">
        <v>1741</v>
      </c>
      <c r="E475" s="3">
        <v>195.72222222222223</v>
      </c>
      <c r="F475" s="3">
        <f>Table3[[#This Row],[Total Hours Nurse Staffing]]/Table3[[#This Row],[MDS Census]]</f>
        <v>2.6434885041158105</v>
      </c>
      <c r="G475" s="3">
        <f>Table3[[#This Row],[Total Direct Care Staff Hours]]/Table3[[#This Row],[MDS Census]]</f>
        <v>2.4274510360488222</v>
      </c>
      <c r="H475" s="3">
        <f>Table3[[#This Row],[Total RN Hours (w/ Admin, DON)]]/Table3[[#This Row],[MDS Census]]</f>
        <v>0.60112517740562021</v>
      </c>
      <c r="I475" s="3">
        <f>Table3[[#This Row],[Total RN Hours (w/ Admin, DON)]]/Table3[[#This Row],[MDS Census]]</f>
        <v>0.60112517740562021</v>
      </c>
      <c r="J475" s="3">
        <f t="shared" si="7"/>
        <v>517.38944444444451</v>
      </c>
      <c r="K475" s="3">
        <f>SUM(Table3[[#This Row],[RN Hours (excl. Admin, DON)]], Table3[[#This Row],[LPN Hours (excl. Admin)]], Table3[[#This Row],[CNA Hours]], Table3[[#This Row],[NA TR Hours]], Table3[[#This Row],[Med Aide/Tech Hours]])</f>
        <v>475.10611111111115</v>
      </c>
      <c r="L475" s="3">
        <f>SUM(Table3[[#This Row],[RN Hours (excl. Admin, DON)]:[RN DON Hours]])</f>
        <v>117.65355555555556</v>
      </c>
      <c r="M475" s="3">
        <v>87.479111111111109</v>
      </c>
      <c r="N475" s="3">
        <v>24.663333333333338</v>
      </c>
      <c r="O475" s="3">
        <v>5.5111111111111111</v>
      </c>
      <c r="P475" s="3">
        <f>SUM(Table3[[#This Row],[LPN Hours (excl. Admin)]:[LPN Admin Hours]])</f>
        <v>131.65277777777777</v>
      </c>
      <c r="Q475" s="3">
        <v>119.5438888888889</v>
      </c>
      <c r="R475" s="3">
        <v>12.108888888888883</v>
      </c>
      <c r="S475" s="3">
        <f>SUM(Table3[[#This Row],[CNA Hours]], Table3[[#This Row],[NA TR Hours]], Table3[[#This Row],[Med Aide/Tech Hours]])</f>
        <v>268.08311111111112</v>
      </c>
      <c r="T475" s="3">
        <v>268.08311111111112</v>
      </c>
      <c r="U475" s="3">
        <v>0</v>
      </c>
      <c r="V475" s="3">
        <v>0</v>
      </c>
      <c r="W475" s="3">
        <f>SUM(Table3[[#This Row],[RN Hours Contract]:[Med Aide Hours Contract]])</f>
        <v>17.361888888888885</v>
      </c>
      <c r="X475" s="3">
        <v>12.928555555555549</v>
      </c>
      <c r="Y475" s="3">
        <v>1.3333333333333333</v>
      </c>
      <c r="Z475" s="3">
        <v>0</v>
      </c>
      <c r="AA475" s="3">
        <v>0</v>
      </c>
      <c r="AB475" s="3">
        <v>0</v>
      </c>
      <c r="AC475" s="3">
        <v>3.1</v>
      </c>
      <c r="AD475" s="3">
        <v>0</v>
      </c>
      <c r="AE475" s="3">
        <v>0</v>
      </c>
      <c r="AF475" t="s">
        <v>473</v>
      </c>
      <c r="AG475" s="13">
        <v>5</v>
      </c>
      <c r="AQ475"/>
    </row>
    <row r="476" spans="1:43" x14ac:dyDescent="0.2">
      <c r="A476" t="s">
        <v>680</v>
      </c>
      <c r="B476" t="s">
        <v>1158</v>
      </c>
      <c r="C476" t="s">
        <v>1439</v>
      </c>
      <c r="D476" t="s">
        <v>1741</v>
      </c>
      <c r="E476" s="3">
        <v>179.4111111111111</v>
      </c>
      <c r="F476" s="3">
        <f>Table3[[#This Row],[Total Hours Nurse Staffing]]/Table3[[#This Row],[MDS Census]]</f>
        <v>2.7433554220598251</v>
      </c>
      <c r="G476" s="3">
        <f>Table3[[#This Row],[Total Direct Care Staff Hours]]/Table3[[#This Row],[MDS Census]]</f>
        <v>2.4689527466402428</v>
      </c>
      <c r="H476" s="3">
        <f>Table3[[#This Row],[Total RN Hours (w/ Admin, DON)]]/Table3[[#This Row],[MDS Census]]</f>
        <v>0.21422555273425406</v>
      </c>
      <c r="I476" s="3">
        <f>Table3[[#This Row],[Total RN Hours (w/ Admin, DON)]]/Table3[[#This Row],[MDS Census]]</f>
        <v>0.21422555273425406</v>
      </c>
      <c r="J476" s="3">
        <f t="shared" si="7"/>
        <v>492.18844444444437</v>
      </c>
      <c r="K476" s="3">
        <f>SUM(Table3[[#This Row],[RN Hours (excl. Admin, DON)]], Table3[[#This Row],[LPN Hours (excl. Admin)]], Table3[[#This Row],[CNA Hours]], Table3[[#This Row],[NA TR Hours]], Table3[[#This Row],[Med Aide/Tech Hours]])</f>
        <v>442.95755555555553</v>
      </c>
      <c r="L476" s="3">
        <f>SUM(Table3[[#This Row],[RN Hours (excl. Admin, DON)]:[RN DON Hours]])</f>
        <v>38.434444444444445</v>
      </c>
      <c r="M476" s="3">
        <v>22.345555555555556</v>
      </c>
      <c r="N476" s="3">
        <v>10.577777777777778</v>
      </c>
      <c r="O476" s="3">
        <v>5.5111111111111111</v>
      </c>
      <c r="P476" s="3">
        <f>SUM(Table3[[#This Row],[LPN Hours (excl. Admin)]:[LPN Admin Hours]])</f>
        <v>164.9951111111111</v>
      </c>
      <c r="Q476" s="3">
        <v>131.8531111111111</v>
      </c>
      <c r="R476" s="3">
        <v>33.142000000000003</v>
      </c>
      <c r="S476" s="3">
        <f>SUM(Table3[[#This Row],[CNA Hours]], Table3[[#This Row],[NA TR Hours]], Table3[[#This Row],[Med Aide/Tech Hours]])</f>
        <v>288.75888888888886</v>
      </c>
      <c r="T476" s="3">
        <v>288.75888888888886</v>
      </c>
      <c r="U476" s="3">
        <v>0</v>
      </c>
      <c r="V476" s="3">
        <v>0</v>
      </c>
      <c r="W476" s="3">
        <f>SUM(Table3[[#This Row],[RN Hours Contract]:[Med Aide Hours Contract]])</f>
        <v>0</v>
      </c>
      <c r="X476" s="3">
        <v>0</v>
      </c>
      <c r="Y476" s="3">
        <v>0</v>
      </c>
      <c r="Z476" s="3">
        <v>0</v>
      </c>
      <c r="AA476" s="3">
        <v>0</v>
      </c>
      <c r="AB476" s="3">
        <v>0</v>
      </c>
      <c r="AC476" s="3">
        <v>0</v>
      </c>
      <c r="AD476" s="3">
        <v>0</v>
      </c>
      <c r="AE476" s="3">
        <v>0</v>
      </c>
      <c r="AF476" t="s">
        <v>474</v>
      </c>
      <c r="AG476" s="13">
        <v>5</v>
      </c>
      <c r="AQ476"/>
    </row>
    <row r="477" spans="1:43" x14ac:dyDescent="0.2">
      <c r="A477" t="s">
        <v>680</v>
      </c>
      <c r="B477" t="s">
        <v>1159</v>
      </c>
      <c r="C477" t="s">
        <v>1443</v>
      </c>
      <c r="D477" t="s">
        <v>1741</v>
      </c>
      <c r="E477" s="3">
        <v>81.62222222222222</v>
      </c>
      <c r="F477" s="3">
        <f>Table3[[#This Row],[Total Hours Nurse Staffing]]/Table3[[#This Row],[MDS Census]]</f>
        <v>3.0843983120065341</v>
      </c>
      <c r="G477" s="3">
        <f>Table3[[#This Row],[Total Direct Care Staff Hours]]/Table3[[#This Row],[MDS Census]]</f>
        <v>2.7385978763953172</v>
      </c>
      <c r="H477" s="3">
        <f>Table3[[#This Row],[Total RN Hours (w/ Admin, DON)]]/Table3[[#This Row],[MDS Census]]</f>
        <v>0.96258916417097729</v>
      </c>
      <c r="I477" s="3">
        <f>Table3[[#This Row],[Total RN Hours (w/ Admin, DON)]]/Table3[[#This Row],[MDS Census]]</f>
        <v>0.96258916417097729</v>
      </c>
      <c r="J477" s="3">
        <f t="shared" si="7"/>
        <v>251.75544444444444</v>
      </c>
      <c r="K477" s="3">
        <f>SUM(Table3[[#This Row],[RN Hours (excl. Admin, DON)]], Table3[[#This Row],[LPN Hours (excl. Admin)]], Table3[[#This Row],[CNA Hours]], Table3[[#This Row],[NA TR Hours]], Table3[[#This Row],[Med Aide/Tech Hours]])</f>
        <v>223.53044444444444</v>
      </c>
      <c r="L477" s="3">
        <f>SUM(Table3[[#This Row],[RN Hours (excl. Admin, DON)]:[RN DON Hours]])</f>
        <v>78.568666666666658</v>
      </c>
      <c r="M477" s="3">
        <v>56.24366666666667</v>
      </c>
      <c r="N477" s="3">
        <v>16.991666666666667</v>
      </c>
      <c r="O477" s="3">
        <v>5.333333333333333</v>
      </c>
      <c r="P477" s="3">
        <f>SUM(Table3[[#This Row],[LPN Hours (excl. Admin)]:[LPN Admin Hours]])</f>
        <v>49.941666666666663</v>
      </c>
      <c r="Q477" s="3">
        <v>44.041666666666664</v>
      </c>
      <c r="R477" s="3">
        <v>5.9</v>
      </c>
      <c r="S477" s="3">
        <f>SUM(Table3[[#This Row],[CNA Hours]], Table3[[#This Row],[NA TR Hours]], Table3[[#This Row],[Med Aide/Tech Hours]])</f>
        <v>123.2451111111111</v>
      </c>
      <c r="T477" s="3">
        <v>123.2451111111111</v>
      </c>
      <c r="U477" s="3">
        <v>0</v>
      </c>
      <c r="V477" s="3">
        <v>0</v>
      </c>
      <c r="W477" s="3">
        <f>SUM(Table3[[#This Row],[RN Hours Contract]:[Med Aide Hours Contract]])</f>
        <v>0.29777777777777781</v>
      </c>
      <c r="X477" s="3">
        <v>0</v>
      </c>
      <c r="Y477" s="3">
        <v>0.13333333333333333</v>
      </c>
      <c r="Z477" s="3">
        <v>0</v>
      </c>
      <c r="AA477" s="3">
        <v>0</v>
      </c>
      <c r="AB477" s="3">
        <v>0</v>
      </c>
      <c r="AC477" s="3">
        <v>0.16444444444444445</v>
      </c>
      <c r="AD477" s="3">
        <v>0</v>
      </c>
      <c r="AE477" s="3">
        <v>0</v>
      </c>
      <c r="AF477" t="s">
        <v>475</v>
      </c>
      <c r="AG477" s="13">
        <v>5</v>
      </c>
      <c r="AQ477"/>
    </row>
    <row r="478" spans="1:43" x14ac:dyDescent="0.2">
      <c r="A478" t="s">
        <v>680</v>
      </c>
      <c r="B478" t="s">
        <v>1160</v>
      </c>
      <c r="C478" t="s">
        <v>1439</v>
      </c>
      <c r="D478" t="s">
        <v>1741</v>
      </c>
      <c r="E478" s="3">
        <v>101.38888888888889</v>
      </c>
      <c r="F478" s="3">
        <f>Table3[[#This Row],[Total Hours Nurse Staffing]]/Table3[[#This Row],[MDS Census]]</f>
        <v>4.0180273972602736</v>
      </c>
      <c r="G478" s="3">
        <f>Table3[[#This Row],[Total Direct Care Staff Hours]]/Table3[[#This Row],[MDS Census]]</f>
        <v>3.6620821917808217</v>
      </c>
      <c r="H478" s="3">
        <f>Table3[[#This Row],[Total RN Hours (w/ Admin, DON)]]/Table3[[#This Row],[MDS Census]]</f>
        <v>1.7336164383561645</v>
      </c>
      <c r="I478" s="3">
        <f>Table3[[#This Row],[Total RN Hours (w/ Admin, DON)]]/Table3[[#This Row],[MDS Census]]</f>
        <v>1.7336164383561645</v>
      </c>
      <c r="J478" s="3">
        <f t="shared" si="7"/>
        <v>407.38333333333333</v>
      </c>
      <c r="K478" s="3">
        <f>SUM(Table3[[#This Row],[RN Hours (excl. Admin, DON)]], Table3[[#This Row],[LPN Hours (excl. Admin)]], Table3[[#This Row],[CNA Hours]], Table3[[#This Row],[NA TR Hours]], Table3[[#This Row],[Med Aide/Tech Hours]])</f>
        <v>371.29444444444442</v>
      </c>
      <c r="L478" s="3">
        <f>SUM(Table3[[#This Row],[RN Hours (excl. Admin, DON)]:[RN DON Hours]])</f>
        <v>175.76944444444445</v>
      </c>
      <c r="M478" s="3">
        <v>139.68055555555554</v>
      </c>
      <c r="N478" s="3">
        <v>36.088888888888889</v>
      </c>
      <c r="O478" s="3">
        <v>0</v>
      </c>
      <c r="P478" s="3">
        <f>SUM(Table3[[#This Row],[LPN Hours (excl. Admin)]:[LPN Admin Hours]])</f>
        <v>12.541666666666666</v>
      </c>
      <c r="Q478" s="3">
        <v>12.541666666666666</v>
      </c>
      <c r="R478" s="3">
        <v>0</v>
      </c>
      <c r="S478" s="3">
        <f>SUM(Table3[[#This Row],[CNA Hours]], Table3[[#This Row],[NA TR Hours]], Table3[[#This Row],[Med Aide/Tech Hours]])</f>
        <v>219.07222222222222</v>
      </c>
      <c r="T478" s="3">
        <v>219.07222222222222</v>
      </c>
      <c r="U478" s="3">
        <v>0</v>
      </c>
      <c r="V478" s="3">
        <v>0</v>
      </c>
      <c r="W478" s="3">
        <f>SUM(Table3[[#This Row],[RN Hours Contract]:[Med Aide Hours Contract]])</f>
        <v>0</v>
      </c>
      <c r="X478" s="3">
        <v>0</v>
      </c>
      <c r="Y478" s="3">
        <v>0</v>
      </c>
      <c r="Z478" s="3">
        <v>0</v>
      </c>
      <c r="AA478" s="3">
        <v>0</v>
      </c>
      <c r="AB478" s="3">
        <v>0</v>
      </c>
      <c r="AC478" s="3">
        <v>0</v>
      </c>
      <c r="AD478" s="3">
        <v>0</v>
      </c>
      <c r="AE478" s="3">
        <v>0</v>
      </c>
      <c r="AF478" t="s">
        <v>476</v>
      </c>
      <c r="AG478" s="13">
        <v>5</v>
      </c>
      <c r="AQ478"/>
    </row>
    <row r="479" spans="1:43" x14ac:dyDescent="0.2">
      <c r="A479" t="s">
        <v>680</v>
      </c>
      <c r="B479" t="s">
        <v>1161</v>
      </c>
      <c r="C479" t="s">
        <v>1640</v>
      </c>
      <c r="D479" t="s">
        <v>1748</v>
      </c>
      <c r="E479" s="3">
        <v>23.844444444444445</v>
      </c>
      <c r="F479" s="3">
        <f>Table3[[#This Row],[Total Hours Nurse Staffing]]/Table3[[#This Row],[MDS Census]]</f>
        <v>2.7624324324324321</v>
      </c>
      <c r="G479" s="3">
        <f>Table3[[#This Row],[Total Direct Care Staff Hours]]/Table3[[#This Row],[MDS Census]]</f>
        <v>2.3631873252562903</v>
      </c>
      <c r="H479" s="3">
        <f>Table3[[#This Row],[Total RN Hours (w/ Admin, DON)]]/Table3[[#This Row],[MDS Census]]</f>
        <v>0.54043802423112763</v>
      </c>
      <c r="I479" s="3">
        <f>Table3[[#This Row],[Total RN Hours (w/ Admin, DON)]]/Table3[[#This Row],[MDS Census]]</f>
        <v>0.54043802423112763</v>
      </c>
      <c r="J479" s="3">
        <f t="shared" si="7"/>
        <v>65.868666666666655</v>
      </c>
      <c r="K479" s="3">
        <f>SUM(Table3[[#This Row],[RN Hours (excl. Admin, DON)]], Table3[[#This Row],[LPN Hours (excl. Admin)]], Table3[[#This Row],[CNA Hours]], Table3[[#This Row],[NA TR Hours]], Table3[[#This Row],[Med Aide/Tech Hours]])</f>
        <v>56.348888888888879</v>
      </c>
      <c r="L479" s="3">
        <f>SUM(Table3[[#This Row],[RN Hours (excl. Admin, DON)]:[RN DON Hours]])</f>
        <v>12.886444444444445</v>
      </c>
      <c r="M479" s="3">
        <v>3.3666666666666667</v>
      </c>
      <c r="N479" s="3">
        <v>3.8055555555555554</v>
      </c>
      <c r="O479" s="3">
        <v>5.7142222222222223</v>
      </c>
      <c r="P479" s="3">
        <f>SUM(Table3[[#This Row],[LPN Hours (excl. Admin)]:[LPN Admin Hours]])</f>
        <v>3.3694444444444445</v>
      </c>
      <c r="Q479" s="3">
        <v>3.3694444444444445</v>
      </c>
      <c r="R479" s="3">
        <v>0</v>
      </c>
      <c r="S479" s="3">
        <f>SUM(Table3[[#This Row],[CNA Hours]], Table3[[#This Row],[NA TR Hours]], Table3[[#This Row],[Med Aide/Tech Hours]])</f>
        <v>49.612777777777772</v>
      </c>
      <c r="T479" s="3">
        <v>45.703111111111106</v>
      </c>
      <c r="U479" s="3">
        <v>3.9096666666666668</v>
      </c>
      <c r="V479" s="3">
        <v>0</v>
      </c>
      <c r="W479" s="3">
        <f>SUM(Table3[[#This Row],[RN Hours Contract]:[Med Aide Hours Contract]])</f>
        <v>0</v>
      </c>
      <c r="X479" s="3">
        <v>0</v>
      </c>
      <c r="Y479" s="3">
        <v>0</v>
      </c>
      <c r="Z479" s="3">
        <v>0</v>
      </c>
      <c r="AA479" s="3">
        <v>0</v>
      </c>
      <c r="AB479" s="3">
        <v>0</v>
      </c>
      <c r="AC479" s="3">
        <v>0</v>
      </c>
      <c r="AD479" s="3">
        <v>0</v>
      </c>
      <c r="AE479" s="3">
        <v>0</v>
      </c>
      <c r="AF479" t="s">
        <v>477</v>
      </c>
      <c r="AG479" s="13">
        <v>5</v>
      </c>
      <c r="AQ479"/>
    </row>
    <row r="480" spans="1:43" x14ac:dyDescent="0.2">
      <c r="A480" t="s">
        <v>680</v>
      </c>
      <c r="B480" t="s">
        <v>1162</v>
      </c>
      <c r="C480" t="s">
        <v>1439</v>
      </c>
      <c r="D480" t="s">
        <v>1741</v>
      </c>
      <c r="E480" s="3">
        <v>185.6888888888889</v>
      </c>
      <c r="F480" s="3">
        <f>Table3[[#This Row],[Total Hours Nurse Staffing]]/Table3[[#This Row],[MDS Census]]</f>
        <v>2.5596876495931067</v>
      </c>
      <c r="G480" s="3">
        <f>Table3[[#This Row],[Total Direct Care Staff Hours]]/Table3[[#This Row],[MDS Census]]</f>
        <v>2.3210118477740544</v>
      </c>
      <c r="H480" s="3">
        <f>Table3[[#This Row],[Total RN Hours (w/ Admin, DON)]]/Table3[[#This Row],[MDS Census]]</f>
        <v>0.30379368118717087</v>
      </c>
      <c r="I480" s="3">
        <f>Table3[[#This Row],[Total RN Hours (w/ Admin, DON)]]/Table3[[#This Row],[MDS Census]]</f>
        <v>0.30379368118717087</v>
      </c>
      <c r="J480" s="3">
        <f t="shared" si="7"/>
        <v>475.30555555555554</v>
      </c>
      <c r="K480" s="3">
        <f>SUM(Table3[[#This Row],[RN Hours (excl. Admin, DON)]], Table3[[#This Row],[LPN Hours (excl. Admin)]], Table3[[#This Row],[CNA Hours]], Table3[[#This Row],[NA TR Hours]], Table3[[#This Row],[Med Aide/Tech Hours]])</f>
        <v>430.98611111111109</v>
      </c>
      <c r="L480" s="3">
        <f>SUM(Table3[[#This Row],[RN Hours (excl. Admin, DON)]:[RN DON Hours]])</f>
        <v>56.411111111111111</v>
      </c>
      <c r="M480" s="3">
        <v>33.31388888888889</v>
      </c>
      <c r="N480" s="3">
        <v>19.274999999999999</v>
      </c>
      <c r="O480" s="3">
        <v>3.8222222222222224</v>
      </c>
      <c r="P480" s="3">
        <f>SUM(Table3[[#This Row],[LPN Hours (excl. Admin)]:[LPN Admin Hours]])</f>
        <v>147.47222222222223</v>
      </c>
      <c r="Q480" s="3">
        <v>126.25</v>
      </c>
      <c r="R480" s="3">
        <v>21.222222222222221</v>
      </c>
      <c r="S480" s="3">
        <f>SUM(Table3[[#This Row],[CNA Hours]], Table3[[#This Row],[NA TR Hours]], Table3[[#This Row],[Med Aide/Tech Hours]])</f>
        <v>271.42222222222222</v>
      </c>
      <c r="T480" s="3">
        <v>271.42222222222222</v>
      </c>
      <c r="U480" s="3">
        <v>0</v>
      </c>
      <c r="V480" s="3">
        <v>0</v>
      </c>
      <c r="W480" s="3">
        <f>SUM(Table3[[#This Row],[RN Hours Contract]:[Med Aide Hours Contract]])</f>
        <v>0</v>
      </c>
      <c r="X480" s="3">
        <v>0</v>
      </c>
      <c r="Y480" s="3">
        <v>0</v>
      </c>
      <c r="Z480" s="3">
        <v>0</v>
      </c>
      <c r="AA480" s="3">
        <v>0</v>
      </c>
      <c r="AB480" s="3">
        <v>0</v>
      </c>
      <c r="AC480" s="3">
        <v>0</v>
      </c>
      <c r="AD480" s="3">
        <v>0</v>
      </c>
      <c r="AE480" s="3">
        <v>0</v>
      </c>
      <c r="AF480" t="s">
        <v>478</v>
      </c>
      <c r="AG480" s="13">
        <v>5</v>
      </c>
      <c r="AQ480"/>
    </row>
    <row r="481" spans="1:43" x14ac:dyDescent="0.2">
      <c r="A481" t="s">
        <v>680</v>
      </c>
      <c r="B481" t="s">
        <v>1163</v>
      </c>
      <c r="C481" t="s">
        <v>1385</v>
      </c>
      <c r="D481" t="s">
        <v>1728</v>
      </c>
      <c r="E481" s="3">
        <v>16.288888888888888</v>
      </c>
      <c r="F481" s="3">
        <f>Table3[[#This Row],[Total Hours Nurse Staffing]]/Table3[[#This Row],[MDS Census]]</f>
        <v>4.4788813096862219</v>
      </c>
      <c r="G481" s="3">
        <f>Table3[[#This Row],[Total Direct Care Staff Hours]]/Table3[[#This Row],[MDS Census]]</f>
        <v>3.9237653478854031</v>
      </c>
      <c r="H481" s="3">
        <f>Table3[[#This Row],[Total RN Hours (w/ Admin, DON)]]/Table3[[#This Row],[MDS Census]]</f>
        <v>0.489256480218281</v>
      </c>
      <c r="I481" s="3">
        <f>Table3[[#This Row],[Total RN Hours (w/ Admin, DON)]]/Table3[[#This Row],[MDS Census]]</f>
        <v>0.489256480218281</v>
      </c>
      <c r="J481" s="3">
        <f t="shared" ref="J481:J544" si="8">SUM(L481,P481,S481)</f>
        <v>72.956000000000003</v>
      </c>
      <c r="K481" s="3">
        <f>SUM(Table3[[#This Row],[RN Hours (excl. Admin, DON)]], Table3[[#This Row],[LPN Hours (excl. Admin)]], Table3[[#This Row],[CNA Hours]], Table3[[#This Row],[NA TR Hours]], Table3[[#This Row],[Med Aide/Tech Hours]])</f>
        <v>63.913777777777781</v>
      </c>
      <c r="L481" s="3">
        <f>SUM(Table3[[#This Row],[RN Hours (excl. Admin, DON)]:[RN DON Hours]])</f>
        <v>7.9694444444444432</v>
      </c>
      <c r="M481" s="3">
        <v>5.7472222222222218</v>
      </c>
      <c r="N481" s="3">
        <v>0</v>
      </c>
      <c r="O481" s="3">
        <v>2.2222222222222219</v>
      </c>
      <c r="P481" s="3">
        <f>SUM(Table3[[#This Row],[LPN Hours (excl. Admin)]:[LPN Admin Hours]])</f>
        <v>22.55</v>
      </c>
      <c r="Q481" s="3">
        <v>15.73</v>
      </c>
      <c r="R481" s="3">
        <v>6.8199999999999994</v>
      </c>
      <c r="S481" s="3">
        <f>SUM(Table3[[#This Row],[CNA Hours]], Table3[[#This Row],[NA TR Hours]], Table3[[#This Row],[Med Aide/Tech Hours]])</f>
        <v>42.436555555555557</v>
      </c>
      <c r="T481" s="3">
        <v>42.436555555555557</v>
      </c>
      <c r="U481" s="3">
        <v>0</v>
      </c>
      <c r="V481" s="3">
        <v>0</v>
      </c>
      <c r="W481" s="3">
        <f>SUM(Table3[[#This Row],[RN Hours Contract]:[Med Aide Hours Contract]])</f>
        <v>9.5966666666666658</v>
      </c>
      <c r="X481" s="3">
        <v>0</v>
      </c>
      <c r="Y481" s="3">
        <v>0</v>
      </c>
      <c r="Z481" s="3">
        <v>0</v>
      </c>
      <c r="AA481" s="3">
        <v>9.5966666666666658</v>
      </c>
      <c r="AB481" s="3">
        <v>0</v>
      </c>
      <c r="AC481" s="3">
        <v>0</v>
      </c>
      <c r="AD481" s="3">
        <v>0</v>
      </c>
      <c r="AE481" s="3">
        <v>0</v>
      </c>
      <c r="AF481" t="s">
        <v>479</v>
      </c>
      <c r="AG481" s="13">
        <v>5</v>
      </c>
      <c r="AQ481"/>
    </row>
    <row r="482" spans="1:43" x14ac:dyDescent="0.2">
      <c r="A482" t="s">
        <v>680</v>
      </c>
      <c r="B482" t="s">
        <v>1164</v>
      </c>
      <c r="C482" t="s">
        <v>1625</v>
      </c>
      <c r="D482" t="s">
        <v>1773</v>
      </c>
      <c r="E482" s="3">
        <v>11.455555555555556</v>
      </c>
      <c r="F482" s="3">
        <f>Table3[[#This Row],[Total Hours Nurse Staffing]]/Table3[[#This Row],[MDS Census]]</f>
        <v>4.7037148399612025</v>
      </c>
      <c r="G482" s="3">
        <f>Table3[[#This Row],[Total Direct Care Staff Hours]]/Table3[[#This Row],[MDS Census]]</f>
        <v>4.5052279340446173</v>
      </c>
      <c r="H482" s="3">
        <f>Table3[[#This Row],[Total RN Hours (w/ Admin, DON)]]/Table3[[#This Row],[MDS Census]]</f>
        <v>1.5134723569350146</v>
      </c>
      <c r="I482" s="3">
        <f>Table3[[#This Row],[Total RN Hours (w/ Admin, DON)]]/Table3[[#This Row],[MDS Census]]</f>
        <v>1.5134723569350146</v>
      </c>
      <c r="J482" s="3">
        <f t="shared" si="8"/>
        <v>53.88366666666667</v>
      </c>
      <c r="K482" s="3">
        <f>SUM(Table3[[#This Row],[RN Hours (excl. Admin, DON)]], Table3[[#This Row],[LPN Hours (excl. Admin)]], Table3[[#This Row],[CNA Hours]], Table3[[#This Row],[NA TR Hours]], Table3[[#This Row],[Med Aide/Tech Hours]])</f>
        <v>51.609888888888889</v>
      </c>
      <c r="L482" s="3">
        <f>SUM(Table3[[#This Row],[RN Hours (excl. Admin, DON)]:[RN DON Hours]])</f>
        <v>17.337666666666667</v>
      </c>
      <c r="M482" s="3">
        <v>15.063888888888888</v>
      </c>
      <c r="N482" s="3">
        <v>0</v>
      </c>
      <c r="O482" s="3">
        <v>2.273777777777779</v>
      </c>
      <c r="P482" s="3">
        <f>SUM(Table3[[#This Row],[LPN Hours (excl. Admin)]:[LPN Admin Hours]])</f>
        <v>9.280555555555555</v>
      </c>
      <c r="Q482" s="3">
        <v>9.280555555555555</v>
      </c>
      <c r="R482" s="3">
        <v>0</v>
      </c>
      <c r="S482" s="3">
        <f>SUM(Table3[[#This Row],[CNA Hours]], Table3[[#This Row],[NA TR Hours]], Table3[[#This Row],[Med Aide/Tech Hours]])</f>
        <v>27.265444444444444</v>
      </c>
      <c r="T482" s="3">
        <v>27.265444444444444</v>
      </c>
      <c r="U482" s="3">
        <v>0</v>
      </c>
      <c r="V482" s="3">
        <v>0</v>
      </c>
      <c r="W482" s="3">
        <f>SUM(Table3[[#This Row],[RN Hours Contract]:[Med Aide Hours Contract]])</f>
        <v>0</v>
      </c>
      <c r="X482" s="3">
        <v>0</v>
      </c>
      <c r="Y482" s="3">
        <v>0</v>
      </c>
      <c r="Z482" s="3">
        <v>0</v>
      </c>
      <c r="AA482" s="3">
        <v>0</v>
      </c>
      <c r="AB482" s="3">
        <v>0</v>
      </c>
      <c r="AC482" s="3">
        <v>0</v>
      </c>
      <c r="AD482" s="3">
        <v>0</v>
      </c>
      <c r="AE482" s="3">
        <v>0</v>
      </c>
      <c r="AF482" t="s">
        <v>480</v>
      </c>
      <c r="AG482" s="13">
        <v>5</v>
      </c>
      <c r="AQ482"/>
    </row>
    <row r="483" spans="1:43" x14ac:dyDescent="0.2">
      <c r="A483" t="s">
        <v>680</v>
      </c>
      <c r="B483" t="s">
        <v>1165</v>
      </c>
      <c r="C483" t="s">
        <v>1498</v>
      </c>
      <c r="D483" t="s">
        <v>1744</v>
      </c>
      <c r="E483" s="3">
        <v>77.811111111111117</v>
      </c>
      <c r="F483" s="3">
        <f>Table3[[#This Row],[Total Hours Nurse Staffing]]/Table3[[#This Row],[MDS Census]]</f>
        <v>3.4687833785520485</v>
      </c>
      <c r="G483" s="3">
        <f>Table3[[#This Row],[Total Direct Care Staff Hours]]/Table3[[#This Row],[MDS Census]]</f>
        <v>3.2062173354276733</v>
      </c>
      <c r="H483" s="3">
        <f>Table3[[#This Row],[Total RN Hours (w/ Admin, DON)]]/Table3[[#This Row],[MDS Census]]</f>
        <v>0.74756390118520633</v>
      </c>
      <c r="I483" s="3">
        <f>Table3[[#This Row],[Total RN Hours (w/ Admin, DON)]]/Table3[[#This Row],[MDS Census]]</f>
        <v>0.74756390118520633</v>
      </c>
      <c r="J483" s="3">
        <f t="shared" si="8"/>
        <v>269.90988888888887</v>
      </c>
      <c r="K483" s="3">
        <f>SUM(Table3[[#This Row],[RN Hours (excl. Admin, DON)]], Table3[[#This Row],[LPN Hours (excl. Admin)]], Table3[[#This Row],[CNA Hours]], Table3[[#This Row],[NA TR Hours]], Table3[[#This Row],[Med Aide/Tech Hours]])</f>
        <v>249.4793333333333</v>
      </c>
      <c r="L483" s="3">
        <f>SUM(Table3[[#This Row],[RN Hours (excl. Admin, DON)]:[RN DON Hours]])</f>
        <v>58.168777777777777</v>
      </c>
      <c r="M483" s="3">
        <v>41.582666666666668</v>
      </c>
      <c r="N483" s="3">
        <v>10.363888888888889</v>
      </c>
      <c r="O483" s="3">
        <v>6.2222222222222223</v>
      </c>
      <c r="P483" s="3">
        <f>SUM(Table3[[#This Row],[LPN Hours (excl. Admin)]:[LPN Admin Hours]])</f>
        <v>46.033999999999999</v>
      </c>
      <c r="Q483" s="3">
        <v>42.189555555555557</v>
      </c>
      <c r="R483" s="3">
        <v>3.8444444444444446</v>
      </c>
      <c r="S483" s="3">
        <f>SUM(Table3[[#This Row],[CNA Hours]], Table3[[#This Row],[NA TR Hours]], Table3[[#This Row],[Med Aide/Tech Hours]])</f>
        <v>165.70711111111109</v>
      </c>
      <c r="T483" s="3">
        <v>165.62655555555554</v>
      </c>
      <c r="U483" s="3">
        <v>8.0555555555555561E-2</v>
      </c>
      <c r="V483" s="3">
        <v>0</v>
      </c>
      <c r="W483" s="3">
        <f>SUM(Table3[[#This Row],[RN Hours Contract]:[Med Aide Hours Contract]])</f>
        <v>25.319777777777777</v>
      </c>
      <c r="X483" s="3">
        <v>1.5382222222222222</v>
      </c>
      <c r="Y483" s="3">
        <v>0.91111111111111109</v>
      </c>
      <c r="Z483" s="3">
        <v>0</v>
      </c>
      <c r="AA483" s="3">
        <v>3.285333333333333</v>
      </c>
      <c r="AB483" s="3">
        <v>0</v>
      </c>
      <c r="AC483" s="3">
        <v>19.585111111111111</v>
      </c>
      <c r="AD483" s="3">
        <v>0</v>
      </c>
      <c r="AE483" s="3">
        <v>0</v>
      </c>
      <c r="AF483" t="s">
        <v>481</v>
      </c>
      <c r="AG483" s="13">
        <v>5</v>
      </c>
      <c r="AQ483"/>
    </row>
    <row r="484" spans="1:43" x14ac:dyDescent="0.2">
      <c r="A484" t="s">
        <v>680</v>
      </c>
      <c r="B484" t="s">
        <v>1166</v>
      </c>
      <c r="C484" t="s">
        <v>1551</v>
      </c>
      <c r="D484" t="s">
        <v>1717</v>
      </c>
      <c r="E484" s="3">
        <v>40.777777777777779</v>
      </c>
      <c r="F484" s="3">
        <f>Table3[[#This Row],[Total Hours Nurse Staffing]]/Table3[[#This Row],[MDS Census]]</f>
        <v>3.9805885558583105</v>
      </c>
      <c r="G484" s="3">
        <f>Table3[[#This Row],[Total Direct Care Staff Hours]]/Table3[[#This Row],[MDS Census]]</f>
        <v>3.932376021798365</v>
      </c>
      <c r="H484" s="3">
        <f>Table3[[#This Row],[Total RN Hours (w/ Admin, DON)]]/Table3[[#This Row],[MDS Census]]</f>
        <v>0.154291553133515</v>
      </c>
      <c r="I484" s="3">
        <f>Table3[[#This Row],[Total RN Hours (w/ Admin, DON)]]/Table3[[#This Row],[MDS Census]]</f>
        <v>0.154291553133515</v>
      </c>
      <c r="J484" s="3">
        <f t="shared" si="8"/>
        <v>162.31955555555555</v>
      </c>
      <c r="K484" s="3">
        <f>SUM(Table3[[#This Row],[RN Hours (excl. Admin, DON)]], Table3[[#This Row],[LPN Hours (excl. Admin)]], Table3[[#This Row],[CNA Hours]], Table3[[#This Row],[NA TR Hours]], Table3[[#This Row],[Med Aide/Tech Hours]])</f>
        <v>160.35355555555554</v>
      </c>
      <c r="L484" s="3">
        <f>SUM(Table3[[#This Row],[RN Hours (excl. Admin, DON)]:[RN DON Hours]])</f>
        <v>6.291666666666667</v>
      </c>
      <c r="M484" s="3">
        <v>6.291666666666667</v>
      </c>
      <c r="N484" s="3">
        <v>0</v>
      </c>
      <c r="O484" s="3">
        <v>0</v>
      </c>
      <c r="P484" s="3">
        <f>SUM(Table3[[#This Row],[LPN Hours (excl. Admin)]:[LPN Admin Hours]])</f>
        <v>44.74655555555556</v>
      </c>
      <c r="Q484" s="3">
        <v>42.780555555555559</v>
      </c>
      <c r="R484" s="3">
        <v>1.966</v>
      </c>
      <c r="S484" s="3">
        <f>SUM(Table3[[#This Row],[CNA Hours]], Table3[[#This Row],[NA TR Hours]], Table3[[#This Row],[Med Aide/Tech Hours]])</f>
        <v>111.28133333333334</v>
      </c>
      <c r="T484" s="3">
        <v>111.28133333333334</v>
      </c>
      <c r="U484" s="3">
        <v>0</v>
      </c>
      <c r="V484" s="3">
        <v>0</v>
      </c>
      <c r="W484" s="3">
        <f>SUM(Table3[[#This Row],[RN Hours Contract]:[Med Aide Hours Contract]])</f>
        <v>103.48333333333333</v>
      </c>
      <c r="X484" s="3">
        <v>0.31111111111111112</v>
      </c>
      <c r="Y484" s="3">
        <v>0</v>
      </c>
      <c r="Z484" s="3">
        <v>0</v>
      </c>
      <c r="AA484" s="3">
        <v>38.56666666666667</v>
      </c>
      <c r="AB484" s="3">
        <v>0</v>
      </c>
      <c r="AC484" s="3">
        <v>64.605555555555554</v>
      </c>
      <c r="AD484" s="3">
        <v>0</v>
      </c>
      <c r="AE484" s="3">
        <v>0</v>
      </c>
      <c r="AF484" t="s">
        <v>482</v>
      </c>
      <c r="AG484" s="13">
        <v>5</v>
      </c>
      <c r="AQ484"/>
    </row>
    <row r="485" spans="1:43" x14ac:dyDescent="0.2">
      <c r="A485" t="s">
        <v>680</v>
      </c>
      <c r="B485" t="s">
        <v>1167</v>
      </c>
      <c r="C485" t="s">
        <v>1443</v>
      </c>
      <c r="D485" t="s">
        <v>1741</v>
      </c>
      <c r="E485" s="3">
        <v>127.24444444444444</v>
      </c>
      <c r="F485" s="3">
        <f>Table3[[#This Row],[Total Hours Nurse Staffing]]/Table3[[#This Row],[MDS Census]]</f>
        <v>3.0290997205728258</v>
      </c>
      <c r="G485" s="3">
        <f>Table3[[#This Row],[Total Direct Care Staff Hours]]/Table3[[#This Row],[MDS Census]]</f>
        <v>2.8904339853300738</v>
      </c>
      <c r="H485" s="3">
        <f>Table3[[#This Row],[Total RN Hours (w/ Admin, DON)]]/Table3[[#This Row],[MDS Census]]</f>
        <v>1.0291652113168006</v>
      </c>
      <c r="I485" s="3">
        <f>Table3[[#This Row],[Total RN Hours (w/ Admin, DON)]]/Table3[[#This Row],[MDS Census]]</f>
        <v>1.0291652113168006</v>
      </c>
      <c r="J485" s="3">
        <f t="shared" si="8"/>
        <v>385.43611111111113</v>
      </c>
      <c r="K485" s="3">
        <f>SUM(Table3[[#This Row],[RN Hours (excl. Admin, DON)]], Table3[[#This Row],[LPN Hours (excl. Admin)]], Table3[[#This Row],[CNA Hours]], Table3[[#This Row],[NA TR Hours]], Table3[[#This Row],[Med Aide/Tech Hours]])</f>
        <v>367.79166666666669</v>
      </c>
      <c r="L485" s="3">
        <f>SUM(Table3[[#This Row],[RN Hours (excl. Admin, DON)]:[RN DON Hours]])</f>
        <v>130.95555555555555</v>
      </c>
      <c r="M485" s="3">
        <v>113.31111111111112</v>
      </c>
      <c r="N485" s="3">
        <v>12.044444444444444</v>
      </c>
      <c r="O485" s="3">
        <v>5.6</v>
      </c>
      <c r="P485" s="3">
        <f>SUM(Table3[[#This Row],[LPN Hours (excl. Admin)]:[LPN Admin Hours]])</f>
        <v>62.447222222222223</v>
      </c>
      <c r="Q485" s="3">
        <v>62.447222222222223</v>
      </c>
      <c r="R485" s="3">
        <v>0</v>
      </c>
      <c r="S485" s="3">
        <f>SUM(Table3[[#This Row],[CNA Hours]], Table3[[#This Row],[NA TR Hours]], Table3[[#This Row],[Med Aide/Tech Hours]])</f>
        <v>192.03333333333333</v>
      </c>
      <c r="T485" s="3">
        <v>182.64444444444445</v>
      </c>
      <c r="U485" s="3">
        <v>9.3888888888888893</v>
      </c>
      <c r="V485" s="3">
        <v>0</v>
      </c>
      <c r="W485" s="3">
        <f>SUM(Table3[[#This Row],[RN Hours Contract]:[Med Aide Hours Contract]])</f>
        <v>9.6611111111111097</v>
      </c>
      <c r="X485" s="3">
        <v>0.16666666666666666</v>
      </c>
      <c r="Y485" s="3">
        <v>0</v>
      </c>
      <c r="Z485" s="3">
        <v>0</v>
      </c>
      <c r="AA485" s="3">
        <v>0</v>
      </c>
      <c r="AB485" s="3">
        <v>0</v>
      </c>
      <c r="AC485" s="3">
        <v>9.4944444444444436</v>
      </c>
      <c r="AD485" s="3">
        <v>0</v>
      </c>
      <c r="AE485" s="3">
        <v>0</v>
      </c>
      <c r="AF485" t="s">
        <v>483</v>
      </c>
      <c r="AG485" s="13">
        <v>5</v>
      </c>
      <c r="AQ485"/>
    </row>
    <row r="486" spans="1:43" x14ac:dyDescent="0.2">
      <c r="A486" t="s">
        <v>680</v>
      </c>
      <c r="B486" t="s">
        <v>1168</v>
      </c>
      <c r="C486" t="s">
        <v>1439</v>
      </c>
      <c r="D486" t="s">
        <v>1741</v>
      </c>
      <c r="E486" s="3">
        <v>146.63333333333333</v>
      </c>
      <c r="F486" s="3">
        <f>Table3[[#This Row],[Total Hours Nurse Staffing]]/Table3[[#This Row],[MDS Census]]</f>
        <v>2.9441160869894674</v>
      </c>
      <c r="G486" s="3">
        <f>Table3[[#This Row],[Total Direct Care Staff Hours]]/Table3[[#This Row],[MDS Census]]</f>
        <v>2.7182882473289385</v>
      </c>
      <c r="H486" s="3">
        <f>Table3[[#This Row],[Total RN Hours (w/ Admin, DON)]]/Table3[[#This Row],[MDS Census]]</f>
        <v>0.29430931272258848</v>
      </c>
      <c r="I486" s="3">
        <f>Table3[[#This Row],[Total RN Hours (w/ Admin, DON)]]/Table3[[#This Row],[MDS Census]]</f>
        <v>0.29430931272258848</v>
      </c>
      <c r="J486" s="3">
        <f t="shared" si="8"/>
        <v>431.70555555555552</v>
      </c>
      <c r="K486" s="3">
        <f>SUM(Table3[[#This Row],[RN Hours (excl. Admin, DON)]], Table3[[#This Row],[LPN Hours (excl. Admin)]], Table3[[#This Row],[CNA Hours]], Table3[[#This Row],[NA TR Hours]], Table3[[#This Row],[Med Aide/Tech Hours]])</f>
        <v>398.59166666666664</v>
      </c>
      <c r="L486" s="3">
        <f>SUM(Table3[[#This Row],[RN Hours (excl. Admin, DON)]:[RN DON Hours]])</f>
        <v>43.155555555555551</v>
      </c>
      <c r="M486" s="3">
        <v>27.955555555555556</v>
      </c>
      <c r="N486" s="3">
        <v>10.222222222222221</v>
      </c>
      <c r="O486" s="3">
        <v>4.9777777777777779</v>
      </c>
      <c r="P486" s="3">
        <f>SUM(Table3[[#This Row],[LPN Hours (excl. Admin)]:[LPN Admin Hours]])</f>
        <v>130.08333333333334</v>
      </c>
      <c r="Q486" s="3">
        <v>112.16944444444445</v>
      </c>
      <c r="R486" s="3">
        <v>17.913888888888888</v>
      </c>
      <c r="S486" s="3">
        <f>SUM(Table3[[#This Row],[CNA Hours]], Table3[[#This Row],[NA TR Hours]], Table3[[#This Row],[Med Aide/Tech Hours]])</f>
        <v>258.46666666666664</v>
      </c>
      <c r="T486" s="3">
        <v>258.46666666666664</v>
      </c>
      <c r="U486" s="3">
        <v>0</v>
      </c>
      <c r="V486" s="3">
        <v>0</v>
      </c>
      <c r="W486" s="3">
        <f>SUM(Table3[[#This Row],[RN Hours Contract]:[Med Aide Hours Contract]])</f>
        <v>0</v>
      </c>
      <c r="X486" s="3">
        <v>0</v>
      </c>
      <c r="Y486" s="3">
        <v>0</v>
      </c>
      <c r="Z486" s="3">
        <v>0</v>
      </c>
      <c r="AA486" s="3">
        <v>0</v>
      </c>
      <c r="AB486" s="3">
        <v>0</v>
      </c>
      <c r="AC486" s="3">
        <v>0</v>
      </c>
      <c r="AD486" s="3">
        <v>0</v>
      </c>
      <c r="AE486" s="3">
        <v>0</v>
      </c>
      <c r="AF486" t="s">
        <v>484</v>
      </c>
      <c r="AG486" s="13">
        <v>5</v>
      </c>
      <c r="AQ486"/>
    </row>
    <row r="487" spans="1:43" x14ac:dyDescent="0.2">
      <c r="A487" t="s">
        <v>680</v>
      </c>
      <c r="B487" t="s">
        <v>1169</v>
      </c>
      <c r="C487" t="s">
        <v>1515</v>
      </c>
      <c r="D487" t="s">
        <v>1741</v>
      </c>
      <c r="E487" s="3">
        <v>38.655555555555559</v>
      </c>
      <c r="F487" s="3">
        <f>Table3[[#This Row],[Total Hours Nurse Staffing]]/Table3[[#This Row],[MDS Census]]</f>
        <v>4.0623742454728369</v>
      </c>
      <c r="G487" s="3">
        <f>Table3[[#This Row],[Total Direct Care Staff Hours]]/Table3[[#This Row],[MDS Census]]</f>
        <v>3.6735412474849096</v>
      </c>
      <c r="H487" s="3">
        <f>Table3[[#This Row],[Total RN Hours (w/ Admin, DON)]]/Table3[[#This Row],[MDS Census]]</f>
        <v>1.5985915492957743</v>
      </c>
      <c r="I487" s="3">
        <f>Table3[[#This Row],[Total RN Hours (w/ Admin, DON)]]/Table3[[#This Row],[MDS Census]]</f>
        <v>1.5985915492957743</v>
      </c>
      <c r="J487" s="3">
        <f t="shared" si="8"/>
        <v>157.03333333333333</v>
      </c>
      <c r="K487" s="3">
        <f>SUM(Table3[[#This Row],[RN Hours (excl. Admin, DON)]], Table3[[#This Row],[LPN Hours (excl. Admin)]], Table3[[#This Row],[CNA Hours]], Table3[[#This Row],[NA TR Hours]], Table3[[#This Row],[Med Aide/Tech Hours]])</f>
        <v>142.00277777777779</v>
      </c>
      <c r="L487" s="3">
        <f>SUM(Table3[[#This Row],[RN Hours (excl. Admin, DON)]:[RN DON Hours]])</f>
        <v>61.794444444444437</v>
      </c>
      <c r="M487" s="3">
        <v>46.763888888888886</v>
      </c>
      <c r="N487" s="3">
        <v>10.08611111111111</v>
      </c>
      <c r="O487" s="3">
        <v>4.9444444444444446</v>
      </c>
      <c r="P487" s="3">
        <f>SUM(Table3[[#This Row],[LPN Hours (excl. Admin)]:[LPN Admin Hours]])</f>
        <v>13.844444444444445</v>
      </c>
      <c r="Q487" s="3">
        <v>13.844444444444445</v>
      </c>
      <c r="R487" s="3">
        <v>0</v>
      </c>
      <c r="S487" s="3">
        <f>SUM(Table3[[#This Row],[CNA Hours]], Table3[[#This Row],[NA TR Hours]], Table3[[#This Row],[Med Aide/Tech Hours]])</f>
        <v>81.394444444444446</v>
      </c>
      <c r="T487" s="3">
        <v>81.394444444444446</v>
      </c>
      <c r="U487" s="3">
        <v>0</v>
      </c>
      <c r="V487" s="3">
        <v>0</v>
      </c>
      <c r="W487" s="3">
        <f>SUM(Table3[[#This Row],[RN Hours Contract]:[Med Aide Hours Contract]])</f>
        <v>0</v>
      </c>
      <c r="X487" s="3">
        <v>0</v>
      </c>
      <c r="Y487" s="3">
        <v>0</v>
      </c>
      <c r="Z487" s="3">
        <v>0</v>
      </c>
      <c r="AA487" s="3">
        <v>0</v>
      </c>
      <c r="AB487" s="3">
        <v>0</v>
      </c>
      <c r="AC487" s="3">
        <v>0</v>
      </c>
      <c r="AD487" s="3">
        <v>0</v>
      </c>
      <c r="AE487" s="3">
        <v>0</v>
      </c>
      <c r="AF487" t="s">
        <v>485</v>
      </c>
      <c r="AG487" s="13">
        <v>5</v>
      </c>
      <c r="AQ487"/>
    </row>
    <row r="488" spans="1:43" x14ac:dyDescent="0.2">
      <c r="A488" t="s">
        <v>680</v>
      </c>
      <c r="B488" t="s">
        <v>1170</v>
      </c>
      <c r="C488" t="s">
        <v>1533</v>
      </c>
      <c r="D488" t="s">
        <v>1706</v>
      </c>
      <c r="E488" s="3">
        <v>60.888888888888886</v>
      </c>
      <c r="F488" s="3">
        <f>Table3[[#This Row],[Total Hours Nurse Staffing]]/Table3[[#This Row],[MDS Census]]</f>
        <v>3.3437043795620442</v>
      </c>
      <c r="G488" s="3">
        <f>Table3[[#This Row],[Total Direct Care Staff Hours]]/Table3[[#This Row],[MDS Census]]</f>
        <v>3.1719890510948909</v>
      </c>
      <c r="H488" s="3">
        <f>Table3[[#This Row],[Total RN Hours (w/ Admin, DON)]]/Table3[[#This Row],[MDS Census]]</f>
        <v>0.48745437956204385</v>
      </c>
      <c r="I488" s="3">
        <f>Table3[[#This Row],[Total RN Hours (w/ Admin, DON)]]/Table3[[#This Row],[MDS Census]]</f>
        <v>0.48745437956204385</v>
      </c>
      <c r="J488" s="3">
        <f t="shared" si="8"/>
        <v>203.59444444444446</v>
      </c>
      <c r="K488" s="3">
        <f>SUM(Table3[[#This Row],[RN Hours (excl. Admin, DON)]], Table3[[#This Row],[LPN Hours (excl. Admin)]], Table3[[#This Row],[CNA Hours]], Table3[[#This Row],[NA TR Hours]], Table3[[#This Row],[Med Aide/Tech Hours]])</f>
        <v>193.13888888888891</v>
      </c>
      <c r="L488" s="3">
        <f>SUM(Table3[[#This Row],[RN Hours (excl. Admin, DON)]:[RN DON Hours]])</f>
        <v>29.680555555555557</v>
      </c>
      <c r="M488" s="3">
        <v>19.225000000000001</v>
      </c>
      <c r="N488" s="3">
        <v>4.7444444444444445</v>
      </c>
      <c r="O488" s="3">
        <v>5.7111111111111112</v>
      </c>
      <c r="P488" s="3">
        <f>SUM(Table3[[#This Row],[LPN Hours (excl. Admin)]:[LPN Admin Hours]])</f>
        <v>44.613888888888887</v>
      </c>
      <c r="Q488" s="3">
        <v>44.613888888888887</v>
      </c>
      <c r="R488" s="3">
        <v>0</v>
      </c>
      <c r="S488" s="3">
        <f>SUM(Table3[[#This Row],[CNA Hours]], Table3[[#This Row],[NA TR Hours]], Table3[[#This Row],[Med Aide/Tech Hours]])</f>
        <v>129.30000000000001</v>
      </c>
      <c r="T488" s="3">
        <v>117.82777777777778</v>
      </c>
      <c r="U488" s="3">
        <v>11.472222222222221</v>
      </c>
      <c r="V488" s="3">
        <v>0</v>
      </c>
      <c r="W488" s="3">
        <f>SUM(Table3[[#This Row],[RN Hours Contract]:[Med Aide Hours Contract]])</f>
        <v>0</v>
      </c>
      <c r="X488" s="3">
        <v>0</v>
      </c>
      <c r="Y488" s="3">
        <v>0</v>
      </c>
      <c r="Z488" s="3">
        <v>0</v>
      </c>
      <c r="AA488" s="3">
        <v>0</v>
      </c>
      <c r="AB488" s="3">
        <v>0</v>
      </c>
      <c r="AC488" s="3">
        <v>0</v>
      </c>
      <c r="AD488" s="3">
        <v>0</v>
      </c>
      <c r="AE488" s="3">
        <v>0</v>
      </c>
      <c r="AF488" t="s">
        <v>486</v>
      </c>
      <c r="AG488" s="13">
        <v>5</v>
      </c>
      <c r="AQ488"/>
    </row>
    <row r="489" spans="1:43" x14ac:dyDescent="0.2">
      <c r="A489" t="s">
        <v>680</v>
      </c>
      <c r="B489" t="s">
        <v>1171</v>
      </c>
      <c r="C489" t="s">
        <v>1641</v>
      </c>
      <c r="D489" t="s">
        <v>1733</v>
      </c>
      <c r="E489" s="3">
        <v>47.8</v>
      </c>
      <c r="F489" s="3">
        <f>Table3[[#This Row],[Total Hours Nurse Staffing]]/Table3[[#This Row],[MDS Census]]</f>
        <v>4.7707484890748493</v>
      </c>
      <c r="G489" s="3">
        <f>Table3[[#This Row],[Total Direct Care Staff Hours]]/Table3[[#This Row],[MDS Census]]</f>
        <v>4.3730264993026502</v>
      </c>
      <c r="H489" s="3">
        <f>Table3[[#This Row],[Total RN Hours (w/ Admin, DON)]]/Table3[[#This Row],[MDS Census]]</f>
        <v>2.4298396094839609</v>
      </c>
      <c r="I489" s="3">
        <f>Table3[[#This Row],[Total RN Hours (w/ Admin, DON)]]/Table3[[#This Row],[MDS Census]]</f>
        <v>2.4298396094839609</v>
      </c>
      <c r="J489" s="3">
        <f t="shared" si="8"/>
        <v>228.04177777777778</v>
      </c>
      <c r="K489" s="3">
        <f>SUM(Table3[[#This Row],[RN Hours (excl. Admin, DON)]], Table3[[#This Row],[LPN Hours (excl. Admin)]], Table3[[#This Row],[CNA Hours]], Table3[[#This Row],[NA TR Hours]], Table3[[#This Row],[Med Aide/Tech Hours]])</f>
        <v>209.03066666666666</v>
      </c>
      <c r="L489" s="3">
        <f>SUM(Table3[[#This Row],[RN Hours (excl. Admin, DON)]:[RN DON Hours]])</f>
        <v>116.14633333333333</v>
      </c>
      <c r="M489" s="3">
        <v>97.135222222222225</v>
      </c>
      <c r="N489" s="3">
        <v>14.511111111111111</v>
      </c>
      <c r="O489" s="3">
        <v>4.5</v>
      </c>
      <c r="P489" s="3">
        <f>SUM(Table3[[#This Row],[LPN Hours (excl. Admin)]:[LPN Admin Hours]])</f>
        <v>0.18611111111111112</v>
      </c>
      <c r="Q489" s="3">
        <v>0.18611111111111112</v>
      </c>
      <c r="R489" s="3">
        <v>0</v>
      </c>
      <c r="S489" s="3">
        <f>SUM(Table3[[#This Row],[CNA Hours]], Table3[[#This Row],[NA TR Hours]], Table3[[#This Row],[Med Aide/Tech Hours]])</f>
        <v>111.70933333333333</v>
      </c>
      <c r="T489" s="3">
        <v>111.70933333333333</v>
      </c>
      <c r="U489" s="3">
        <v>0</v>
      </c>
      <c r="V489" s="3">
        <v>0</v>
      </c>
      <c r="W489" s="3">
        <f>SUM(Table3[[#This Row],[RN Hours Contract]:[Med Aide Hours Contract]])</f>
        <v>0</v>
      </c>
      <c r="X489" s="3">
        <v>0</v>
      </c>
      <c r="Y489" s="3">
        <v>0</v>
      </c>
      <c r="Z489" s="3">
        <v>0</v>
      </c>
      <c r="AA489" s="3">
        <v>0</v>
      </c>
      <c r="AB489" s="3">
        <v>0</v>
      </c>
      <c r="AC489" s="3">
        <v>0</v>
      </c>
      <c r="AD489" s="3">
        <v>0</v>
      </c>
      <c r="AE489" s="3">
        <v>0</v>
      </c>
      <c r="AF489" t="s">
        <v>487</v>
      </c>
      <c r="AG489" s="13">
        <v>5</v>
      </c>
      <c r="AQ489"/>
    </row>
    <row r="490" spans="1:43" x14ac:dyDescent="0.2">
      <c r="A490" t="s">
        <v>680</v>
      </c>
      <c r="B490" t="s">
        <v>1172</v>
      </c>
      <c r="C490" t="s">
        <v>1421</v>
      </c>
      <c r="D490" t="s">
        <v>1745</v>
      </c>
      <c r="E490" s="3">
        <v>75.733333333333334</v>
      </c>
      <c r="F490" s="3">
        <f>Table3[[#This Row],[Total Hours Nurse Staffing]]/Table3[[#This Row],[MDS Census]]</f>
        <v>2.7536164906103284</v>
      </c>
      <c r="G490" s="3">
        <f>Table3[[#This Row],[Total Direct Care Staff Hours]]/Table3[[#This Row],[MDS Census]]</f>
        <v>2.6538512323943664</v>
      </c>
      <c r="H490" s="3">
        <f>Table3[[#This Row],[Total RN Hours (w/ Admin, DON)]]/Table3[[#This Row],[MDS Census]]</f>
        <v>0.3280223004694835</v>
      </c>
      <c r="I490" s="3">
        <f>Table3[[#This Row],[Total RN Hours (w/ Admin, DON)]]/Table3[[#This Row],[MDS Census]]</f>
        <v>0.3280223004694835</v>
      </c>
      <c r="J490" s="3">
        <f t="shared" si="8"/>
        <v>208.54055555555556</v>
      </c>
      <c r="K490" s="3">
        <f>SUM(Table3[[#This Row],[RN Hours (excl. Admin, DON)]], Table3[[#This Row],[LPN Hours (excl. Admin)]], Table3[[#This Row],[CNA Hours]], Table3[[#This Row],[NA TR Hours]], Table3[[#This Row],[Med Aide/Tech Hours]])</f>
        <v>200.98500000000001</v>
      </c>
      <c r="L490" s="3">
        <f>SUM(Table3[[#This Row],[RN Hours (excl. Admin, DON)]:[RN DON Hours]])</f>
        <v>24.842222222222219</v>
      </c>
      <c r="M490" s="3">
        <v>19.242222222222221</v>
      </c>
      <c r="N490" s="3">
        <v>0</v>
      </c>
      <c r="O490" s="3">
        <v>5.6</v>
      </c>
      <c r="P490" s="3">
        <f>SUM(Table3[[#This Row],[LPN Hours (excl. Admin)]:[LPN Admin Hours]])</f>
        <v>66.697777777777773</v>
      </c>
      <c r="Q490" s="3">
        <v>64.742222222222225</v>
      </c>
      <c r="R490" s="3">
        <v>1.9555555555555555</v>
      </c>
      <c r="S490" s="3">
        <f>SUM(Table3[[#This Row],[CNA Hours]], Table3[[#This Row],[NA TR Hours]], Table3[[#This Row],[Med Aide/Tech Hours]])</f>
        <v>117.00055555555555</v>
      </c>
      <c r="T490" s="3">
        <v>117.00055555555555</v>
      </c>
      <c r="U490" s="3">
        <v>0</v>
      </c>
      <c r="V490" s="3">
        <v>0</v>
      </c>
      <c r="W490" s="3">
        <f>SUM(Table3[[#This Row],[RN Hours Contract]:[Med Aide Hours Contract]])</f>
        <v>0</v>
      </c>
      <c r="X490" s="3">
        <v>0</v>
      </c>
      <c r="Y490" s="3">
        <v>0</v>
      </c>
      <c r="Z490" s="3">
        <v>0</v>
      </c>
      <c r="AA490" s="3">
        <v>0</v>
      </c>
      <c r="AB490" s="3">
        <v>0</v>
      </c>
      <c r="AC490" s="3">
        <v>0</v>
      </c>
      <c r="AD490" s="3">
        <v>0</v>
      </c>
      <c r="AE490" s="3">
        <v>0</v>
      </c>
      <c r="AF490" t="s">
        <v>488</v>
      </c>
      <c r="AG490" s="13">
        <v>5</v>
      </c>
      <c r="AQ490"/>
    </row>
    <row r="491" spans="1:43" x14ac:dyDescent="0.2">
      <c r="A491" t="s">
        <v>680</v>
      </c>
      <c r="B491" t="s">
        <v>1173</v>
      </c>
      <c r="C491" t="s">
        <v>1433</v>
      </c>
      <c r="D491" t="s">
        <v>1753</v>
      </c>
      <c r="E491" s="3">
        <v>39.322222222222223</v>
      </c>
      <c r="F491" s="3">
        <f>Table3[[#This Row],[Total Hours Nurse Staffing]]/Table3[[#This Row],[MDS Census]]</f>
        <v>3.7155976264481492</v>
      </c>
      <c r="G491" s="3">
        <f>Table3[[#This Row],[Total Direct Care Staff Hours]]/Table3[[#This Row],[MDS Census]]</f>
        <v>3.5588443063012147</v>
      </c>
      <c r="H491" s="3">
        <f>Table3[[#This Row],[Total RN Hours (w/ Admin, DON)]]/Table3[[#This Row],[MDS Census]]</f>
        <v>0.32664594518225487</v>
      </c>
      <c r="I491" s="3">
        <f>Table3[[#This Row],[Total RN Hours (w/ Admin, DON)]]/Table3[[#This Row],[MDS Census]]</f>
        <v>0.32664594518225487</v>
      </c>
      <c r="J491" s="3">
        <f t="shared" si="8"/>
        <v>146.10555555555555</v>
      </c>
      <c r="K491" s="3">
        <f>SUM(Table3[[#This Row],[RN Hours (excl. Admin, DON)]], Table3[[#This Row],[LPN Hours (excl. Admin)]], Table3[[#This Row],[CNA Hours]], Table3[[#This Row],[NA TR Hours]], Table3[[#This Row],[Med Aide/Tech Hours]])</f>
        <v>139.94166666666666</v>
      </c>
      <c r="L491" s="3">
        <f>SUM(Table3[[#This Row],[RN Hours (excl. Admin, DON)]:[RN DON Hours]])</f>
        <v>12.844444444444445</v>
      </c>
      <c r="M491" s="3">
        <v>12.755555555555556</v>
      </c>
      <c r="N491" s="3">
        <v>0</v>
      </c>
      <c r="O491" s="3">
        <v>8.8888888888888892E-2</v>
      </c>
      <c r="P491" s="3">
        <f>SUM(Table3[[#This Row],[LPN Hours (excl. Admin)]:[LPN Admin Hours]])</f>
        <v>38.894444444444446</v>
      </c>
      <c r="Q491" s="3">
        <v>32.819444444444443</v>
      </c>
      <c r="R491" s="3">
        <v>6.0750000000000002</v>
      </c>
      <c r="S491" s="3">
        <f>SUM(Table3[[#This Row],[CNA Hours]], Table3[[#This Row],[NA TR Hours]], Table3[[#This Row],[Med Aide/Tech Hours]])</f>
        <v>94.36666666666666</v>
      </c>
      <c r="T491" s="3">
        <v>94.36666666666666</v>
      </c>
      <c r="U491" s="3">
        <v>0</v>
      </c>
      <c r="V491" s="3">
        <v>0</v>
      </c>
      <c r="W491" s="3">
        <f>SUM(Table3[[#This Row],[RN Hours Contract]:[Med Aide Hours Contract]])</f>
        <v>0</v>
      </c>
      <c r="X491" s="3">
        <v>0</v>
      </c>
      <c r="Y491" s="3">
        <v>0</v>
      </c>
      <c r="Z491" s="3">
        <v>0</v>
      </c>
      <c r="AA491" s="3">
        <v>0</v>
      </c>
      <c r="AB491" s="3">
        <v>0</v>
      </c>
      <c r="AC491" s="3">
        <v>0</v>
      </c>
      <c r="AD491" s="3">
        <v>0</v>
      </c>
      <c r="AE491" s="3">
        <v>0</v>
      </c>
      <c r="AF491" t="s">
        <v>489</v>
      </c>
      <c r="AG491" s="13">
        <v>5</v>
      </c>
      <c r="AQ491"/>
    </row>
    <row r="492" spans="1:43" x14ac:dyDescent="0.2">
      <c r="A492" t="s">
        <v>680</v>
      </c>
      <c r="B492" t="s">
        <v>1174</v>
      </c>
      <c r="C492" t="s">
        <v>1469</v>
      </c>
      <c r="D492" t="s">
        <v>1727</v>
      </c>
      <c r="E492" s="3">
        <v>64.522222222222226</v>
      </c>
      <c r="F492" s="3">
        <f>Table3[[#This Row],[Total Hours Nurse Staffing]]/Table3[[#This Row],[MDS Census]]</f>
        <v>3.3455949715860167</v>
      </c>
      <c r="G492" s="3">
        <f>Table3[[#This Row],[Total Direct Care Staff Hours]]/Table3[[#This Row],[MDS Census]]</f>
        <v>3.133760978129843</v>
      </c>
      <c r="H492" s="3">
        <f>Table3[[#This Row],[Total RN Hours (w/ Admin, DON)]]/Table3[[#This Row],[MDS Census]]</f>
        <v>0.83698467366970886</v>
      </c>
      <c r="I492" s="3">
        <f>Table3[[#This Row],[Total RN Hours (w/ Admin, DON)]]/Table3[[#This Row],[MDS Census]]</f>
        <v>0.83698467366970886</v>
      </c>
      <c r="J492" s="3">
        <f t="shared" si="8"/>
        <v>215.86522222222223</v>
      </c>
      <c r="K492" s="3">
        <f>SUM(Table3[[#This Row],[RN Hours (excl. Admin, DON)]], Table3[[#This Row],[LPN Hours (excl. Admin)]], Table3[[#This Row],[CNA Hours]], Table3[[#This Row],[NA TR Hours]], Table3[[#This Row],[Med Aide/Tech Hours]])</f>
        <v>202.19722222222222</v>
      </c>
      <c r="L492" s="3">
        <f>SUM(Table3[[#This Row],[RN Hours (excl. Admin, DON)]:[RN DON Hours]])</f>
        <v>54.004111111111108</v>
      </c>
      <c r="M492" s="3">
        <v>40.336111111111109</v>
      </c>
      <c r="N492" s="3">
        <v>8.6222222222222218</v>
      </c>
      <c r="O492" s="3">
        <v>5.0457777777777775</v>
      </c>
      <c r="P492" s="3">
        <f>SUM(Table3[[#This Row],[LPN Hours (excl. Admin)]:[LPN Admin Hours]])</f>
        <v>31.144444444444446</v>
      </c>
      <c r="Q492" s="3">
        <v>31.144444444444446</v>
      </c>
      <c r="R492" s="3">
        <v>0</v>
      </c>
      <c r="S492" s="3">
        <f>SUM(Table3[[#This Row],[CNA Hours]], Table3[[#This Row],[NA TR Hours]], Table3[[#This Row],[Med Aide/Tech Hours]])</f>
        <v>130.71666666666667</v>
      </c>
      <c r="T492" s="3">
        <v>130.71666666666667</v>
      </c>
      <c r="U492" s="3">
        <v>0</v>
      </c>
      <c r="V492" s="3">
        <v>0</v>
      </c>
      <c r="W492" s="3">
        <f>SUM(Table3[[#This Row],[RN Hours Contract]:[Med Aide Hours Contract]])</f>
        <v>0</v>
      </c>
      <c r="X492" s="3">
        <v>0</v>
      </c>
      <c r="Y492" s="3">
        <v>0</v>
      </c>
      <c r="Z492" s="3">
        <v>0</v>
      </c>
      <c r="AA492" s="3">
        <v>0</v>
      </c>
      <c r="AB492" s="3">
        <v>0</v>
      </c>
      <c r="AC492" s="3">
        <v>0</v>
      </c>
      <c r="AD492" s="3">
        <v>0</v>
      </c>
      <c r="AE492" s="3">
        <v>0</v>
      </c>
      <c r="AF492" t="s">
        <v>490</v>
      </c>
      <c r="AG492" s="13">
        <v>5</v>
      </c>
      <c r="AQ492"/>
    </row>
    <row r="493" spans="1:43" x14ac:dyDescent="0.2">
      <c r="A493" t="s">
        <v>680</v>
      </c>
      <c r="B493" t="s">
        <v>1175</v>
      </c>
      <c r="C493" t="s">
        <v>1642</v>
      </c>
      <c r="D493" t="s">
        <v>1711</v>
      </c>
      <c r="E493" s="3">
        <v>52.62222222222222</v>
      </c>
      <c r="F493" s="3">
        <f>Table3[[#This Row],[Total Hours Nurse Staffing]]/Table3[[#This Row],[MDS Census]]</f>
        <v>3.1998521959459461</v>
      </c>
      <c r="G493" s="3">
        <f>Table3[[#This Row],[Total Direct Care Staff Hours]]/Table3[[#This Row],[MDS Census]]</f>
        <v>3.0003695101351355</v>
      </c>
      <c r="H493" s="3">
        <f>Table3[[#This Row],[Total RN Hours (w/ Admin, DON)]]/Table3[[#This Row],[MDS Census]]</f>
        <v>0.99366554054054046</v>
      </c>
      <c r="I493" s="3">
        <f>Table3[[#This Row],[Total RN Hours (w/ Admin, DON)]]/Table3[[#This Row],[MDS Census]]</f>
        <v>0.99366554054054046</v>
      </c>
      <c r="J493" s="3">
        <f t="shared" si="8"/>
        <v>168.38333333333333</v>
      </c>
      <c r="K493" s="3">
        <f>SUM(Table3[[#This Row],[RN Hours (excl. Admin, DON)]], Table3[[#This Row],[LPN Hours (excl. Admin)]], Table3[[#This Row],[CNA Hours]], Table3[[#This Row],[NA TR Hours]], Table3[[#This Row],[Med Aide/Tech Hours]])</f>
        <v>157.88611111111112</v>
      </c>
      <c r="L493" s="3">
        <f>SUM(Table3[[#This Row],[RN Hours (excl. Admin, DON)]:[RN DON Hours]])</f>
        <v>52.288888888888884</v>
      </c>
      <c r="M493" s="3">
        <v>41.791666666666664</v>
      </c>
      <c r="N493" s="3">
        <v>6.3277777777777775</v>
      </c>
      <c r="O493" s="3">
        <v>4.1694444444444443</v>
      </c>
      <c r="P493" s="3">
        <f>SUM(Table3[[#This Row],[LPN Hours (excl. Admin)]:[LPN Admin Hours]])</f>
        <v>22.161111111111111</v>
      </c>
      <c r="Q493" s="3">
        <v>22.161111111111111</v>
      </c>
      <c r="R493" s="3">
        <v>0</v>
      </c>
      <c r="S493" s="3">
        <f>SUM(Table3[[#This Row],[CNA Hours]], Table3[[#This Row],[NA TR Hours]], Table3[[#This Row],[Med Aide/Tech Hours]])</f>
        <v>93.933333333333323</v>
      </c>
      <c r="T493" s="3">
        <v>92.1</v>
      </c>
      <c r="U493" s="3">
        <v>1.8333333333333333</v>
      </c>
      <c r="V493" s="3">
        <v>0</v>
      </c>
      <c r="W493" s="3">
        <f>SUM(Table3[[#This Row],[RN Hours Contract]:[Med Aide Hours Contract]])</f>
        <v>0</v>
      </c>
      <c r="X493" s="3">
        <v>0</v>
      </c>
      <c r="Y493" s="3">
        <v>0</v>
      </c>
      <c r="Z493" s="3">
        <v>0</v>
      </c>
      <c r="AA493" s="3">
        <v>0</v>
      </c>
      <c r="AB493" s="3">
        <v>0</v>
      </c>
      <c r="AC493" s="3">
        <v>0</v>
      </c>
      <c r="AD493" s="3">
        <v>0</v>
      </c>
      <c r="AE493" s="3">
        <v>0</v>
      </c>
      <c r="AF493" t="s">
        <v>491</v>
      </c>
      <c r="AG493" s="13">
        <v>5</v>
      </c>
      <c r="AQ493"/>
    </row>
    <row r="494" spans="1:43" x14ac:dyDescent="0.2">
      <c r="A494" t="s">
        <v>680</v>
      </c>
      <c r="B494" t="s">
        <v>1176</v>
      </c>
      <c r="C494" t="s">
        <v>1411</v>
      </c>
      <c r="D494" t="s">
        <v>1741</v>
      </c>
      <c r="E494" s="3">
        <v>119.68888888888888</v>
      </c>
      <c r="F494" s="3">
        <f>Table3[[#This Row],[Total Hours Nurse Staffing]]/Table3[[#This Row],[MDS Census]]</f>
        <v>3.1711418492387673</v>
      </c>
      <c r="G494" s="3">
        <f>Table3[[#This Row],[Total Direct Care Staff Hours]]/Table3[[#This Row],[MDS Census]]</f>
        <v>2.9997948384701081</v>
      </c>
      <c r="H494" s="3">
        <f>Table3[[#This Row],[Total RN Hours (w/ Admin, DON)]]/Table3[[#This Row],[MDS Census]]</f>
        <v>0.62524693650204233</v>
      </c>
      <c r="I494" s="3">
        <f>Table3[[#This Row],[Total RN Hours (w/ Admin, DON)]]/Table3[[#This Row],[MDS Census]]</f>
        <v>0.62524693650204233</v>
      </c>
      <c r="J494" s="3">
        <f t="shared" si="8"/>
        <v>379.55044444444445</v>
      </c>
      <c r="K494" s="3">
        <f>SUM(Table3[[#This Row],[RN Hours (excl. Admin, DON)]], Table3[[#This Row],[LPN Hours (excl. Admin)]], Table3[[#This Row],[CNA Hours]], Table3[[#This Row],[NA TR Hours]], Table3[[#This Row],[Med Aide/Tech Hours]])</f>
        <v>359.04211111111113</v>
      </c>
      <c r="L494" s="3">
        <f>SUM(Table3[[#This Row],[RN Hours (excl. Admin, DON)]:[RN DON Hours]])</f>
        <v>74.835111111111104</v>
      </c>
      <c r="M494" s="3">
        <v>59.035111111111107</v>
      </c>
      <c r="N494" s="3">
        <v>11.177777777777777</v>
      </c>
      <c r="O494" s="3">
        <v>4.6222222222222218</v>
      </c>
      <c r="P494" s="3">
        <f>SUM(Table3[[#This Row],[LPN Hours (excl. Admin)]:[LPN Admin Hours]])</f>
        <v>88.496333333333325</v>
      </c>
      <c r="Q494" s="3">
        <v>83.787999999999997</v>
      </c>
      <c r="R494" s="3">
        <v>4.708333333333333</v>
      </c>
      <c r="S494" s="3">
        <f>SUM(Table3[[#This Row],[CNA Hours]], Table3[[#This Row],[NA TR Hours]], Table3[[#This Row],[Med Aide/Tech Hours]])</f>
        <v>216.21900000000002</v>
      </c>
      <c r="T494" s="3">
        <v>200.37366666666668</v>
      </c>
      <c r="U494" s="3">
        <v>15.845333333333333</v>
      </c>
      <c r="V494" s="3">
        <v>0</v>
      </c>
      <c r="W494" s="3">
        <f>SUM(Table3[[#This Row],[RN Hours Contract]:[Med Aide Hours Contract]])</f>
        <v>58.095444444444432</v>
      </c>
      <c r="X494" s="3">
        <v>0.21477777777777776</v>
      </c>
      <c r="Y494" s="3">
        <v>0.22222222222222221</v>
      </c>
      <c r="Z494" s="3">
        <v>0</v>
      </c>
      <c r="AA494" s="3">
        <v>0</v>
      </c>
      <c r="AB494" s="3">
        <v>0</v>
      </c>
      <c r="AC494" s="3">
        <v>57.658444444444434</v>
      </c>
      <c r="AD494" s="3">
        <v>0</v>
      </c>
      <c r="AE494" s="3">
        <v>0</v>
      </c>
      <c r="AF494" t="s">
        <v>492</v>
      </c>
      <c r="AG494" s="13">
        <v>5</v>
      </c>
      <c r="AQ494"/>
    </row>
    <row r="495" spans="1:43" x14ac:dyDescent="0.2">
      <c r="A495" t="s">
        <v>680</v>
      </c>
      <c r="B495" t="s">
        <v>1177</v>
      </c>
      <c r="C495" t="s">
        <v>1439</v>
      </c>
      <c r="D495" t="s">
        <v>1741</v>
      </c>
      <c r="E495" s="3">
        <v>194.03333333333333</v>
      </c>
      <c r="F495" s="3">
        <f>Table3[[#This Row],[Total Hours Nurse Staffing]]/Table3[[#This Row],[MDS Census]]</f>
        <v>2.2381606825860394</v>
      </c>
      <c r="G495" s="3">
        <f>Table3[[#This Row],[Total Direct Care Staff Hours]]/Table3[[#This Row],[MDS Census]]</f>
        <v>2.0841493443280079</v>
      </c>
      <c r="H495" s="3">
        <f>Table3[[#This Row],[Total RN Hours (w/ Admin, DON)]]/Table3[[#This Row],[MDS Census]]</f>
        <v>0.19233522304300521</v>
      </c>
      <c r="I495" s="3">
        <f>Table3[[#This Row],[Total RN Hours (w/ Admin, DON)]]/Table3[[#This Row],[MDS Census]]</f>
        <v>0.19233522304300521</v>
      </c>
      <c r="J495" s="3">
        <f t="shared" si="8"/>
        <v>434.27777777777783</v>
      </c>
      <c r="K495" s="3">
        <f>SUM(Table3[[#This Row],[RN Hours (excl. Admin, DON)]], Table3[[#This Row],[LPN Hours (excl. Admin)]], Table3[[#This Row],[CNA Hours]], Table3[[#This Row],[NA TR Hours]], Table3[[#This Row],[Med Aide/Tech Hours]])</f>
        <v>404.39444444444445</v>
      </c>
      <c r="L495" s="3">
        <f>SUM(Table3[[#This Row],[RN Hours (excl. Admin, DON)]:[RN DON Hours]])</f>
        <v>37.319444444444443</v>
      </c>
      <c r="M495" s="3">
        <v>25.508333333333333</v>
      </c>
      <c r="N495" s="3">
        <v>6.3888888888888893</v>
      </c>
      <c r="O495" s="3">
        <v>5.4222222222222225</v>
      </c>
      <c r="P495" s="3">
        <f>SUM(Table3[[#This Row],[LPN Hours (excl. Admin)]:[LPN Admin Hours]])</f>
        <v>149.875</v>
      </c>
      <c r="Q495" s="3">
        <v>131.80277777777778</v>
      </c>
      <c r="R495" s="3">
        <v>18.072222222222223</v>
      </c>
      <c r="S495" s="3">
        <f>SUM(Table3[[#This Row],[CNA Hours]], Table3[[#This Row],[NA TR Hours]], Table3[[#This Row],[Med Aide/Tech Hours]])</f>
        <v>247.08333333333334</v>
      </c>
      <c r="T495" s="3">
        <v>247.08333333333334</v>
      </c>
      <c r="U495" s="3">
        <v>0</v>
      </c>
      <c r="V495" s="3">
        <v>0</v>
      </c>
      <c r="W495" s="3">
        <f>SUM(Table3[[#This Row],[RN Hours Contract]:[Med Aide Hours Contract]])</f>
        <v>0</v>
      </c>
      <c r="X495" s="3">
        <v>0</v>
      </c>
      <c r="Y495" s="3">
        <v>0</v>
      </c>
      <c r="Z495" s="3">
        <v>0</v>
      </c>
      <c r="AA495" s="3">
        <v>0</v>
      </c>
      <c r="AB495" s="3">
        <v>0</v>
      </c>
      <c r="AC495" s="3">
        <v>0</v>
      </c>
      <c r="AD495" s="3">
        <v>0</v>
      </c>
      <c r="AE495" s="3">
        <v>0</v>
      </c>
      <c r="AF495" t="s">
        <v>493</v>
      </c>
      <c r="AG495" s="13">
        <v>5</v>
      </c>
      <c r="AQ495"/>
    </row>
    <row r="496" spans="1:43" x14ac:dyDescent="0.2">
      <c r="A496" t="s">
        <v>680</v>
      </c>
      <c r="B496" t="s">
        <v>1178</v>
      </c>
      <c r="C496" t="s">
        <v>1631</v>
      </c>
      <c r="D496" t="s">
        <v>1741</v>
      </c>
      <c r="E496" s="3">
        <v>42.655555555555559</v>
      </c>
      <c r="F496" s="3">
        <f>Table3[[#This Row],[Total Hours Nurse Staffing]]/Table3[[#This Row],[MDS Census]]</f>
        <v>3.0496222974732996</v>
      </c>
      <c r="G496" s="3">
        <f>Table3[[#This Row],[Total Direct Care Staff Hours]]/Table3[[#This Row],[MDS Census]]</f>
        <v>2.781779109143006</v>
      </c>
      <c r="H496" s="3">
        <f>Table3[[#This Row],[Total RN Hours (w/ Admin, DON)]]/Table3[[#This Row],[MDS Census]]</f>
        <v>0.59442563167491524</v>
      </c>
      <c r="I496" s="3">
        <f>Table3[[#This Row],[Total RN Hours (w/ Admin, DON)]]/Table3[[#This Row],[MDS Census]]</f>
        <v>0.59442563167491524</v>
      </c>
      <c r="J496" s="3">
        <f t="shared" si="8"/>
        <v>130.08333333333331</v>
      </c>
      <c r="K496" s="3">
        <f>SUM(Table3[[#This Row],[RN Hours (excl. Admin, DON)]], Table3[[#This Row],[LPN Hours (excl. Admin)]], Table3[[#This Row],[CNA Hours]], Table3[[#This Row],[NA TR Hours]], Table3[[#This Row],[Med Aide/Tech Hours]])</f>
        <v>118.65833333333333</v>
      </c>
      <c r="L496" s="3">
        <f>SUM(Table3[[#This Row],[RN Hours (excl. Admin, DON)]:[RN DON Hours]])</f>
        <v>25.355555555555554</v>
      </c>
      <c r="M496" s="3">
        <v>13.930555555555555</v>
      </c>
      <c r="N496" s="3">
        <v>5.333333333333333</v>
      </c>
      <c r="O496" s="3">
        <v>6.0916666666666668</v>
      </c>
      <c r="P496" s="3">
        <f>SUM(Table3[[#This Row],[LPN Hours (excl. Admin)]:[LPN Admin Hours]])</f>
        <v>31.288888888888888</v>
      </c>
      <c r="Q496" s="3">
        <v>31.288888888888888</v>
      </c>
      <c r="R496" s="3">
        <v>0</v>
      </c>
      <c r="S496" s="3">
        <f>SUM(Table3[[#This Row],[CNA Hours]], Table3[[#This Row],[NA TR Hours]], Table3[[#This Row],[Med Aide/Tech Hours]])</f>
        <v>73.438888888888883</v>
      </c>
      <c r="T496" s="3">
        <v>73.438888888888883</v>
      </c>
      <c r="U496" s="3">
        <v>0</v>
      </c>
      <c r="V496" s="3">
        <v>0</v>
      </c>
      <c r="W496" s="3">
        <f>SUM(Table3[[#This Row],[RN Hours Contract]:[Med Aide Hours Contract]])</f>
        <v>0</v>
      </c>
      <c r="X496" s="3">
        <v>0</v>
      </c>
      <c r="Y496" s="3">
        <v>0</v>
      </c>
      <c r="Z496" s="3">
        <v>0</v>
      </c>
      <c r="AA496" s="3">
        <v>0</v>
      </c>
      <c r="AB496" s="3">
        <v>0</v>
      </c>
      <c r="AC496" s="3">
        <v>0</v>
      </c>
      <c r="AD496" s="3">
        <v>0</v>
      </c>
      <c r="AE496" s="3">
        <v>0</v>
      </c>
      <c r="AF496" t="s">
        <v>494</v>
      </c>
      <c r="AG496" s="13">
        <v>5</v>
      </c>
      <c r="AQ496"/>
    </row>
    <row r="497" spans="1:43" x14ac:dyDescent="0.2">
      <c r="A497" t="s">
        <v>680</v>
      </c>
      <c r="B497" t="s">
        <v>1179</v>
      </c>
      <c r="C497" t="s">
        <v>1474</v>
      </c>
      <c r="D497" t="s">
        <v>1741</v>
      </c>
      <c r="E497" s="3">
        <v>67.833333333333329</v>
      </c>
      <c r="F497" s="3">
        <f>Table3[[#This Row],[Total Hours Nurse Staffing]]/Table3[[#This Row],[MDS Census]]</f>
        <v>4.6388615888615892</v>
      </c>
      <c r="G497" s="3">
        <f>Table3[[#This Row],[Total Direct Care Staff Hours]]/Table3[[#This Row],[MDS Census]]</f>
        <v>4.3498361998361998</v>
      </c>
      <c r="H497" s="3">
        <f>Table3[[#This Row],[Total RN Hours (w/ Admin, DON)]]/Table3[[#This Row],[MDS Census]]</f>
        <v>1.1581490581490581</v>
      </c>
      <c r="I497" s="3">
        <f>Table3[[#This Row],[Total RN Hours (w/ Admin, DON)]]/Table3[[#This Row],[MDS Census]]</f>
        <v>1.1581490581490581</v>
      </c>
      <c r="J497" s="3">
        <f t="shared" si="8"/>
        <v>314.66944444444442</v>
      </c>
      <c r="K497" s="3">
        <f>SUM(Table3[[#This Row],[RN Hours (excl. Admin, DON)]], Table3[[#This Row],[LPN Hours (excl. Admin)]], Table3[[#This Row],[CNA Hours]], Table3[[#This Row],[NA TR Hours]], Table3[[#This Row],[Med Aide/Tech Hours]])</f>
        <v>295.06388888888887</v>
      </c>
      <c r="L497" s="3">
        <f>SUM(Table3[[#This Row],[RN Hours (excl. Admin, DON)]:[RN DON Hours]])</f>
        <v>78.561111111111103</v>
      </c>
      <c r="M497" s="3">
        <v>58.955555555555556</v>
      </c>
      <c r="N497" s="3">
        <v>15.308333333333334</v>
      </c>
      <c r="O497" s="3">
        <v>4.2972222222222225</v>
      </c>
      <c r="P497" s="3">
        <f>SUM(Table3[[#This Row],[LPN Hours (excl. Admin)]:[LPN Admin Hours]])</f>
        <v>56.697222222222223</v>
      </c>
      <c r="Q497" s="3">
        <v>56.697222222222223</v>
      </c>
      <c r="R497" s="3">
        <v>0</v>
      </c>
      <c r="S497" s="3">
        <f>SUM(Table3[[#This Row],[CNA Hours]], Table3[[#This Row],[NA TR Hours]], Table3[[#This Row],[Med Aide/Tech Hours]])</f>
        <v>179.4111111111111</v>
      </c>
      <c r="T497" s="3">
        <v>179.4111111111111</v>
      </c>
      <c r="U497" s="3">
        <v>0</v>
      </c>
      <c r="V497" s="3">
        <v>0</v>
      </c>
      <c r="W497" s="3">
        <f>SUM(Table3[[#This Row],[RN Hours Contract]:[Med Aide Hours Contract]])</f>
        <v>0</v>
      </c>
      <c r="X497" s="3">
        <v>0</v>
      </c>
      <c r="Y497" s="3">
        <v>0</v>
      </c>
      <c r="Z497" s="3">
        <v>0</v>
      </c>
      <c r="AA497" s="3">
        <v>0</v>
      </c>
      <c r="AB497" s="3">
        <v>0</v>
      </c>
      <c r="AC497" s="3">
        <v>0</v>
      </c>
      <c r="AD497" s="3">
        <v>0</v>
      </c>
      <c r="AE497" s="3">
        <v>0</v>
      </c>
      <c r="AF497" t="s">
        <v>495</v>
      </c>
      <c r="AG497" s="13">
        <v>5</v>
      </c>
      <c r="AQ497"/>
    </row>
    <row r="498" spans="1:43" x14ac:dyDescent="0.2">
      <c r="A498" t="s">
        <v>680</v>
      </c>
      <c r="B498" t="s">
        <v>1180</v>
      </c>
      <c r="C498" t="s">
        <v>1452</v>
      </c>
      <c r="D498" t="s">
        <v>1741</v>
      </c>
      <c r="E498" s="3">
        <v>63.022222222222226</v>
      </c>
      <c r="F498" s="3">
        <f>Table3[[#This Row],[Total Hours Nurse Staffing]]/Table3[[#This Row],[MDS Census]]</f>
        <v>3.6037112129760223</v>
      </c>
      <c r="G498" s="3">
        <f>Table3[[#This Row],[Total Direct Care Staff Hours]]/Table3[[#This Row],[MDS Census]]</f>
        <v>3.3895010578279265</v>
      </c>
      <c r="H498" s="3">
        <f>Table3[[#This Row],[Total RN Hours (w/ Admin, DON)]]/Table3[[#This Row],[MDS Census]]</f>
        <v>0.65695521861777151</v>
      </c>
      <c r="I498" s="3">
        <f>Table3[[#This Row],[Total RN Hours (w/ Admin, DON)]]/Table3[[#This Row],[MDS Census]]</f>
        <v>0.65695521861777151</v>
      </c>
      <c r="J498" s="3">
        <f t="shared" si="8"/>
        <v>227.11388888888888</v>
      </c>
      <c r="K498" s="3">
        <f>SUM(Table3[[#This Row],[RN Hours (excl. Admin, DON)]], Table3[[#This Row],[LPN Hours (excl. Admin)]], Table3[[#This Row],[CNA Hours]], Table3[[#This Row],[NA TR Hours]], Table3[[#This Row],[Med Aide/Tech Hours]])</f>
        <v>213.61388888888888</v>
      </c>
      <c r="L498" s="3">
        <f>SUM(Table3[[#This Row],[RN Hours (excl. Admin, DON)]:[RN DON Hours]])</f>
        <v>41.402777777777779</v>
      </c>
      <c r="M498" s="3">
        <v>29.947222222222223</v>
      </c>
      <c r="N498" s="3">
        <v>5.7666666666666666</v>
      </c>
      <c r="O498" s="3">
        <v>5.6888888888888891</v>
      </c>
      <c r="P498" s="3">
        <f>SUM(Table3[[#This Row],[LPN Hours (excl. Admin)]:[LPN Admin Hours]])</f>
        <v>35.15</v>
      </c>
      <c r="Q498" s="3">
        <v>33.105555555555554</v>
      </c>
      <c r="R498" s="3">
        <v>2.0444444444444443</v>
      </c>
      <c r="S498" s="3">
        <f>SUM(Table3[[#This Row],[CNA Hours]], Table3[[#This Row],[NA TR Hours]], Table3[[#This Row],[Med Aide/Tech Hours]])</f>
        <v>150.5611111111111</v>
      </c>
      <c r="T498" s="3">
        <v>150.5611111111111</v>
      </c>
      <c r="U498" s="3">
        <v>0</v>
      </c>
      <c r="V498" s="3">
        <v>0</v>
      </c>
      <c r="W498" s="3">
        <f>SUM(Table3[[#This Row],[RN Hours Contract]:[Med Aide Hours Contract]])</f>
        <v>0.16111111111111109</v>
      </c>
      <c r="X498" s="3">
        <v>0</v>
      </c>
      <c r="Y498" s="3">
        <v>7.7777777777777779E-2</v>
      </c>
      <c r="Z498" s="3">
        <v>0</v>
      </c>
      <c r="AA498" s="3">
        <v>0</v>
      </c>
      <c r="AB498" s="3">
        <v>0</v>
      </c>
      <c r="AC498" s="3">
        <v>8.3333333333333329E-2</v>
      </c>
      <c r="AD498" s="3">
        <v>0</v>
      </c>
      <c r="AE498" s="3">
        <v>0</v>
      </c>
      <c r="AF498" t="s">
        <v>496</v>
      </c>
      <c r="AG498" s="13">
        <v>5</v>
      </c>
      <c r="AQ498"/>
    </row>
    <row r="499" spans="1:43" x14ac:dyDescent="0.2">
      <c r="A499" t="s">
        <v>680</v>
      </c>
      <c r="B499" t="s">
        <v>1181</v>
      </c>
      <c r="C499" t="s">
        <v>1390</v>
      </c>
      <c r="D499" t="s">
        <v>1740</v>
      </c>
      <c r="E499" s="3">
        <v>74.788888888888891</v>
      </c>
      <c r="F499" s="3">
        <f>Table3[[#This Row],[Total Hours Nurse Staffing]]/Table3[[#This Row],[MDS Census]]</f>
        <v>2.8804783835982763</v>
      </c>
      <c r="G499" s="3">
        <f>Table3[[#This Row],[Total Direct Care Staff Hours]]/Table3[[#This Row],[MDS Census]]</f>
        <v>2.6861907591739715</v>
      </c>
      <c r="H499" s="3">
        <f>Table3[[#This Row],[Total RN Hours (w/ Admin, DON)]]/Table3[[#This Row],[MDS Census]]</f>
        <v>0.46430693804783835</v>
      </c>
      <c r="I499" s="3">
        <f>Table3[[#This Row],[Total RN Hours (w/ Admin, DON)]]/Table3[[#This Row],[MDS Census]]</f>
        <v>0.46430693804783835</v>
      </c>
      <c r="J499" s="3">
        <f t="shared" si="8"/>
        <v>215.42777777777778</v>
      </c>
      <c r="K499" s="3">
        <f>SUM(Table3[[#This Row],[RN Hours (excl. Admin, DON)]], Table3[[#This Row],[LPN Hours (excl. Admin)]], Table3[[#This Row],[CNA Hours]], Table3[[#This Row],[NA TR Hours]], Table3[[#This Row],[Med Aide/Tech Hours]])</f>
        <v>200.89722222222224</v>
      </c>
      <c r="L499" s="3">
        <f>SUM(Table3[[#This Row],[RN Hours (excl. Admin, DON)]:[RN DON Hours]])</f>
        <v>34.725000000000001</v>
      </c>
      <c r="M499" s="3">
        <v>25.883333333333333</v>
      </c>
      <c r="N499" s="3">
        <v>3.1527777777777777</v>
      </c>
      <c r="O499" s="3">
        <v>5.6888888888888891</v>
      </c>
      <c r="P499" s="3">
        <f>SUM(Table3[[#This Row],[LPN Hours (excl. Admin)]:[LPN Admin Hours]])</f>
        <v>42.966666666666669</v>
      </c>
      <c r="Q499" s="3">
        <v>37.277777777777779</v>
      </c>
      <c r="R499" s="3">
        <v>5.6888888888888891</v>
      </c>
      <c r="S499" s="3">
        <f>SUM(Table3[[#This Row],[CNA Hours]], Table3[[#This Row],[NA TR Hours]], Table3[[#This Row],[Med Aide/Tech Hours]])</f>
        <v>137.73611111111111</v>
      </c>
      <c r="T499" s="3">
        <v>137.73611111111111</v>
      </c>
      <c r="U499" s="3">
        <v>0</v>
      </c>
      <c r="V499" s="3">
        <v>0</v>
      </c>
      <c r="W499" s="3">
        <f>SUM(Table3[[#This Row],[RN Hours Contract]:[Med Aide Hours Contract]])</f>
        <v>0.26666666666666666</v>
      </c>
      <c r="X499" s="3">
        <v>0</v>
      </c>
      <c r="Y499" s="3">
        <v>0.26666666666666666</v>
      </c>
      <c r="Z499" s="3">
        <v>0</v>
      </c>
      <c r="AA499" s="3">
        <v>0</v>
      </c>
      <c r="AB499" s="3">
        <v>0</v>
      </c>
      <c r="AC499" s="3">
        <v>0</v>
      </c>
      <c r="AD499" s="3">
        <v>0</v>
      </c>
      <c r="AE499" s="3">
        <v>0</v>
      </c>
      <c r="AF499" t="s">
        <v>497</v>
      </c>
      <c r="AG499" s="13">
        <v>5</v>
      </c>
      <c r="AQ499"/>
    </row>
    <row r="500" spans="1:43" x14ac:dyDescent="0.2">
      <c r="A500" t="s">
        <v>680</v>
      </c>
      <c r="B500" t="s">
        <v>1182</v>
      </c>
      <c r="C500" t="s">
        <v>1439</v>
      </c>
      <c r="D500" t="s">
        <v>1741</v>
      </c>
      <c r="E500" s="3">
        <v>170.25555555555556</v>
      </c>
      <c r="F500" s="3">
        <f>Table3[[#This Row],[Total Hours Nurse Staffing]]/Table3[[#This Row],[MDS Census]]</f>
        <v>3.037518110030673</v>
      </c>
      <c r="G500" s="3">
        <f>Table3[[#This Row],[Total Direct Care Staff Hours]]/Table3[[#This Row],[MDS Census]]</f>
        <v>2.8034288324740584</v>
      </c>
      <c r="H500" s="3">
        <f>Table3[[#This Row],[Total RN Hours (w/ Admin, DON)]]/Table3[[#This Row],[MDS Census]]</f>
        <v>0.42493963323109046</v>
      </c>
      <c r="I500" s="3">
        <f>Table3[[#This Row],[Total RN Hours (w/ Admin, DON)]]/Table3[[#This Row],[MDS Census]]</f>
        <v>0.42493963323109046</v>
      </c>
      <c r="J500" s="3">
        <f t="shared" si="8"/>
        <v>517.1543333333334</v>
      </c>
      <c r="K500" s="3">
        <f>SUM(Table3[[#This Row],[RN Hours (excl. Admin, DON)]], Table3[[#This Row],[LPN Hours (excl. Admin)]], Table3[[#This Row],[CNA Hours]], Table3[[#This Row],[NA TR Hours]], Table3[[#This Row],[Med Aide/Tech Hours]])</f>
        <v>477.29933333333332</v>
      </c>
      <c r="L500" s="3">
        <f>SUM(Table3[[#This Row],[RN Hours (excl. Admin, DON)]:[RN DON Hours]])</f>
        <v>72.348333333333329</v>
      </c>
      <c r="M500" s="3">
        <v>54.863888888888887</v>
      </c>
      <c r="N500" s="3">
        <v>11.884444444444451</v>
      </c>
      <c r="O500" s="3">
        <v>5.6</v>
      </c>
      <c r="P500" s="3">
        <f>SUM(Table3[[#This Row],[LPN Hours (excl. Admin)]:[LPN Admin Hours]])</f>
        <v>155.9818888888889</v>
      </c>
      <c r="Q500" s="3">
        <v>133.61133333333333</v>
      </c>
      <c r="R500" s="3">
        <v>22.370555555555562</v>
      </c>
      <c r="S500" s="3">
        <f>SUM(Table3[[#This Row],[CNA Hours]], Table3[[#This Row],[NA TR Hours]], Table3[[#This Row],[Med Aide/Tech Hours]])</f>
        <v>288.82411111111111</v>
      </c>
      <c r="T500" s="3">
        <v>288.82411111111111</v>
      </c>
      <c r="U500" s="3">
        <v>0</v>
      </c>
      <c r="V500" s="3">
        <v>0</v>
      </c>
      <c r="W500" s="3">
        <f>SUM(Table3[[#This Row],[RN Hours Contract]:[Med Aide Hours Contract]])</f>
        <v>63.622777777777785</v>
      </c>
      <c r="X500" s="3">
        <v>13.545000000000005</v>
      </c>
      <c r="Y500" s="3">
        <v>0.8</v>
      </c>
      <c r="Z500" s="3">
        <v>0</v>
      </c>
      <c r="AA500" s="3">
        <v>30.855555555555554</v>
      </c>
      <c r="AB500" s="3">
        <v>0</v>
      </c>
      <c r="AC500" s="3">
        <v>18.422222222222221</v>
      </c>
      <c r="AD500" s="3">
        <v>0</v>
      </c>
      <c r="AE500" s="3">
        <v>0</v>
      </c>
      <c r="AF500" t="s">
        <v>498</v>
      </c>
      <c r="AG500" s="13">
        <v>5</v>
      </c>
      <c r="AQ500"/>
    </row>
    <row r="501" spans="1:43" x14ac:dyDescent="0.2">
      <c r="A501" t="s">
        <v>680</v>
      </c>
      <c r="B501" t="s">
        <v>1183</v>
      </c>
      <c r="C501" t="s">
        <v>1366</v>
      </c>
      <c r="D501" t="s">
        <v>1707</v>
      </c>
      <c r="E501" s="3">
        <v>144.05555555555554</v>
      </c>
      <c r="F501" s="3">
        <f>Table3[[#This Row],[Total Hours Nurse Staffing]]/Table3[[#This Row],[MDS Census]]</f>
        <v>2.916044735827227</v>
      </c>
      <c r="G501" s="3">
        <f>Table3[[#This Row],[Total Direct Care Staff Hours]]/Table3[[#This Row],[MDS Census]]</f>
        <v>2.7787327419976862</v>
      </c>
      <c r="H501" s="3">
        <f>Table3[[#This Row],[Total RN Hours (w/ Admin, DON)]]/Table3[[#This Row],[MDS Census]]</f>
        <v>0.19855456999614349</v>
      </c>
      <c r="I501" s="3">
        <f>Table3[[#This Row],[Total RN Hours (w/ Admin, DON)]]/Table3[[#This Row],[MDS Census]]</f>
        <v>0.19855456999614349</v>
      </c>
      <c r="J501" s="3">
        <f t="shared" si="8"/>
        <v>420.07244444444439</v>
      </c>
      <c r="K501" s="3">
        <f>SUM(Table3[[#This Row],[RN Hours (excl. Admin, DON)]], Table3[[#This Row],[LPN Hours (excl. Admin)]], Table3[[#This Row],[CNA Hours]], Table3[[#This Row],[NA TR Hours]], Table3[[#This Row],[Med Aide/Tech Hours]])</f>
        <v>400.29188888888888</v>
      </c>
      <c r="L501" s="3">
        <f>SUM(Table3[[#This Row],[RN Hours (excl. Admin, DON)]:[RN DON Hours]])</f>
        <v>28.602888888888888</v>
      </c>
      <c r="M501" s="3">
        <v>18.441777777777776</v>
      </c>
      <c r="N501" s="3">
        <v>7.7388888888888889</v>
      </c>
      <c r="O501" s="3">
        <v>2.4222222222222221</v>
      </c>
      <c r="P501" s="3">
        <f>SUM(Table3[[#This Row],[LPN Hours (excl. Admin)]:[LPN Admin Hours]])</f>
        <v>150.42833333333331</v>
      </c>
      <c r="Q501" s="3">
        <v>140.80888888888887</v>
      </c>
      <c r="R501" s="3">
        <v>9.6194444444444436</v>
      </c>
      <c r="S501" s="3">
        <f>SUM(Table3[[#This Row],[CNA Hours]], Table3[[#This Row],[NA TR Hours]], Table3[[#This Row],[Med Aide/Tech Hours]])</f>
        <v>241.04122222222222</v>
      </c>
      <c r="T501" s="3">
        <v>241.04122222222222</v>
      </c>
      <c r="U501" s="3">
        <v>0</v>
      </c>
      <c r="V501" s="3">
        <v>0</v>
      </c>
      <c r="W501" s="3">
        <f>SUM(Table3[[#This Row],[RN Hours Contract]:[Med Aide Hours Contract]])</f>
        <v>73.847777777777793</v>
      </c>
      <c r="X501" s="3">
        <v>7.7334444444444443</v>
      </c>
      <c r="Y501" s="3">
        <v>0</v>
      </c>
      <c r="Z501" s="3">
        <v>0</v>
      </c>
      <c r="AA501" s="3">
        <v>15.288777777777778</v>
      </c>
      <c r="AB501" s="3">
        <v>0</v>
      </c>
      <c r="AC501" s="3">
        <v>50.825555555555574</v>
      </c>
      <c r="AD501" s="3">
        <v>0</v>
      </c>
      <c r="AE501" s="3">
        <v>0</v>
      </c>
      <c r="AF501" t="s">
        <v>499</v>
      </c>
      <c r="AG501" s="13">
        <v>5</v>
      </c>
      <c r="AQ501"/>
    </row>
    <row r="502" spans="1:43" x14ac:dyDescent="0.2">
      <c r="A502" t="s">
        <v>680</v>
      </c>
      <c r="B502" t="s">
        <v>1184</v>
      </c>
      <c r="C502" t="s">
        <v>1643</v>
      </c>
      <c r="D502" t="s">
        <v>1726</v>
      </c>
      <c r="E502" s="3">
        <v>51.133333333333333</v>
      </c>
      <c r="F502" s="3">
        <f>Table3[[#This Row],[Total Hours Nurse Staffing]]/Table3[[#This Row],[MDS Census]]</f>
        <v>2.3600065189048238</v>
      </c>
      <c r="G502" s="3">
        <f>Table3[[#This Row],[Total Direct Care Staff Hours]]/Table3[[#This Row],[MDS Census]]</f>
        <v>2.1421664493698391</v>
      </c>
      <c r="H502" s="3">
        <f>Table3[[#This Row],[Total RN Hours (w/ Admin, DON)]]/Table3[[#This Row],[MDS Census]]</f>
        <v>0.58387657540199911</v>
      </c>
      <c r="I502" s="3">
        <f>Table3[[#This Row],[Total RN Hours (w/ Admin, DON)]]/Table3[[#This Row],[MDS Census]]</f>
        <v>0.58387657540199911</v>
      </c>
      <c r="J502" s="3">
        <f t="shared" si="8"/>
        <v>120.675</v>
      </c>
      <c r="K502" s="3">
        <f>SUM(Table3[[#This Row],[RN Hours (excl. Admin, DON)]], Table3[[#This Row],[LPN Hours (excl. Admin)]], Table3[[#This Row],[CNA Hours]], Table3[[#This Row],[NA TR Hours]], Table3[[#This Row],[Med Aide/Tech Hours]])</f>
        <v>109.5361111111111</v>
      </c>
      <c r="L502" s="3">
        <f>SUM(Table3[[#This Row],[RN Hours (excl. Admin, DON)]:[RN DON Hours]])</f>
        <v>29.855555555555554</v>
      </c>
      <c r="M502" s="3">
        <v>18.716666666666665</v>
      </c>
      <c r="N502" s="3">
        <v>4.958333333333333</v>
      </c>
      <c r="O502" s="3">
        <v>6.1805555555555554</v>
      </c>
      <c r="P502" s="3">
        <f>SUM(Table3[[#This Row],[LPN Hours (excl. Admin)]:[LPN Admin Hours]])</f>
        <v>29.761111111111113</v>
      </c>
      <c r="Q502" s="3">
        <v>29.761111111111113</v>
      </c>
      <c r="R502" s="3">
        <v>0</v>
      </c>
      <c r="S502" s="3">
        <f>SUM(Table3[[#This Row],[CNA Hours]], Table3[[#This Row],[NA TR Hours]], Table3[[#This Row],[Med Aide/Tech Hours]])</f>
        <v>61.05833333333333</v>
      </c>
      <c r="T502" s="3">
        <v>61.05833333333333</v>
      </c>
      <c r="U502" s="3">
        <v>0</v>
      </c>
      <c r="V502" s="3">
        <v>0</v>
      </c>
      <c r="W502" s="3">
        <f>SUM(Table3[[#This Row],[RN Hours Contract]:[Med Aide Hours Contract]])</f>
        <v>2.2222222222222223E-2</v>
      </c>
      <c r="X502" s="3">
        <v>2.2222222222222223E-2</v>
      </c>
      <c r="Y502" s="3">
        <v>0</v>
      </c>
      <c r="Z502" s="3">
        <v>0</v>
      </c>
      <c r="AA502" s="3">
        <v>0</v>
      </c>
      <c r="AB502" s="3">
        <v>0</v>
      </c>
      <c r="AC502" s="3">
        <v>0</v>
      </c>
      <c r="AD502" s="3">
        <v>0</v>
      </c>
      <c r="AE502" s="3">
        <v>0</v>
      </c>
      <c r="AF502" t="s">
        <v>500</v>
      </c>
      <c r="AG502" s="13">
        <v>5</v>
      </c>
      <c r="AQ502"/>
    </row>
    <row r="503" spans="1:43" x14ac:dyDescent="0.2">
      <c r="A503" t="s">
        <v>680</v>
      </c>
      <c r="B503" t="s">
        <v>1185</v>
      </c>
      <c r="C503" t="s">
        <v>1446</v>
      </c>
      <c r="D503" t="s">
        <v>1741</v>
      </c>
      <c r="E503" s="3">
        <v>30.411111111111111</v>
      </c>
      <c r="F503" s="3">
        <f>Table3[[#This Row],[Total Hours Nurse Staffing]]/Table3[[#This Row],[MDS Census]]</f>
        <v>6.5765363536719024</v>
      </c>
      <c r="G503" s="3">
        <f>Table3[[#This Row],[Total Direct Care Staff Hours]]/Table3[[#This Row],[MDS Census]]</f>
        <v>6.5546145414687604</v>
      </c>
      <c r="H503" s="3">
        <f>Table3[[#This Row],[Total RN Hours (w/ Admin, DON)]]/Table3[[#This Row],[MDS Census]]</f>
        <v>2.0649068322981363</v>
      </c>
      <c r="I503" s="3">
        <f>Table3[[#This Row],[Total RN Hours (w/ Admin, DON)]]/Table3[[#This Row],[MDS Census]]</f>
        <v>2.0649068322981363</v>
      </c>
      <c r="J503" s="3">
        <f t="shared" si="8"/>
        <v>199.99977777777775</v>
      </c>
      <c r="K503" s="3">
        <f>SUM(Table3[[#This Row],[RN Hours (excl. Admin, DON)]], Table3[[#This Row],[LPN Hours (excl. Admin)]], Table3[[#This Row],[CNA Hours]], Table3[[#This Row],[NA TR Hours]], Table3[[#This Row],[Med Aide/Tech Hours]])</f>
        <v>199.33311111111109</v>
      </c>
      <c r="L503" s="3">
        <f>SUM(Table3[[#This Row],[RN Hours (excl. Admin, DON)]:[RN DON Hours]])</f>
        <v>62.796111111111102</v>
      </c>
      <c r="M503" s="3">
        <v>62.129444444444438</v>
      </c>
      <c r="N503" s="3">
        <v>0</v>
      </c>
      <c r="O503" s="3">
        <v>0.66666666666666663</v>
      </c>
      <c r="P503" s="3">
        <f>SUM(Table3[[#This Row],[LPN Hours (excl. Admin)]:[LPN Admin Hours]])</f>
        <v>8.1735555555555557</v>
      </c>
      <c r="Q503" s="3">
        <v>8.1735555555555557</v>
      </c>
      <c r="R503" s="3">
        <v>0</v>
      </c>
      <c r="S503" s="3">
        <f>SUM(Table3[[#This Row],[CNA Hours]], Table3[[#This Row],[NA TR Hours]], Table3[[#This Row],[Med Aide/Tech Hours]])</f>
        <v>129.0301111111111</v>
      </c>
      <c r="T503" s="3">
        <v>129.0301111111111</v>
      </c>
      <c r="U503" s="3">
        <v>0</v>
      </c>
      <c r="V503" s="3">
        <v>0</v>
      </c>
      <c r="W503" s="3">
        <f>SUM(Table3[[#This Row],[RN Hours Contract]:[Med Aide Hours Contract]])</f>
        <v>0</v>
      </c>
      <c r="X503" s="3">
        <v>0</v>
      </c>
      <c r="Y503" s="3">
        <v>0</v>
      </c>
      <c r="Z503" s="3">
        <v>0</v>
      </c>
      <c r="AA503" s="3">
        <v>0</v>
      </c>
      <c r="AB503" s="3">
        <v>0</v>
      </c>
      <c r="AC503" s="3">
        <v>0</v>
      </c>
      <c r="AD503" s="3">
        <v>0</v>
      </c>
      <c r="AE503" s="3">
        <v>0</v>
      </c>
      <c r="AF503" t="s">
        <v>501</v>
      </c>
      <c r="AG503" s="13">
        <v>5</v>
      </c>
      <c r="AQ503"/>
    </row>
    <row r="504" spans="1:43" x14ac:dyDescent="0.2">
      <c r="A504" t="s">
        <v>680</v>
      </c>
      <c r="B504" t="s">
        <v>1186</v>
      </c>
      <c r="C504" t="s">
        <v>1398</v>
      </c>
      <c r="D504" t="s">
        <v>1744</v>
      </c>
      <c r="E504" s="3">
        <v>63.344444444444441</v>
      </c>
      <c r="F504" s="3">
        <f>Table3[[#This Row],[Total Hours Nurse Staffing]]/Table3[[#This Row],[MDS Census]]</f>
        <v>3.8320908612524121</v>
      </c>
      <c r="G504" s="3">
        <f>Table3[[#This Row],[Total Direct Care Staff Hours]]/Table3[[#This Row],[MDS Census]]</f>
        <v>3.6073057358358183</v>
      </c>
      <c r="H504" s="3">
        <f>Table3[[#This Row],[Total RN Hours (w/ Admin, DON)]]/Table3[[#This Row],[MDS Census]]</f>
        <v>1.6413787054902651</v>
      </c>
      <c r="I504" s="3">
        <f>Table3[[#This Row],[Total RN Hours (w/ Admin, DON)]]/Table3[[#This Row],[MDS Census]]</f>
        <v>1.6413787054902651</v>
      </c>
      <c r="J504" s="3">
        <f t="shared" si="8"/>
        <v>242.74166666666667</v>
      </c>
      <c r="K504" s="3">
        <f>SUM(Table3[[#This Row],[RN Hours (excl. Admin, DON)]], Table3[[#This Row],[LPN Hours (excl. Admin)]], Table3[[#This Row],[CNA Hours]], Table3[[#This Row],[NA TR Hours]], Table3[[#This Row],[Med Aide/Tech Hours]])</f>
        <v>228.50277777777777</v>
      </c>
      <c r="L504" s="3">
        <f>SUM(Table3[[#This Row],[RN Hours (excl. Admin, DON)]:[RN DON Hours]])</f>
        <v>103.97222222222223</v>
      </c>
      <c r="M504" s="3">
        <v>89.733333333333334</v>
      </c>
      <c r="N504" s="3">
        <v>9.4027777777777786</v>
      </c>
      <c r="O504" s="3">
        <v>4.8361111111111112</v>
      </c>
      <c r="P504" s="3">
        <f>SUM(Table3[[#This Row],[LPN Hours (excl. Admin)]:[LPN Admin Hours]])</f>
        <v>6.5916666666666668</v>
      </c>
      <c r="Q504" s="3">
        <v>6.5916666666666668</v>
      </c>
      <c r="R504" s="3">
        <v>0</v>
      </c>
      <c r="S504" s="3">
        <f>SUM(Table3[[#This Row],[CNA Hours]], Table3[[#This Row],[NA TR Hours]], Table3[[#This Row],[Med Aide/Tech Hours]])</f>
        <v>132.17777777777778</v>
      </c>
      <c r="T504" s="3">
        <v>129.36666666666667</v>
      </c>
      <c r="U504" s="3">
        <v>2.8111111111111109</v>
      </c>
      <c r="V504" s="3">
        <v>0</v>
      </c>
      <c r="W504" s="3">
        <f>SUM(Table3[[#This Row],[RN Hours Contract]:[Med Aide Hours Contract]])</f>
        <v>0</v>
      </c>
      <c r="X504" s="3">
        <v>0</v>
      </c>
      <c r="Y504" s="3">
        <v>0</v>
      </c>
      <c r="Z504" s="3">
        <v>0</v>
      </c>
      <c r="AA504" s="3">
        <v>0</v>
      </c>
      <c r="AB504" s="3">
        <v>0</v>
      </c>
      <c r="AC504" s="3">
        <v>0</v>
      </c>
      <c r="AD504" s="3">
        <v>0</v>
      </c>
      <c r="AE504" s="3">
        <v>0</v>
      </c>
      <c r="AF504" t="s">
        <v>502</v>
      </c>
      <c r="AG504" s="13">
        <v>5</v>
      </c>
      <c r="AQ504"/>
    </row>
    <row r="505" spans="1:43" x14ac:dyDescent="0.2">
      <c r="A505" t="s">
        <v>680</v>
      </c>
      <c r="B505" t="s">
        <v>1187</v>
      </c>
      <c r="C505" t="s">
        <v>1439</v>
      </c>
      <c r="D505" t="s">
        <v>1741</v>
      </c>
      <c r="E505" s="3">
        <v>45.088888888888889</v>
      </c>
      <c r="F505" s="3">
        <f>Table3[[#This Row],[Total Hours Nurse Staffing]]/Table3[[#This Row],[MDS Census]]</f>
        <v>6.2674223755544602</v>
      </c>
      <c r="G505" s="3">
        <f>Table3[[#This Row],[Total Direct Care Staff Hours]]/Table3[[#This Row],[MDS Census]]</f>
        <v>5.748321833415476</v>
      </c>
      <c r="H505" s="3">
        <f>Table3[[#This Row],[Total RN Hours (w/ Admin, DON)]]/Table3[[#This Row],[MDS Census]]</f>
        <v>1.7898595367175947</v>
      </c>
      <c r="I505" s="3">
        <f>Table3[[#This Row],[Total RN Hours (w/ Admin, DON)]]/Table3[[#This Row],[MDS Census]]</f>
        <v>1.7898595367175947</v>
      </c>
      <c r="J505" s="3">
        <f t="shared" si="8"/>
        <v>282.5911111111111</v>
      </c>
      <c r="K505" s="3">
        <f>SUM(Table3[[#This Row],[RN Hours (excl. Admin, DON)]], Table3[[#This Row],[LPN Hours (excl. Admin)]], Table3[[#This Row],[CNA Hours]], Table3[[#This Row],[NA TR Hours]], Table3[[#This Row],[Med Aide/Tech Hours]])</f>
        <v>259.18544444444444</v>
      </c>
      <c r="L505" s="3">
        <f>SUM(Table3[[#This Row],[RN Hours (excl. Admin, DON)]:[RN DON Hours]])</f>
        <v>80.702777777777769</v>
      </c>
      <c r="M505" s="3">
        <v>66.821222222222218</v>
      </c>
      <c r="N505" s="3">
        <v>9.3482222222222227</v>
      </c>
      <c r="O505" s="3">
        <v>4.5333333333333332</v>
      </c>
      <c r="P505" s="3">
        <f>SUM(Table3[[#This Row],[LPN Hours (excl. Admin)]:[LPN Admin Hours]])</f>
        <v>24.688888888888883</v>
      </c>
      <c r="Q505" s="3">
        <v>15.164777777777777</v>
      </c>
      <c r="R505" s="3">
        <v>9.5241111111111074</v>
      </c>
      <c r="S505" s="3">
        <f>SUM(Table3[[#This Row],[CNA Hours]], Table3[[#This Row],[NA TR Hours]], Table3[[#This Row],[Med Aide/Tech Hours]])</f>
        <v>177.19944444444445</v>
      </c>
      <c r="T505" s="3">
        <v>177.19944444444445</v>
      </c>
      <c r="U505" s="3">
        <v>0</v>
      </c>
      <c r="V505" s="3">
        <v>0</v>
      </c>
      <c r="W505" s="3">
        <f>SUM(Table3[[#This Row],[RN Hours Contract]:[Med Aide Hours Contract]])</f>
        <v>7.6966666666666672</v>
      </c>
      <c r="X505" s="3">
        <v>0.99444444444444446</v>
      </c>
      <c r="Y505" s="3">
        <v>0</v>
      </c>
      <c r="Z505" s="3">
        <v>0</v>
      </c>
      <c r="AA505" s="3">
        <v>0</v>
      </c>
      <c r="AB505" s="3">
        <v>0</v>
      </c>
      <c r="AC505" s="3">
        <v>6.7022222222222227</v>
      </c>
      <c r="AD505" s="3">
        <v>0</v>
      </c>
      <c r="AE505" s="3">
        <v>0</v>
      </c>
      <c r="AF505" t="s">
        <v>503</v>
      </c>
      <c r="AG505" s="13">
        <v>5</v>
      </c>
      <c r="AQ505"/>
    </row>
    <row r="506" spans="1:43" x14ac:dyDescent="0.2">
      <c r="A506" t="s">
        <v>680</v>
      </c>
      <c r="B506" t="s">
        <v>1188</v>
      </c>
      <c r="C506" t="s">
        <v>1628</v>
      </c>
      <c r="D506" t="s">
        <v>1774</v>
      </c>
      <c r="E506" s="3">
        <v>75.588888888888889</v>
      </c>
      <c r="F506" s="3">
        <f>Table3[[#This Row],[Total Hours Nurse Staffing]]/Table3[[#This Row],[MDS Census]]</f>
        <v>2.986660296927826</v>
      </c>
      <c r="G506" s="3">
        <f>Table3[[#This Row],[Total Direct Care Staff Hours]]/Table3[[#This Row],[MDS Census]]</f>
        <v>2.8643613111862414</v>
      </c>
      <c r="H506" s="3">
        <f>Table3[[#This Row],[Total RN Hours (w/ Admin, DON)]]/Table3[[#This Row],[MDS Census]]</f>
        <v>0.47280611494928704</v>
      </c>
      <c r="I506" s="3">
        <f>Table3[[#This Row],[Total RN Hours (w/ Admin, DON)]]/Table3[[#This Row],[MDS Census]]</f>
        <v>0.47280611494928704</v>
      </c>
      <c r="J506" s="3">
        <f t="shared" si="8"/>
        <v>225.75833333333333</v>
      </c>
      <c r="K506" s="3">
        <f>SUM(Table3[[#This Row],[RN Hours (excl. Admin, DON)]], Table3[[#This Row],[LPN Hours (excl. Admin)]], Table3[[#This Row],[CNA Hours]], Table3[[#This Row],[NA TR Hours]], Table3[[#This Row],[Med Aide/Tech Hours]])</f>
        <v>216.51388888888889</v>
      </c>
      <c r="L506" s="3">
        <f>SUM(Table3[[#This Row],[RN Hours (excl. Admin, DON)]:[RN DON Hours]])</f>
        <v>35.738888888888887</v>
      </c>
      <c r="M506" s="3">
        <v>26.494444444444444</v>
      </c>
      <c r="N506" s="3">
        <v>3.6444444444444444</v>
      </c>
      <c r="O506" s="3">
        <v>5.6</v>
      </c>
      <c r="P506" s="3">
        <f>SUM(Table3[[#This Row],[LPN Hours (excl. Admin)]:[LPN Admin Hours]])</f>
        <v>52.4</v>
      </c>
      <c r="Q506" s="3">
        <v>52.4</v>
      </c>
      <c r="R506" s="3">
        <v>0</v>
      </c>
      <c r="S506" s="3">
        <f>SUM(Table3[[#This Row],[CNA Hours]], Table3[[#This Row],[NA TR Hours]], Table3[[#This Row],[Med Aide/Tech Hours]])</f>
        <v>137.61944444444444</v>
      </c>
      <c r="T506" s="3">
        <v>137.61944444444444</v>
      </c>
      <c r="U506" s="3">
        <v>0</v>
      </c>
      <c r="V506" s="3">
        <v>0</v>
      </c>
      <c r="W506" s="3">
        <f>SUM(Table3[[#This Row],[RN Hours Contract]:[Med Aide Hours Contract]])</f>
        <v>0.28611111111111109</v>
      </c>
      <c r="X506" s="3">
        <v>0.28611111111111109</v>
      </c>
      <c r="Y506" s="3">
        <v>0</v>
      </c>
      <c r="Z506" s="3">
        <v>0</v>
      </c>
      <c r="AA506" s="3">
        <v>0</v>
      </c>
      <c r="AB506" s="3">
        <v>0</v>
      </c>
      <c r="AC506" s="3">
        <v>0</v>
      </c>
      <c r="AD506" s="3">
        <v>0</v>
      </c>
      <c r="AE506" s="3">
        <v>0</v>
      </c>
      <c r="AF506" t="s">
        <v>504</v>
      </c>
      <c r="AG506" s="13">
        <v>5</v>
      </c>
      <c r="AQ506"/>
    </row>
    <row r="507" spans="1:43" x14ac:dyDescent="0.2">
      <c r="A507" t="s">
        <v>680</v>
      </c>
      <c r="B507" t="s">
        <v>1189</v>
      </c>
      <c r="C507" t="s">
        <v>1402</v>
      </c>
      <c r="D507" t="s">
        <v>1775</v>
      </c>
      <c r="E507" s="3">
        <v>39.1</v>
      </c>
      <c r="F507" s="3">
        <f>Table3[[#This Row],[Total Hours Nurse Staffing]]/Table3[[#This Row],[MDS Census]]</f>
        <v>2.7240096618357486</v>
      </c>
      <c r="G507" s="3">
        <f>Table3[[#This Row],[Total Direct Care Staff Hours]]/Table3[[#This Row],[MDS Census]]</f>
        <v>2.5733191247513494</v>
      </c>
      <c r="H507" s="3">
        <f>Table3[[#This Row],[Total RN Hours (w/ Admin, DON)]]/Table3[[#This Row],[MDS Census]]</f>
        <v>0.52913611821540218</v>
      </c>
      <c r="I507" s="3">
        <f>Table3[[#This Row],[Total RN Hours (w/ Admin, DON)]]/Table3[[#This Row],[MDS Census]]</f>
        <v>0.52913611821540218</v>
      </c>
      <c r="J507" s="3">
        <f t="shared" si="8"/>
        <v>106.50877777777778</v>
      </c>
      <c r="K507" s="3">
        <f>SUM(Table3[[#This Row],[RN Hours (excl. Admin, DON)]], Table3[[#This Row],[LPN Hours (excl. Admin)]], Table3[[#This Row],[CNA Hours]], Table3[[#This Row],[NA TR Hours]], Table3[[#This Row],[Med Aide/Tech Hours]])</f>
        <v>100.61677777777777</v>
      </c>
      <c r="L507" s="3">
        <f>SUM(Table3[[#This Row],[RN Hours (excl. Admin, DON)]:[RN DON Hours]])</f>
        <v>20.689222222222227</v>
      </c>
      <c r="M507" s="3">
        <v>14.797222222222222</v>
      </c>
      <c r="N507" s="3">
        <v>0.17777777777777778</v>
      </c>
      <c r="O507" s="3">
        <v>5.7142222222222268</v>
      </c>
      <c r="P507" s="3">
        <f>SUM(Table3[[#This Row],[LPN Hours (excl. Admin)]:[LPN Admin Hours]])</f>
        <v>11.856666666666666</v>
      </c>
      <c r="Q507" s="3">
        <v>11.856666666666666</v>
      </c>
      <c r="R507" s="3">
        <v>0</v>
      </c>
      <c r="S507" s="3">
        <f>SUM(Table3[[#This Row],[CNA Hours]], Table3[[#This Row],[NA TR Hours]], Table3[[#This Row],[Med Aide/Tech Hours]])</f>
        <v>73.962888888888884</v>
      </c>
      <c r="T507" s="3">
        <v>73.962888888888884</v>
      </c>
      <c r="U507" s="3">
        <v>0</v>
      </c>
      <c r="V507" s="3">
        <v>0</v>
      </c>
      <c r="W507" s="3">
        <f>SUM(Table3[[#This Row],[RN Hours Contract]:[Med Aide Hours Contract]])</f>
        <v>0</v>
      </c>
      <c r="X507" s="3">
        <v>0</v>
      </c>
      <c r="Y507" s="3">
        <v>0</v>
      </c>
      <c r="Z507" s="3">
        <v>0</v>
      </c>
      <c r="AA507" s="3">
        <v>0</v>
      </c>
      <c r="AB507" s="3">
        <v>0</v>
      </c>
      <c r="AC507" s="3">
        <v>0</v>
      </c>
      <c r="AD507" s="3">
        <v>0</v>
      </c>
      <c r="AE507" s="3">
        <v>0</v>
      </c>
      <c r="AF507" t="s">
        <v>505</v>
      </c>
      <c r="AG507" s="13">
        <v>5</v>
      </c>
      <c r="AQ507"/>
    </row>
    <row r="508" spans="1:43" x14ac:dyDescent="0.2">
      <c r="A508" t="s">
        <v>680</v>
      </c>
      <c r="B508" t="s">
        <v>1190</v>
      </c>
      <c r="C508" t="s">
        <v>681</v>
      </c>
      <c r="D508" t="s">
        <v>1741</v>
      </c>
      <c r="E508" s="3">
        <v>41.155555555555559</v>
      </c>
      <c r="F508" s="3">
        <f>Table3[[#This Row],[Total Hours Nurse Staffing]]/Table3[[#This Row],[MDS Census]]</f>
        <v>2.8976781857451401</v>
      </c>
      <c r="G508" s="3">
        <f>Table3[[#This Row],[Total Direct Care Staff Hours]]/Table3[[#This Row],[MDS Census]]</f>
        <v>2.773218142548596</v>
      </c>
      <c r="H508" s="3">
        <f>Table3[[#This Row],[Total RN Hours (w/ Admin, DON)]]/Table3[[#This Row],[MDS Census]]</f>
        <v>0.2576268898488121</v>
      </c>
      <c r="I508" s="3">
        <f>Table3[[#This Row],[Total RN Hours (w/ Admin, DON)]]/Table3[[#This Row],[MDS Census]]</f>
        <v>0.2576268898488121</v>
      </c>
      <c r="J508" s="3">
        <f t="shared" si="8"/>
        <v>119.25555555555556</v>
      </c>
      <c r="K508" s="3">
        <f>SUM(Table3[[#This Row],[RN Hours (excl. Admin, DON)]], Table3[[#This Row],[LPN Hours (excl. Admin)]], Table3[[#This Row],[CNA Hours]], Table3[[#This Row],[NA TR Hours]], Table3[[#This Row],[Med Aide/Tech Hours]])</f>
        <v>114.13333333333334</v>
      </c>
      <c r="L508" s="3">
        <f>SUM(Table3[[#This Row],[RN Hours (excl. Admin, DON)]:[RN DON Hours]])</f>
        <v>10.602777777777778</v>
      </c>
      <c r="M508" s="3">
        <v>8.5583333333333336</v>
      </c>
      <c r="N508" s="3">
        <v>2.0444444444444443</v>
      </c>
      <c r="O508" s="3">
        <v>0</v>
      </c>
      <c r="P508" s="3">
        <f>SUM(Table3[[#This Row],[LPN Hours (excl. Admin)]:[LPN Admin Hours]])</f>
        <v>30.258333333333336</v>
      </c>
      <c r="Q508" s="3">
        <v>27.180555555555557</v>
      </c>
      <c r="R508" s="3">
        <v>3.0777777777777779</v>
      </c>
      <c r="S508" s="3">
        <f>SUM(Table3[[#This Row],[CNA Hours]], Table3[[#This Row],[NA TR Hours]], Table3[[#This Row],[Med Aide/Tech Hours]])</f>
        <v>78.394444444444446</v>
      </c>
      <c r="T508" s="3">
        <v>78.394444444444446</v>
      </c>
      <c r="U508" s="3">
        <v>0</v>
      </c>
      <c r="V508" s="3">
        <v>0</v>
      </c>
      <c r="W508" s="3">
        <f>SUM(Table3[[#This Row],[RN Hours Contract]:[Med Aide Hours Contract]])</f>
        <v>0</v>
      </c>
      <c r="X508" s="3">
        <v>0</v>
      </c>
      <c r="Y508" s="3">
        <v>0</v>
      </c>
      <c r="Z508" s="3">
        <v>0</v>
      </c>
      <c r="AA508" s="3">
        <v>0</v>
      </c>
      <c r="AB508" s="3">
        <v>0</v>
      </c>
      <c r="AC508" s="3">
        <v>0</v>
      </c>
      <c r="AD508" s="3">
        <v>0</v>
      </c>
      <c r="AE508" s="3">
        <v>0</v>
      </c>
      <c r="AF508" t="s">
        <v>506</v>
      </c>
      <c r="AG508" s="13">
        <v>5</v>
      </c>
      <c r="AQ508"/>
    </row>
    <row r="509" spans="1:43" x14ac:dyDescent="0.2">
      <c r="A509" t="s">
        <v>680</v>
      </c>
      <c r="B509" t="s">
        <v>1191</v>
      </c>
      <c r="C509" t="s">
        <v>1644</v>
      </c>
      <c r="D509" t="s">
        <v>1759</v>
      </c>
      <c r="E509" s="3">
        <v>18.955555555555556</v>
      </c>
      <c r="F509" s="3">
        <f>Table3[[#This Row],[Total Hours Nurse Staffing]]/Table3[[#This Row],[MDS Census]]</f>
        <v>5.5426436107854631</v>
      </c>
      <c r="G509" s="3">
        <f>Table3[[#This Row],[Total Direct Care Staff Hours]]/Table3[[#This Row],[MDS Census]]</f>
        <v>5.1519636576787811</v>
      </c>
      <c r="H509" s="3">
        <f>Table3[[#This Row],[Total RN Hours (w/ Admin, DON)]]/Table3[[#This Row],[MDS Census]]</f>
        <v>2.2351992966002343</v>
      </c>
      <c r="I509" s="3">
        <f>Table3[[#This Row],[Total RN Hours (w/ Admin, DON)]]/Table3[[#This Row],[MDS Census]]</f>
        <v>2.2351992966002343</v>
      </c>
      <c r="J509" s="3">
        <f t="shared" si="8"/>
        <v>105.06388888888888</v>
      </c>
      <c r="K509" s="3">
        <f>SUM(Table3[[#This Row],[RN Hours (excl. Admin, DON)]], Table3[[#This Row],[LPN Hours (excl. Admin)]], Table3[[#This Row],[CNA Hours]], Table3[[#This Row],[NA TR Hours]], Table3[[#This Row],[Med Aide/Tech Hours]])</f>
        <v>97.658333333333331</v>
      </c>
      <c r="L509" s="3">
        <f>SUM(Table3[[#This Row],[RN Hours (excl. Admin, DON)]:[RN DON Hours]])</f>
        <v>42.36944444444444</v>
      </c>
      <c r="M509" s="3">
        <v>34.963888888888889</v>
      </c>
      <c r="N509" s="3">
        <v>4.6055555555555552</v>
      </c>
      <c r="O509" s="3">
        <v>2.8</v>
      </c>
      <c r="P509" s="3">
        <f>SUM(Table3[[#This Row],[LPN Hours (excl. Admin)]:[LPN Admin Hours]])</f>
        <v>2.5333333333333332</v>
      </c>
      <c r="Q509" s="3">
        <v>2.5333333333333332</v>
      </c>
      <c r="R509" s="3">
        <v>0</v>
      </c>
      <c r="S509" s="3">
        <f>SUM(Table3[[#This Row],[CNA Hours]], Table3[[#This Row],[NA TR Hours]], Table3[[#This Row],[Med Aide/Tech Hours]])</f>
        <v>60.161111111111111</v>
      </c>
      <c r="T509" s="3">
        <v>60.161111111111111</v>
      </c>
      <c r="U509" s="3">
        <v>0</v>
      </c>
      <c r="V509" s="3">
        <v>0</v>
      </c>
      <c r="W509" s="3">
        <f>SUM(Table3[[#This Row],[RN Hours Contract]:[Med Aide Hours Contract]])</f>
        <v>3.0694444444444442</v>
      </c>
      <c r="X509" s="3">
        <v>0.53611111111111109</v>
      </c>
      <c r="Y509" s="3">
        <v>0</v>
      </c>
      <c r="Z509" s="3">
        <v>0</v>
      </c>
      <c r="AA509" s="3">
        <v>2.5333333333333332</v>
      </c>
      <c r="AB509" s="3">
        <v>0</v>
      </c>
      <c r="AC509" s="3">
        <v>0</v>
      </c>
      <c r="AD509" s="3">
        <v>0</v>
      </c>
      <c r="AE509" s="3">
        <v>0</v>
      </c>
      <c r="AF509" t="s">
        <v>507</v>
      </c>
      <c r="AG509" s="13">
        <v>5</v>
      </c>
      <c r="AQ509"/>
    </row>
    <row r="510" spans="1:43" x14ac:dyDescent="0.2">
      <c r="A510" t="s">
        <v>680</v>
      </c>
      <c r="B510" t="s">
        <v>1192</v>
      </c>
      <c r="C510" t="s">
        <v>1416</v>
      </c>
      <c r="D510" t="s">
        <v>1759</v>
      </c>
      <c r="E510" s="3">
        <v>51.755555555555553</v>
      </c>
      <c r="F510" s="3">
        <f>Table3[[#This Row],[Total Hours Nurse Staffing]]/Table3[[#This Row],[MDS Census]]</f>
        <v>3.249570631172177</v>
      </c>
      <c r="G510" s="3">
        <f>Table3[[#This Row],[Total Direct Care Staff Hours]]/Table3[[#This Row],[MDS Census]]</f>
        <v>3.0071919278660371</v>
      </c>
      <c r="H510" s="3">
        <f>Table3[[#This Row],[Total RN Hours (w/ Admin, DON)]]/Table3[[#This Row],[MDS Census]]</f>
        <v>0.98550880206097047</v>
      </c>
      <c r="I510" s="3">
        <f>Table3[[#This Row],[Total RN Hours (w/ Admin, DON)]]/Table3[[#This Row],[MDS Census]]</f>
        <v>0.98550880206097047</v>
      </c>
      <c r="J510" s="3">
        <f t="shared" si="8"/>
        <v>168.18333333333334</v>
      </c>
      <c r="K510" s="3">
        <f>SUM(Table3[[#This Row],[RN Hours (excl. Admin, DON)]], Table3[[#This Row],[LPN Hours (excl. Admin)]], Table3[[#This Row],[CNA Hours]], Table3[[#This Row],[NA TR Hours]], Table3[[#This Row],[Med Aide/Tech Hours]])</f>
        <v>155.63888888888889</v>
      </c>
      <c r="L510" s="3">
        <f>SUM(Table3[[#This Row],[RN Hours (excl. Admin, DON)]:[RN DON Hours]])</f>
        <v>51.00555555555556</v>
      </c>
      <c r="M510" s="3">
        <v>44.7</v>
      </c>
      <c r="N510" s="3">
        <v>0</v>
      </c>
      <c r="O510" s="3">
        <v>6.3055555555555554</v>
      </c>
      <c r="P510" s="3">
        <f>SUM(Table3[[#This Row],[LPN Hours (excl. Admin)]:[LPN Admin Hours]])</f>
        <v>31.647222222222226</v>
      </c>
      <c r="Q510" s="3">
        <v>25.408333333333335</v>
      </c>
      <c r="R510" s="3">
        <v>6.2388888888888889</v>
      </c>
      <c r="S510" s="3">
        <f>SUM(Table3[[#This Row],[CNA Hours]], Table3[[#This Row],[NA TR Hours]], Table3[[#This Row],[Med Aide/Tech Hours]])</f>
        <v>85.530555555555551</v>
      </c>
      <c r="T510" s="3">
        <v>85.530555555555551</v>
      </c>
      <c r="U510" s="3">
        <v>0</v>
      </c>
      <c r="V510" s="3">
        <v>0</v>
      </c>
      <c r="W510" s="3">
        <f>SUM(Table3[[#This Row],[RN Hours Contract]:[Med Aide Hours Contract]])</f>
        <v>19.302777777777777</v>
      </c>
      <c r="X510" s="3">
        <v>3.6444444444444444</v>
      </c>
      <c r="Y510" s="3">
        <v>0</v>
      </c>
      <c r="Z510" s="3">
        <v>0</v>
      </c>
      <c r="AA510" s="3">
        <v>4.822222222222222</v>
      </c>
      <c r="AB510" s="3">
        <v>0</v>
      </c>
      <c r="AC510" s="3">
        <v>10.83611111111111</v>
      </c>
      <c r="AD510" s="3">
        <v>0</v>
      </c>
      <c r="AE510" s="3">
        <v>0</v>
      </c>
      <c r="AF510" t="s">
        <v>508</v>
      </c>
      <c r="AG510" s="13">
        <v>5</v>
      </c>
      <c r="AQ510"/>
    </row>
    <row r="511" spans="1:43" x14ac:dyDescent="0.2">
      <c r="A511" t="s">
        <v>680</v>
      </c>
      <c r="B511" t="s">
        <v>1193</v>
      </c>
      <c r="C511" t="s">
        <v>1417</v>
      </c>
      <c r="D511" t="s">
        <v>1731</v>
      </c>
      <c r="E511" s="3">
        <v>83.36666666666666</v>
      </c>
      <c r="F511" s="3">
        <f>Table3[[#This Row],[Total Hours Nurse Staffing]]/Table3[[#This Row],[MDS Census]]</f>
        <v>2.3117139810742375</v>
      </c>
      <c r="G511" s="3">
        <f>Table3[[#This Row],[Total Direct Care Staff Hours]]/Table3[[#This Row],[MDS Census]]</f>
        <v>2.1060842329734779</v>
      </c>
      <c r="H511" s="3">
        <f>Table3[[#This Row],[Total RN Hours (w/ Admin, DON)]]/Table3[[#This Row],[MDS Census]]</f>
        <v>0.54966546714647524</v>
      </c>
      <c r="I511" s="3">
        <f>Table3[[#This Row],[Total RN Hours (w/ Admin, DON)]]/Table3[[#This Row],[MDS Census]]</f>
        <v>0.54966546714647524</v>
      </c>
      <c r="J511" s="3">
        <f t="shared" si="8"/>
        <v>192.71988888888893</v>
      </c>
      <c r="K511" s="3">
        <f>SUM(Table3[[#This Row],[RN Hours (excl. Admin, DON)]], Table3[[#This Row],[LPN Hours (excl. Admin)]], Table3[[#This Row],[CNA Hours]], Table3[[#This Row],[NA TR Hours]], Table3[[#This Row],[Med Aide/Tech Hours]])</f>
        <v>175.57722222222225</v>
      </c>
      <c r="L511" s="3">
        <f>SUM(Table3[[#This Row],[RN Hours (excl. Admin, DON)]:[RN DON Hours]])</f>
        <v>45.823777777777813</v>
      </c>
      <c r="M511" s="3">
        <v>28.681111111111115</v>
      </c>
      <c r="N511" s="3">
        <v>11.428444444444466</v>
      </c>
      <c r="O511" s="3">
        <v>5.714222222222233</v>
      </c>
      <c r="P511" s="3">
        <f>SUM(Table3[[#This Row],[LPN Hours (excl. Admin)]:[LPN Admin Hours]])</f>
        <v>39.792444444444449</v>
      </c>
      <c r="Q511" s="3">
        <v>39.792444444444449</v>
      </c>
      <c r="R511" s="3">
        <v>0</v>
      </c>
      <c r="S511" s="3">
        <f>SUM(Table3[[#This Row],[CNA Hours]], Table3[[#This Row],[NA TR Hours]], Table3[[#This Row],[Med Aide/Tech Hours]])</f>
        <v>107.10366666666667</v>
      </c>
      <c r="T511" s="3">
        <v>107.10366666666667</v>
      </c>
      <c r="U511" s="3">
        <v>0</v>
      </c>
      <c r="V511" s="3">
        <v>0</v>
      </c>
      <c r="W511" s="3">
        <f>SUM(Table3[[#This Row],[RN Hours Contract]:[Med Aide Hours Contract]])</f>
        <v>0</v>
      </c>
      <c r="X511" s="3">
        <v>0</v>
      </c>
      <c r="Y511" s="3">
        <v>0</v>
      </c>
      <c r="Z511" s="3">
        <v>0</v>
      </c>
      <c r="AA511" s="3">
        <v>0</v>
      </c>
      <c r="AB511" s="3">
        <v>0</v>
      </c>
      <c r="AC511" s="3">
        <v>0</v>
      </c>
      <c r="AD511" s="3">
        <v>0</v>
      </c>
      <c r="AE511" s="3">
        <v>0</v>
      </c>
      <c r="AF511" t="s">
        <v>509</v>
      </c>
      <c r="AG511" s="13">
        <v>5</v>
      </c>
      <c r="AQ511"/>
    </row>
    <row r="512" spans="1:43" x14ac:dyDescent="0.2">
      <c r="A512" t="s">
        <v>680</v>
      </c>
      <c r="B512" t="s">
        <v>1194</v>
      </c>
      <c r="C512" t="s">
        <v>1645</v>
      </c>
      <c r="D512" t="s">
        <v>1768</v>
      </c>
      <c r="E512" s="3">
        <v>34.155555555555559</v>
      </c>
      <c r="F512" s="3">
        <f>Table3[[#This Row],[Total Hours Nurse Staffing]]/Table3[[#This Row],[MDS Census]]</f>
        <v>3.6790143135979179</v>
      </c>
      <c r="G512" s="3">
        <f>Table3[[#This Row],[Total Direct Care Staff Hours]]/Table3[[#This Row],[MDS Census]]</f>
        <v>3.1865614834092382</v>
      </c>
      <c r="H512" s="3">
        <f>Table3[[#This Row],[Total RN Hours (w/ Admin, DON)]]/Table3[[#This Row],[MDS Census]]</f>
        <v>0.75969095640858852</v>
      </c>
      <c r="I512" s="3">
        <f>Table3[[#This Row],[Total RN Hours (w/ Admin, DON)]]/Table3[[#This Row],[MDS Census]]</f>
        <v>0.75969095640858852</v>
      </c>
      <c r="J512" s="3">
        <f t="shared" si="8"/>
        <v>125.65877777777779</v>
      </c>
      <c r="K512" s="3">
        <f>SUM(Table3[[#This Row],[RN Hours (excl. Admin, DON)]], Table3[[#This Row],[LPN Hours (excl. Admin)]], Table3[[#This Row],[CNA Hours]], Table3[[#This Row],[NA TR Hours]], Table3[[#This Row],[Med Aide/Tech Hours]])</f>
        <v>108.83877777777776</v>
      </c>
      <c r="L512" s="3">
        <f>SUM(Table3[[#This Row],[RN Hours (excl. Admin, DON)]:[RN DON Hours]])</f>
        <v>25.947666666666681</v>
      </c>
      <c r="M512" s="3">
        <v>9.1276666666666664</v>
      </c>
      <c r="N512" s="3">
        <v>11.105777777777782</v>
      </c>
      <c r="O512" s="3">
        <v>5.714222222222233</v>
      </c>
      <c r="P512" s="3">
        <f>SUM(Table3[[#This Row],[LPN Hours (excl. Admin)]:[LPN Admin Hours]])</f>
        <v>31.726999999999997</v>
      </c>
      <c r="Q512" s="3">
        <v>31.726999999999997</v>
      </c>
      <c r="R512" s="3">
        <v>0</v>
      </c>
      <c r="S512" s="3">
        <f>SUM(Table3[[#This Row],[CNA Hours]], Table3[[#This Row],[NA TR Hours]], Table3[[#This Row],[Med Aide/Tech Hours]])</f>
        <v>67.984111111111105</v>
      </c>
      <c r="T512" s="3">
        <v>67.984111111111105</v>
      </c>
      <c r="U512" s="3">
        <v>0</v>
      </c>
      <c r="V512" s="3">
        <v>0</v>
      </c>
      <c r="W512" s="3">
        <f>SUM(Table3[[#This Row],[RN Hours Contract]:[Med Aide Hours Contract]])</f>
        <v>0</v>
      </c>
      <c r="X512" s="3">
        <v>0</v>
      </c>
      <c r="Y512" s="3">
        <v>0</v>
      </c>
      <c r="Z512" s="3">
        <v>0</v>
      </c>
      <c r="AA512" s="3">
        <v>0</v>
      </c>
      <c r="AB512" s="3">
        <v>0</v>
      </c>
      <c r="AC512" s="3">
        <v>0</v>
      </c>
      <c r="AD512" s="3">
        <v>0</v>
      </c>
      <c r="AE512" s="3">
        <v>0</v>
      </c>
      <c r="AF512" t="s">
        <v>510</v>
      </c>
      <c r="AG512" s="13">
        <v>5</v>
      </c>
      <c r="AQ512"/>
    </row>
    <row r="513" spans="1:43" x14ac:dyDescent="0.2">
      <c r="A513" t="s">
        <v>680</v>
      </c>
      <c r="B513" t="s">
        <v>1195</v>
      </c>
      <c r="C513" t="s">
        <v>1439</v>
      </c>
      <c r="D513" t="s">
        <v>1741</v>
      </c>
      <c r="E513" s="3">
        <v>86.25555555555556</v>
      </c>
      <c r="F513" s="3">
        <f>Table3[[#This Row],[Total Hours Nurse Staffing]]/Table3[[#This Row],[MDS Census]]</f>
        <v>2.1637253639057064</v>
      </c>
      <c r="G513" s="3">
        <f>Table3[[#This Row],[Total Direct Care Staff Hours]]/Table3[[#This Row],[MDS Census]]</f>
        <v>1.8412018549529818</v>
      </c>
      <c r="H513" s="3">
        <f>Table3[[#This Row],[Total RN Hours (w/ Admin, DON)]]/Table3[[#This Row],[MDS Census]]</f>
        <v>8.775602215638284E-2</v>
      </c>
      <c r="I513" s="3">
        <f>Table3[[#This Row],[Total RN Hours (w/ Admin, DON)]]/Table3[[#This Row],[MDS Census]]</f>
        <v>8.775602215638284E-2</v>
      </c>
      <c r="J513" s="3">
        <f t="shared" si="8"/>
        <v>186.63333333333333</v>
      </c>
      <c r="K513" s="3">
        <f>SUM(Table3[[#This Row],[RN Hours (excl. Admin, DON)]], Table3[[#This Row],[LPN Hours (excl. Admin)]], Table3[[#This Row],[CNA Hours]], Table3[[#This Row],[NA TR Hours]], Table3[[#This Row],[Med Aide/Tech Hours]])</f>
        <v>158.81388888888887</v>
      </c>
      <c r="L513" s="3">
        <f>SUM(Table3[[#This Row],[RN Hours (excl. Admin, DON)]:[RN DON Hours]])</f>
        <v>7.5694444444444446</v>
      </c>
      <c r="M513" s="3">
        <v>2.213888888888889</v>
      </c>
      <c r="N513" s="3">
        <v>0</v>
      </c>
      <c r="O513" s="3">
        <v>5.3555555555555552</v>
      </c>
      <c r="P513" s="3">
        <f>SUM(Table3[[#This Row],[LPN Hours (excl. Admin)]:[LPN Admin Hours]])</f>
        <v>69.947222222222223</v>
      </c>
      <c r="Q513" s="3">
        <v>47.483333333333334</v>
      </c>
      <c r="R513" s="3">
        <v>22.463888888888889</v>
      </c>
      <c r="S513" s="3">
        <f>SUM(Table3[[#This Row],[CNA Hours]], Table3[[#This Row],[NA TR Hours]], Table3[[#This Row],[Med Aide/Tech Hours]])</f>
        <v>109.11666666666666</v>
      </c>
      <c r="T513" s="3">
        <v>109.11666666666666</v>
      </c>
      <c r="U513" s="3">
        <v>0</v>
      </c>
      <c r="V513" s="3">
        <v>0</v>
      </c>
      <c r="W513" s="3">
        <f>SUM(Table3[[#This Row],[RN Hours Contract]:[Med Aide Hours Contract]])</f>
        <v>0</v>
      </c>
      <c r="X513" s="3">
        <v>0</v>
      </c>
      <c r="Y513" s="3">
        <v>0</v>
      </c>
      <c r="Z513" s="3">
        <v>0</v>
      </c>
      <c r="AA513" s="3">
        <v>0</v>
      </c>
      <c r="AB513" s="3">
        <v>0</v>
      </c>
      <c r="AC513" s="3">
        <v>0</v>
      </c>
      <c r="AD513" s="3">
        <v>0</v>
      </c>
      <c r="AE513" s="3">
        <v>0</v>
      </c>
      <c r="AF513" t="s">
        <v>511</v>
      </c>
      <c r="AG513" s="13">
        <v>5</v>
      </c>
      <c r="AQ513"/>
    </row>
    <row r="514" spans="1:43" x14ac:dyDescent="0.2">
      <c r="A514" t="s">
        <v>680</v>
      </c>
      <c r="B514" t="s">
        <v>1196</v>
      </c>
      <c r="C514" t="s">
        <v>1646</v>
      </c>
      <c r="D514" t="s">
        <v>1723</v>
      </c>
      <c r="E514" s="3">
        <v>118.62222222222222</v>
      </c>
      <c r="F514" s="3">
        <f>Table3[[#This Row],[Total Hours Nurse Staffing]]/Table3[[#This Row],[MDS Census]]</f>
        <v>3.9922723866616709</v>
      </c>
      <c r="G514" s="3">
        <f>Table3[[#This Row],[Total Direct Care Staff Hours]]/Table3[[#This Row],[MDS Census]]</f>
        <v>3.692230236043462</v>
      </c>
      <c r="H514" s="3">
        <f>Table3[[#This Row],[Total RN Hours (w/ Admin, DON)]]/Table3[[#This Row],[MDS Census]]</f>
        <v>0.8012364181341326</v>
      </c>
      <c r="I514" s="3">
        <f>Table3[[#This Row],[Total RN Hours (w/ Admin, DON)]]/Table3[[#This Row],[MDS Census]]</f>
        <v>0.8012364181341326</v>
      </c>
      <c r="J514" s="3">
        <f t="shared" si="8"/>
        <v>473.57222222222219</v>
      </c>
      <c r="K514" s="3">
        <f>SUM(Table3[[#This Row],[RN Hours (excl. Admin, DON)]], Table3[[#This Row],[LPN Hours (excl. Admin)]], Table3[[#This Row],[CNA Hours]], Table3[[#This Row],[NA TR Hours]], Table3[[#This Row],[Med Aide/Tech Hours]])</f>
        <v>437.98055555555555</v>
      </c>
      <c r="L514" s="3">
        <f>SUM(Table3[[#This Row],[RN Hours (excl. Admin, DON)]:[RN DON Hours]])</f>
        <v>95.044444444444437</v>
      </c>
      <c r="M514" s="3">
        <v>76.041666666666671</v>
      </c>
      <c r="N514" s="3">
        <v>13.563888888888888</v>
      </c>
      <c r="O514" s="3">
        <v>5.4388888888888891</v>
      </c>
      <c r="P514" s="3">
        <f>SUM(Table3[[#This Row],[LPN Hours (excl. Admin)]:[LPN Admin Hours]])</f>
        <v>71.983333333333334</v>
      </c>
      <c r="Q514" s="3">
        <v>55.394444444444446</v>
      </c>
      <c r="R514" s="3">
        <v>16.588888888888889</v>
      </c>
      <c r="S514" s="3">
        <f>SUM(Table3[[#This Row],[CNA Hours]], Table3[[#This Row],[NA TR Hours]], Table3[[#This Row],[Med Aide/Tech Hours]])</f>
        <v>306.54444444444442</v>
      </c>
      <c r="T514" s="3">
        <v>306.54444444444442</v>
      </c>
      <c r="U514" s="3">
        <v>0</v>
      </c>
      <c r="V514" s="3">
        <v>0</v>
      </c>
      <c r="W514" s="3">
        <f>SUM(Table3[[#This Row],[RN Hours Contract]:[Med Aide Hours Contract]])</f>
        <v>32.083333333333336</v>
      </c>
      <c r="X514" s="3">
        <v>15.83611111111111</v>
      </c>
      <c r="Y514" s="3">
        <v>0.47222222222222221</v>
      </c>
      <c r="Z514" s="3">
        <v>0</v>
      </c>
      <c r="AA514" s="3">
        <v>0</v>
      </c>
      <c r="AB514" s="3">
        <v>0</v>
      </c>
      <c r="AC514" s="3">
        <v>15.775</v>
      </c>
      <c r="AD514" s="3">
        <v>0</v>
      </c>
      <c r="AE514" s="3">
        <v>0</v>
      </c>
      <c r="AF514" t="s">
        <v>512</v>
      </c>
      <c r="AG514" s="13">
        <v>5</v>
      </c>
      <c r="AQ514"/>
    </row>
    <row r="515" spans="1:43" x14ac:dyDescent="0.2">
      <c r="A515" t="s">
        <v>680</v>
      </c>
      <c r="B515" t="s">
        <v>1197</v>
      </c>
      <c r="C515" t="s">
        <v>1393</v>
      </c>
      <c r="D515" t="s">
        <v>1738</v>
      </c>
      <c r="E515" s="3">
        <v>52.411111111111111</v>
      </c>
      <c r="F515" s="3">
        <f>Table3[[#This Row],[Total Hours Nurse Staffing]]/Table3[[#This Row],[MDS Census]]</f>
        <v>2.3387131651473396</v>
      </c>
      <c r="G515" s="3">
        <f>Table3[[#This Row],[Total Direct Care Staff Hours]]/Table3[[#This Row],[MDS Census]]</f>
        <v>2.0633601865592537</v>
      </c>
      <c r="H515" s="3">
        <f>Table3[[#This Row],[Total RN Hours (w/ Admin, DON)]]/Table3[[#This Row],[MDS Census]]</f>
        <v>0.47566461734153076</v>
      </c>
      <c r="I515" s="3">
        <f>Table3[[#This Row],[Total RN Hours (w/ Admin, DON)]]/Table3[[#This Row],[MDS Census]]</f>
        <v>0.47566461734153076</v>
      </c>
      <c r="J515" s="3">
        <f t="shared" si="8"/>
        <v>122.57455555555556</v>
      </c>
      <c r="K515" s="3">
        <f>SUM(Table3[[#This Row],[RN Hours (excl. Admin, DON)]], Table3[[#This Row],[LPN Hours (excl. Admin)]], Table3[[#This Row],[CNA Hours]], Table3[[#This Row],[NA TR Hours]], Table3[[#This Row],[Med Aide/Tech Hours]])</f>
        <v>108.143</v>
      </c>
      <c r="L515" s="3">
        <f>SUM(Table3[[#This Row],[RN Hours (excl. Admin, DON)]:[RN DON Hours]])</f>
        <v>24.930111111111117</v>
      </c>
      <c r="M515" s="3">
        <v>16.231888888888889</v>
      </c>
      <c r="N515" s="3">
        <v>2.9840000000000013</v>
      </c>
      <c r="O515" s="3">
        <v>5.7142222222222241</v>
      </c>
      <c r="P515" s="3">
        <f>SUM(Table3[[#This Row],[LPN Hours (excl. Admin)]:[LPN Admin Hours]])</f>
        <v>30.313000000000002</v>
      </c>
      <c r="Q515" s="3">
        <v>24.579666666666668</v>
      </c>
      <c r="R515" s="3">
        <v>5.7333333333333334</v>
      </c>
      <c r="S515" s="3">
        <f>SUM(Table3[[#This Row],[CNA Hours]], Table3[[#This Row],[NA TR Hours]], Table3[[#This Row],[Med Aide/Tech Hours]])</f>
        <v>67.331444444444443</v>
      </c>
      <c r="T515" s="3">
        <v>67.331444444444443</v>
      </c>
      <c r="U515" s="3">
        <v>0</v>
      </c>
      <c r="V515" s="3">
        <v>0</v>
      </c>
      <c r="W515" s="3">
        <f>SUM(Table3[[#This Row],[RN Hours Contract]:[Med Aide Hours Contract]])</f>
        <v>2.6305555555555555</v>
      </c>
      <c r="X515" s="3">
        <v>0.66666666666666663</v>
      </c>
      <c r="Y515" s="3">
        <v>0</v>
      </c>
      <c r="Z515" s="3">
        <v>0</v>
      </c>
      <c r="AA515" s="3">
        <v>1.4305555555555556</v>
      </c>
      <c r="AB515" s="3">
        <v>0</v>
      </c>
      <c r="AC515" s="3">
        <v>0.53333333333333333</v>
      </c>
      <c r="AD515" s="3">
        <v>0</v>
      </c>
      <c r="AE515" s="3">
        <v>0</v>
      </c>
      <c r="AF515" t="s">
        <v>513</v>
      </c>
      <c r="AG515" s="13">
        <v>5</v>
      </c>
      <c r="AQ515"/>
    </row>
    <row r="516" spans="1:43" x14ac:dyDescent="0.2">
      <c r="A516" t="s">
        <v>680</v>
      </c>
      <c r="B516" t="s">
        <v>1198</v>
      </c>
      <c r="C516" t="s">
        <v>1527</v>
      </c>
      <c r="D516" t="s">
        <v>1700</v>
      </c>
      <c r="E516" s="3">
        <v>59.62222222222222</v>
      </c>
      <c r="F516" s="3">
        <f>Table3[[#This Row],[Total Hours Nurse Staffing]]/Table3[[#This Row],[MDS Census]]</f>
        <v>3.6021710771524416</v>
      </c>
      <c r="G516" s="3">
        <f>Table3[[#This Row],[Total Direct Care Staff Hours]]/Table3[[#This Row],[MDS Census]]</f>
        <v>3.2187849422288481</v>
      </c>
      <c r="H516" s="3">
        <f>Table3[[#This Row],[Total RN Hours (w/ Admin, DON)]]/Table3[[#This Row],[MDS Census]]</f>
        <v>0.71235557212076039</v>
      </c>
      <c r="I516" s="3">
        <f>Table3[[#This Row],[Total RN Hours (w/ Admin, DON)]]/Table3[[#This Row],[MDS Census]]</f>
        <v>0.71235557212076039</v>
      </c>
      <c r="J516" s="3">
        <f t="shared" si="8"/>
        <v>214.76944444444445</v>
      </c>
      <c r="K516" s="3">
        <f>SUM(Table3[[#This Row],[RN Hours (excl. Admin, DON)]], Table3[[#This Row],[LPN Hours (excl. Admin)]], Table3[[#This Row],[CNA Hours]], Table3[[#This Row],[NA TR Hours]], Table3[[#This Row],[Med Aide/Tech Hours]])</f>
        <v>191.9111111111111</v>
      </c>
      <c r="L516" s="3">
        <f>SUM(Table3[[#This Row],[RN Hours (excl. Admin, DON)]:[RN DON Hours]])</f>
        <v>42.472222222222221</v>
      </c>
      <c r="M516" s="3">
        <v>26.205555555555556</v>
      </c>
      <c r="N516" s="3">
        <v>10.844444444444445</v>
      </c>
      <c r="O516" s="3">
        <v>5.4222222222222225</v>
      </c>
      <c r="P516" s="3">
        <f>SUM(Table3[[#This Row],[LPN Hours (excl. Admin)]:[LPN Admin Hours]])</f>
        <v>46.044444444444444</v>
      </c>
      <c r="Q516" s="3">
        <v>39.452777777777776</v>
      </c>
      <c r="R516" s="3">
        <v>6.5916666666666668</v>
      </c>
      <c r="S516" s="3">
        <f>SUM(Table3[[#This Row],[CNA Hours]], Table3[[#This Row],[NA TR Hours]], Table3[[#This Row],[Med Aide/Tech Hours]])</f>
        <v>126.25277777777778</v>
      </c>
      <c r="T516" s="3">
        <v>126.25277777777778</v>
      </c>
      <c r="U516" s="3">
        <v>0</v>
      </c>
      <c r="V516" s="3">
        <v>0</v>
      </c>
      <c r="W516" s="3">
        <f>SUM(Table3[[#This Row],[RN Hours Contract]:[Med Aide Hours Contract]])</f>
        <v>0</v>
      </c>
      <c r="X516" s="3">
        <v>0</v>
      </c>
      <c r="Y516" s="3">
        <v>0</v>
      </c>
      <c r="Z516" s="3">
        <v>0</v>
      </c>
      <c r="AA516" s="3">
        <v>0</v>
      </c>
      <c r="AB516" s="3">
        <v>0</v>
      </c>
      <c r="AC516" s="3">
        <v>0</v>
      </c>
      <c r="AD516" s="3">
        <v>0</v>
      </c>
      <c r="AE516" s="3">
        <v>0</v>
      </c>
      <c r="AF516" t="s">
        <v>514</v>
      </c>
      <c r="AG516" s="13">
        <v>5</v>
      </c>
      <c r="AQ516"/>
    </row>
    <row r="517" spans="1:43" x14ac:dyDescent="0.2">
      <c r="A517" t="s">
        <v>680</v>
      </c>
      <c r="B517" t="s">
        <v>1199</v>
      </c>
      <c r="C517" t="s">
        <v>1647</v>
      </c>
      <c r="D517" t="s">
        <v>1770</v>
      </c>
      <c r="E517" s="3">
        <v>22.533333333333335</v>
      </c>
      <c r="F517" s="3">
        <f>Table3[[#This Row],[Total Hours Nurse Staffing]]/Table3[[#This Row],[MDS Census]]</f>
        <v>8.1689694280078893</v>
      </c>
      <c r="G517" s="3">
        <f>Table3[[#This Row],[Total Direct Care Staff Hours]]/Table3[[#This Row],[MDS Census]]</f>
        <v>6.5927021696252455</v>
      </c>
      <c r="H517" s="3">
        <f>Table3[[#This Row],[Total RN Hours (w/ Admin, DON)]]/Table3[[#This Row],[MDS Census]]</f>
        <v>2.065419132149902</v>
      </c>
      <c r="I517" s="3">
        <f>Table3[[#This Row],[Total RN Hours (w/ Admin, DON)]]/Table3[[#This Row],[MDS Census]]</f>
        <v>2.065419132149902</v>
      </c>
      <c r="J517" s="3">
        <f t="shared" si="8"/>
        <v>184.07411111111114</v>
      </c>
      <c r="K517" s="3">
        <f>SUM(Table3[[#This Row],[RN Hours (excl. Admin, DON)]], Table3[[#This Row],[LPN Hours (excl. Admin)]], Table3[[#This Row],[CNA Hours]], Table3[[#This Row],[NA TR Hours]], Table3[[#This Row],[Med Aide/Tech Hours]])</f>
        <v>148.55555555555554</v>
      </c>
      <c r="L517" s="3">
        <f>SUM(Table3[[#This Row],[RN Hours (excl. Admin, DON)]:[RN DON Hours]])</f>
        <v>46.540777777777791</v>
      </c>
      <c r="M517" s="3">
        <v>21.05</v>
      </c>
      <c r="N517" s="3">
        <v>20.183333333333344</v>
      </c>
      <c r="O517" s="3">
        <v>5.3074444444444442</v>
      </c>
      <c r="P517" s="3">
        <f>SUM(Table3[[#This Row],[LPN Hours (excl. Admin)]:[LPN Admin Hours]])</f>
        <v>48.580555555555556</v>
      </c>
      <c r="Q517" s="3">
        <v>38.552777777777777</v>
      </c>
      <c r="R517" s="3">
        <v>10.027777777777779</v>
      </c>
      <c r="S517" s="3">
        <f>SUM(Table3[[#This Row],[CNA Hours]], Table3[[#This Row],[NA TR Hours]], Table3[[#This Row],[Med Aide/Tech Hours]])</f>
        <v>88.952777777777783</v>
      </c>
      <c r="T517" s="3">
        <v>88.952777777777783</v>
      </c>
      <c r="U517" s="3">
        <v>0</v>
      </c>
      <c r="V517" s="3">
        <v>0</v>
      </c>
      <c r="W517" s="3">
        <f>SUM(Table3[[#This Row],[RN Hours Contract]:[Med Aide Hours Contract]])</f>
        <v>0</v>
      </c>
      <c r="X517" s="3">
        <v>0</v>
      </c>
      <c r="Y517" s="3">
        <v>0</v>
      </c>
      <c r="Z517" s="3">
        <v>0</v>
      </c>
      <c r="AA517" s="3">
        <v>0</v>
      </c>
      <c r="AB517" s="3">
        <v>0</v>
      </c>
      <c r="AC517" s="3">
        <v>0</v>
      </c>
      <c r="AD517" s="3">
        <v>0</v>
      </c>
      <c r="AE517" s="3">
        <v>0</v>
      </c>
      <c r="AF517" t="s">
        <v>515</v>
      </c>
      <c r="AG517" s="13">
        <v>5</v>
      </c>
      <c r="AQ517"/>
    </row>
    <row r="518" spans="1:43" x14ac:dyDescent="0.2">
      <c r="A518" t="s">
        <v>680</v>
      </c>
      <c r="B518" t="s">
        <v>1200</v>
      </c>
      <c r="C518" t="s">
        <v>1404</v>
      </c>
      <c r="D518" t="s">
        <v>1756</v>
      </c>
      <c r="E518" s="3">
        <v>131.64444444444445</v>
      </c>
      <c r="F518" s="3">
        <f>Table3[[#This Row],[Total Hours Nurse Staffing]]/Table3[[#This Row],[MDS Census]]</f>
        <v>4.3124831195138418</v>
      </c>
      <c r="G518" s="3">
        <f>Table3[[#This Row],[Total Direct Care Staff Hours]]/Table3[[#This Row],[MDS Census]]</f>
        <v>3.8462440918298451</v>
      </c>
      <c r="H518" s="3">
        <f>Table3[[#This Row],[Total RN Hours (w/ Admin, DON)]]/Table3[[#This Row],[MDS Census]]</f>
        <v>0.51650067521944631</v>
      </c>
      <c r="I518" s="3">
        <f>Table3[[#This Row],[Total RN Hours (w/ Admin, DON)]]/Table3[[#This Row],[MDS Census]]</f>
        <v>0.51650067521944631</v>
      </c>
      <c r="J518" s="3">
        <f t="shared" si="8"/>
        <v>567.71444444444444</v>
      </c>
      <c r="K518" s="3">
        <f>SUM(Table3[[#This Row],[RN Hours (excl. Admin, DON)]], Table3[[#This Row],[LPN Hours (excl. Admin)]], Table3[[#This Row],[CNA Hours]], Table3[[#This Row],[NA TR Hours]], Table3[[#This Row],[Med Aide/Tech Hours]])</f>
        <v>506.3366666666667</v>
      </c>
      <c r="L518" s="3">
        <f>SUM(Table3[[#This Row],[RN Hours (excl. Admin, DON)]:[RN DON Hours]])</f>
        <v>67.99444444444444</v>
      </c>
      <c r="M518" s="3">
        <v>39.222222222222221</v>
      </c>
      <c r="N518" s="3">
        <v>23.172222222222221</v>
      </c>
      <c r="O518" s="3">
        <v>5.6</v>
      </c>
      <c r="P518" s="3">
        <f>SUM(Table3[[#This Row],[LPN Hours (excl. Admin)]:[LPN Admin Hours]])</f>
        <v>200.83333333333334</v>
      </c>
      <c r="Q518" s="3">
        <v>168.22777777777779</v>
      </c>
      <c r="R518" s="3">
        <v>32.605555555555554</v>
      </c>
      <c r="S518" s="3">
        <f>SUM(Table3[[#This Row],[CNA Hours]], Table3[[#This Row],[NA TR Hours]], Table3[[#This Row],[Med Aide/Tech Hours]])</f>
        <v>298.88666666666666</v>
      </c>
      <c r="T518" s="3">
        <v>298.88666666666666</v>
      </c>
      <c r="U518" s="3">
        <v>0</v>
      </c>
      <c r="V518" s="3">
        <v>0</v>
      </c>
      <c r="W518" s="3">
        <f>SUM(Table3[[#This Row],[RN Hours Contract]:[Med Aide Hours Contract]])</f>
        <v>0</v>
      </c>
      <c r="X518" s="3">
        <v>0</v>
      </c>
      <c r="Y518" s="3">
        <v>0</v>
      </c>
      <c r="Z518" s="3">
        <v>0</v>
      </c>
      <c r="AA518" s="3">
        <v>0</v>
      </c>
      <c r="AB518" s="3">
        <v>0</v>
      </c>
      <c r="AC518" s="3">
        <v>0</v>
      </c>
      <c r="AD518" s="3">
        <v>0</v>
      </c>
      <c r="AE518" s="3">
        <v>0</v>
      </c>
      <c r="AF518" t="s">
        <v>516</v>
      </c>
      <c r="AG518" s="13">
        <v>5</v>
      </c>
      <c r="AQ518"/>
    </row>
    <row r="519" spans="1:43" x14ac:dyDescent="0.2">
      <c r="A519" t="s">
        <v>680</v>
      </c>
      <c r="B519" t="s">
        <v>1201</v>
      </c>
      <c r="C519" t="s">
        <v>1648</v>
      </c>
      <c r="D519" t="s">
        <v>1733</v>
      </c>
      <c r="E519" s="3">
        <v>111.96666666666667</v>
      </c>
      <c r="F519" s="3">
        <f>Table3[[#This Row],[Total Hours Nurse Staffing]]/Table3[[#This Row],[MDS Census]]</f>
        <v>4.2740150838543212</v>
      </c>
      <c r="G519" s="3">
        <f>Table3[[#This Row],[Total Direct Care Staff Hours]]/Table3[[#This Row],[MDS Census]]</f>
        <v>4.0294978664285006</v>
      </c>
      <c r="H519" s="3">
        <f>Table3[[#This Row],[Total RN Hours (w/ Admin, DON)]]/Table3[[#This Row],[MDS Census]]</f>
        <v>1.219906718269326</v>
      </c>
      <c r="I519" s="3">
        <f>Table3[[#This Row],[Total RN Hours (w/ Admin, DON)]]/Table3[[#This Row],[MDS Census]]</f>
        <v>1.219906718269326</v>
      </c>
      <c r="J519" s="3">
        <f t="shared" si="8"/>
        <v>478.54722222222222</v>
      </c>
      <c r="K519" s="3">
        <f>SUM(Table3[[#This Row],[RN Hours (excl. Admin, DON)]], Table3[[#This Row],[LPN Hours (excl. Admin)]], Table3[[#This Row],[CNA Hours]], Table3[[#This Row],[NA TR Hours]], Table3[[#This Row],[Med Aide/Tech Hours]])</f>
        <v>451.16944444444448</v>
      </c>
      <c r="L519" s="3">
        <f>SUM(Table3[[#This Row],[RN Hours (excl. Admin, DON)]:[RN DON Hours]])</f>
        <v>136.58888888888887</v>
      </c>
      <c r="M519" s="3">
        <v>114.72222222222223</v>
      </c>
      <c r="N519" s="3">
        <v>16.266666666666666</v>
      </c>
      <c r="O519" s="3">
        <v>5.6</v>
      </c>
      <c r="P519" s="3">
        <f>SUM(Table3[[#This Row],[LPN Hours (excl. Admin)]:[LPN Admin Hours]])</f>
        <v>76.2361111111111</v>
      </c>
      <c r="Q519" s="3">
        <v>70.724999999999994</v>
      </c>
      <c r="R519" s="3">
        <v>5.5111111111111111</v>
      </c>
      <c r="S519" s="3">
        <f>SUM(Table3[[#This Row],[CNA Hours]], Table3[[#This Row],[NA TR Hours]], Table3[[#This Row],[Med Aide/Tech Hours]])</f>
        <v>265.72222222222223</v>
      </c>
      <c r="T519" s="3">
        <v>265.72222222222223</v>
      </c>
      <c r="U519" s="3">
        <v>0</v>
      </c>
      <c r="V519" s="3">
        <v>0</v>
      </c>
      <c r="W519" s="3">
        <f>SUM(Table3[[#This Row],[RN Hours Contract]:[Med Aide Hours Contract]])</f>
        <v>0</v>
      </c>
      <c r="X519" s="3">
        <v>0</v>
      </c>
      <c r="Y519" s="3">
        <v>0</v>
      </c>
      <c r="Z519" s="3">
        <v>0</v>
      </c>
      <c r="AA519" s="3">
        <v>0</v>
      </c>
      <c r="AB519" s="3">
        <v>0</v>
      </c>
      <c r="AC519" s="3">
        <v>0</v>
      </c>
      <c r="AD519" s="3">
        <v>0</v>
      </c>
      <c r="AE519" s="3">
        <v>0</v>
      </c>
      <c r="AF519" t="s">
        <v>517</v>
      </c>
      <c r="AG519" s="13">
        <v>5</v>
      </c>
      <c r="AQ519"/>
    </row>
    <row r="520" spans="1:43" x14ac:dyDescent="0.2">
      <c r="A520" t="s">
        <v>680</v>
      </c>
      <c r="B520" t="s">
        <v>1202</v>
      </c>
      <c r="C520" t="s">
        <v>1621</v>
      </c>
      <c r="D520" t="s">
        <v>1741</v>
      </c>
      <c r="E520" s="3">
        <v>77.37777777777778</v>
      </c>
      <c r="F520" s="3">
        <f>Table3[[#This Row],[Total Hours Nurse Staffing]]/Table3[[#This Row],[MDS Census]]</f>
        <v>4.5160281447444</v>
      </c>
      <c r="G520" s="3">
        <f>Table3[[#This Row],[Total Direct Care Staff Hours]]/Table3[[#This Row],[MDS Census]]</f>
        <v>4.2206662837449747</v>
      </c>
      <c r="H520" s="3">
        <f>Table3[[#This Row],[Total RN Hours (w/ Admin, DON)]]/Table3[[#This Row],[MDS Census]]</f>
        <v>1.7945663411832278</v>
      </c>
      <c r="I520" s="3">
        <f>Table3[[#This Row],[Total RN Hours (w/ Admin, DON)]]/Table3[[#This Row],[MDS Census]]</f>
        <v>1.7945663411832278</v>
      </c>
      <c r="J520" s="3">
        <f t="shared" si="8"/>
        <v>349.44022222222225</v>
      </c>
      <c r="K520" s="3">
        <f>SUM(Table3[[#This Row],[RN Hours (excl. Admin, DON)]], Table3[[#This Row],[LPN Hours (excl. Admin)]], Table3[[#This Row],[CNA Hours]], Table3[[#This Row],[NA TR Hours]], Table3[[#This Row],[Med Aide/Tech Hours]])</f>
        <v>326.58577777777782</v>
      </c>
      <c r="L520" s="3">
        <f>SUM(Table3[[#This Row],[RN Hours (excl. Admin, DON)]:[RN DON Hours]])</f>
        <v>138.85955555555554</v>
      </c>
      <c r="M520" s="3">
        <v>118.58288888888887</v>
      </c>
      <c r="N520" s="3">
        <v>17.521111111111111</v>
      </c>
      <c r="O520" s="3">
        <v>2.7555555555555555</v>
      </c>
      <c r="P520" s="3">
        <f>SUM(Table3[[#This Row],[LPN Hours (excl. Admin)]:[LPN Admin Hours]])</f>
        <v>21.401222222222223</v>
      </c>
      <c r="Q520" s="3">
        <v>18.823444444444444</v>
      </c>
      <c r="R520" s="3">
        <v>2.5777777777777779</v>
      </c>
      <c r="S520" s="3">
        <f>SUM(Table3[[#This Row],[CNA Hours]], Table3[[#This Row],[NA TR Hours]], Table3[[#This Row],[Med Aide/Tech Hours]])</f>
        <v>189.17944444444447</v>
      </c>
      <c r="T520" s="3">
        <v>189.17944444444447</v>
      </c>
      <c r="U520" s="3">
        <v>0</v>
      </c>
      <c r="V520" s="3">
        <v>0</v>
      </c>
      <c r="W520" s="3">
        <f>SUM(Table3[[#This Row],[RN Hours Contract]:[Med Aide Hours Contract]])</f>
        <v>26.482222222222223</v>
      </c>
      <c r="X520" s="3">
        <v>11.916666666666666</v>
      </c>
      <c r="Y520" s="3">
        <v>0</v>
      </c>
      <c r="Z520" s="3">
        <v>0</v>
      </c>
      <c r="AA520" s="3">
        <v>1.6583333333333334</v>
      </c>
      <c r="AB520" s="3">
        <v>0</v>
      </c>
      <c r="AC520" s="3">
        <v>12.907222222222224</v>
      </c>
      <c r="AD520" s="3">
        <v>0</v>
      </c>
      <c r="AE520" s="3">
        <v>0</v>
      </c>
      <c r="AF520" t="s">
        <v>518</v>
      </c>
      <c r="AG520" s="13">
        <v>5</v>
      </c>
      <c r="AQ520"/>
    </row>
    <row r="521" spans="1:43" x14ac:dyDescent="0.2">
      <c r="A521" t="s">
        <v>680</v>
      </c>
      <c r="B521" t="s">
        <v>1203</v>
      </c>
      <c r="C521" t="s">
        <v>1649</v>
      </c>
      <c r="D521" t="s">
        <v>1789</v>
      </c>
      <c r="E521" s="3">
        <v>58.911111111111111</v>
      </c>
      <c r="F521" s="3">
        <f>Table3[[#This Row],[Total Hours Nurse Staffing]]/Table3[[#This Row],[MDS Census]]</f>
        <v>3.8702847981893629</v>
      </c>
      <c r="G521" s="3">
        <f>Table3[[#This Row],[Total Direct Care Staff Hours]]/Table3[[#This Row],[MDS Census]]</f>
        <v>3.7222746133534521</v>
      </c>
      <c r="H521" s="3">
        <f>Table3[[#This Row],[Total RN Hours (w/ Admin, DON)]]/Table3[[#This Row],[MDS Census]]</f>
        <v>0.4284703885326292</v>
      </c>
      <c r="I521" s="3">
        <f>Table3[[#This Row],[Total RN Hours (w/ Admin, DON)]]/Table3[[#This Row],[MDS Census]]</f>
        <v>0.4284703885326292</v>
      </c>
      <c r="J521" s="3">
        <f t="shared" si="8"/>
        <v>228.00277777777779</v>
      </c>
      <c r="K521" s="3">
        <f>SUM(Table3[[#This Row],[RN Hours (excl. Admin, DON)]], Table3[[#This Row],[LPN Hours (excl. Admin)]], Table3[[#This Row],[CNA Hours]], Table3[[#This Row],[NA TR Hours]], Table3[[#This Row],[Med Aide/Tech Hours]])</f>
        <v>219.28333333333336</v>
      </c>
      <c r="L521" s="3">
        <f>SUM(Table3[[#This Row],[RN Hours (excl. Admin, DON)]:[RN DON Hours]])</f>
        <v>25.241666666666667</v>
      </c>
      <c r="M521" s="3">
        <v>16.522222222222222</v>
      </c>
      <c r="N521" s="3">
        <v>5.2527777777777782</v>
      </c>
      <c r="O521" s="3">
        <v>3.4666666666666668</v>
      </c>
      <c r="P521" s="3">
        <f>SUM(Table3[[#This Row],[LPN Hours (excl. Admin)]:[LPN Admin Hours]])</f>
        <v>63.836111111111109</v>
      </c>
      <c r="Q521" s="3">
        <v>63.836111111111109</v>
      </c>
      <c r="R521" s="3">
        <v>0</v>
      </c>
      <c r="S521" s="3">
        <f>SUM(Table3[[#This Row],[CNA Hours]], Table3[[#This Row],[NA TR Hours]], Table3[[#This Row],[Med Aide/Tech Hours]])</f>
        <v>138.92500000000001</v>
      </c>
      <c r="T521" s="3">
        <v>138.92500000000001</v>
      </c>
      <c r="U521" s="3">
        <v>0</v>
      </c>
      <c r="V521" s="3">
        <v>0</v>
      </c>
      <c r="W521" s="3">
        <f>SUM(Table3[[#This Row],[RN Hours Contract]:[Med Aide Hours Contract]])</f>
        <v>0</v>
      </c>
      <c r="X521" s="3">
        <v>0</v>
      </c>
      <c r="Y521" s="3">
        <v>0</v>
      </c>
      <c r="Z521" s="3">
        <v>0</v>
      </c>
      <c r="AA521" s="3">
        <v>0</v>
      </c>
      <c r="AB521" s="3">
        <v>0</v>
      </c>
      <c r="AC521" s="3">
        <v>0</v>
      </c>
      <c r="AD521" s="3">
        <v>0</v>
      </c>
      <c r="AE521" s="3">
        <v>0</v>
      </c>
      <c r="AF521" t="s">
        <v>519</v>
      </c>
      <c r="AG521" s="13">
        <v>5</v>
      </c>
      <c r="AQ521"/>
    </row>
    <row r="522" spans="1:43" x14ac:dyDescent="0.2">
      <c r="A522" t="s">
        <v>680</v>
      </c>
      <c r="B522" t="s">
        <v>1204</v>
      </c>
      <c r="C522" t="s">
        <v>1581</v>
      </c>
      <c r="D522" t="s">
        <v>1741</v>
      </c>
      <c r="E522" s="3">
        <v>133.65555555555557</v>
      </c>
      <c r="F522" s="3">
        <f>Table3[[#This Row],[Total Hours Nurse Staffing]]/Table3[[#This Row],[MDS Census]]</f>
        <v>3.710050710782276</v>
      </c>
      <c r="G522" s="3">
        <f>Table3[[#This Row],[Total Direct Care Staff Hours]]/Table3[[#This Row],[MDS Census]]</f>
        <v>3.6102917948291631</v>
      </c>
      <c r="H522" s="3">
        <f>Table3[[#This Row],[Total RN Hours (w/ Admin, DON)]]/Table3[[#This Row],[MDS Census]]</f>
        <v>0.94841217058774629</v>
      </c>
      <c r="I522" s="3">
        <f>Table3[[#This Row],[Total RN Hours (w/ Admin, DON)]]/Table3[[#This Row],[MDS Census]]</f>
        <v>0.94841217058774629</v>
      </c>
      <c r="J522" s="3">
        <f t="shared" si="8"/>
        <v>495.86888888888893</v>
      </c>
      <c r="K522" s="3">
        <f>SUM(Table3[[#This Row],[RN Hours (excl. Admin, DON)]], Table3[[#This Row],[LPN Hours (excl. Admin)]], Table3[[#This Row],[CNA Hours]], Table3[[#This Row],[NA TR Hours]], Table3[[#This Row],[Med Aide/Tech Hours]])</f>
        <v>482.53555555555562</v>
      </c>
      <c r="L522" s="3">
        <f>SUM(Table3[[#This Row],[RN Hours (excl. Admin, DON)]:[RN DON Hours]])</f>
        <v>126.76055555555557</v>
      </c>
      <c r="M522" s="3">
        <v>113.5938888888889</v>
      </c>
      <c r="N522" s="3">
        <v>7.916666666666667</v>
      </c>
      <c r="O522" s="3">
        <v>5.25</v>
      </c>
      <c r="P522" s="3">
        <f>SUM(Table3[[#This Row],[LPN Hours (excl. Admin)]:[LPN Admin Hours]])</f>
        <v>77.706666666666678</v>
      </c>
      <c r="Q522" s="3">
        <v>77.540000000000006</v>
      </c>
      <c r="R522" s="3">
        <v>0.16666666666666666</v>
      </c>
      <c r="S522" s="3">
        <f>SUM(Table3[[#This Row],[CNA Hours]], Table3[[#This Row],[NA TR Hours]], Table3[[#This Row],[Med Aide/Tech Hours]])</f>
        <v>291.4016666666667</v>
      </c>
      <c r="T522" s="3">
        <v>291.4016666666667</v>
      </c>
      <c r="U522" s="3">
        <v>0</v>
      </c>
      <c r="V522" s="3">
        <v>0</v>
      </c>
      <c r="W522" s="3">
        <f>SUM(Table3[[#This Row],[RN Hours Contract]:[Med Aide Hours Contract]])</f>
        <v>0</v>
      </c>
      <c r="X522" s="3">
        <v>0</v>
      </c>
      <c r="Y522" s="3">
        <v>0</v>
      </c>
      <c r="Z522" s="3">
        <v>0</v>
      </c>
      <c r="AA522" s="3">
        <v>0</v>
      </c>
      <c r="AB522" s="3">
        <v>0</v>
      </c>
      <c r="AC522" s="3">
        <v>0</v>
      </c>
      <c r="AD522" s="3">
        <v>0</v>
      </c>
      <c r="AE522" s="3">
        <v>0</v>
      </c>
      <c r="AF522" t="s">
        <v>520</v>
      </c>
      <c r="AG522" s="13">
        <v>5</v>
      </c>
      <c r="AQ522"/>
    </row>
    <row r="523" spans="1:43" x14ac:dyDescent="0.2">
      <c r="A523" t="s">
        <v>680</v>
      </c>
      <c r="B523" t="s">
        <v>1205</v>
      </c>
      <c r="C523" t="s">
        <v>1419</v>
      </c>
      <c r="D523" t="s">
        <v>1705</v>
      </c>
      <c r="E523" s="3">
        <v>37.077777777777776</v>
      </c>
      <c r="F523" s="3">
        <f>Table3[[#This Row],[Total Hours Nurse Staffing]]/Table3[[#This Row],[MDS Census]]</f>
        <v>3.5604884626910396</v>
      </c>
      <c r="G523" s="3">
        <f>Table3[[#This Row],[Total Direct Care Staff Hours]]/Table3[[#This Row],[MDS Census]]</f>
        <v>3.4150584357207072</v>
      </c>
      <c r="H523" s="3">
        <f>Table3[[#This Row],[Total RN Hours (w/ Admin, DON)]]/Table3[[#This Row],[MDS Census]]</f>
        <v>0.97899910098891196</v>
      </c>
      <c r="I523" s="3">
        <f>Table3[[#This Row],[Total RN Hours (w/ Admin, DON)]]/Table3[[#This Row],[MDS Census]]</f>
        <v>0.97899910098891196</v>
      </c>
      <c r="J523" s="3">
        <f t="shared" si="8"/>
        <v>132.01499999999999</v>
      </c>
      <c r="K523" s="3">
        <f>SUM(Table3[[#This Row],[RN Hours (excl. Admin, DON)]], Table3[[#This Row],[LPN Hours (excl. Admin)]], Table3[[#This Row],[CNA Hours]], Table3[[#This Row],[NA TR Hours]], Table3[[#This Row],[Med Aide/Tech Hours]])</f>
        <v>126.62277777777777</v>
      </c>
      <c r="L523" s="3">
        <f>SUM(Table3[[#This Row],[RN Hours (excl. Admin, DON)]:[RN DON Hours]])</f>
        <v>36.299111111111102</v>
      </c>
      <c r="M523" s="3">
        <v>30.906888888888886</v>
      </c>
      <c r="N523" s="3">
        <v>1.3255555555555556</v>
      </c>
      <c r="O523" s="3">
        <v>4.0666666666666664</v>
      </c>
      <c r="P523" s="3">
        <f>SUM(Table3[[#This Row],[LPN Hours (excl. Admin)]:[LPN Admin Hours]])</f>
        <v>36.578888888888891</v>
      </c>
      <c r="Q523" s="3">
        <v>36.578888888888891</v>
      </c>
      <c r="R523" s="3">
        <v>0</v>
      </c>
      <c r="S523" s="3">
        <f>SUM(Table3[[#This Row],[CNA Hours]], Table3[[#This Row],[NA TR Hours]], Table3[[#This Row],[Med Aide/Tech Hours]])</f>
        <v>59.137</v>
      </c>
      <c r="T523" s="3">
        <v>59.137</v>
      </c>
      <c r="U523" s="3">
        <v>0</v>
      </c>
      <c r="V523" s="3">
        <v>0</v>
      </c>
      <c r="W523" s="3">
        <f>SUM(Table3[[#This Row],[RN Hours Contract]:[Med Aide Hours Contract]])</f>
        <v>0</v>
      </c>
      <c r="X523" s="3">
        <v>0</v>
      </c>
      <c r="Y523" s="3">
        <v>0</v>
      </c>
      <c r="Z523" s="3">
        <v>0</v>
      </c>
      <c r="AA523" s="3">
        <v>0</v>
      </c>
      <c r="AB523" s="3">
        <v>0</v>
      </c>
      <c r="AC523" s="3">
        <v>0</v>
      </c>
      <c r="AD523" s="3">
        <v>0</v>
      </c>
      <c r="AE523" s="3">
        <v>0</v>
      </c>
      <c r="AF523" t="s">
        <v>521</v>
      </c>
      <c r="AG523" s="13">
        <v>5</v>
      </c>
      <c r="AQ523"/>
    </row>
    <row r="524" spans="1:43" x14ac:dyDescent="0.2">
      <c r="A524" t="s">
        <v>680</v>
      </c>
      <c r="B524" t="s">
        <v>1206</v>
      </c>
      <c r="C524" t="s">
        <v>1423</v>
      </c>
      <c r="D524" t="s">
        <v>1747</v>
      </c>
      <c r="E524" s="3">
        <v>53.577777777777776</v>
      </c>
      <c r="F524" s="3">
        <f>Table3[[#This Row],[Total Hours Nurse Staffing]]/Table3[[#This Row],[MDS Census]]</f>
        <v>4.8073766072169226</v>
      </c>
      <c r="G524" s="3">
        <f>Table3[[#This Row],[Total Direct Care Staff Hours]]/Table3[[#This Row],[MDS Census]]</f>
        <v>4.6157548734964751</v>
      </c>
      <c r="H524" s="3">
        <f>Table3[[#This Row],[Total RN Hours (w/ Admin, DON)]]/Table3[[#This Row],[MDS Census]]</f>
        <v>1.353361675653256</v>
      </c>
      <c r="I524" s="3">
        <f>Table3[[#This Row],[Total RN Hours (w/ Admin, DON)]]/Table3[[#This Row],[MDS Census]]</f>
        <v>1.353361675653256</v>
      </c>
      <c r="J524" s="3">
        <f t="shared" si="8"/>
        <v>257.56855555555558</v>
      </c>
      <c r="K524" s="3">
        <f>SUM(Table3[[#This Row],[RN Hours (excl. Admin, DON)]], Table3[[#This Row],[LPN Hours (excl. Admin)]], Table3[[#This Row],[CNA Hours]], Table3[[#This Row],[NA TR Hours]], Table3[[#This Row],[Med Aide/Tech Hours]])</f>
        <v>247.3018888888889</v>
      </c>
      <c r="L524" s="3">
        <f>SUM(Table3[[#This Row],[RN Hours (excl. Admin, DON)]:[RN DON Hours]])</f>
        <v>72.510111111111115</v>
      </c>
      <c r="M524" s="3">
        <v>62.243444444444442</v>
      </c>
      <c r="N524" s="3">
        <v>5.4222222222222225</v>
      </c>
      <c r="O524" s="3">
        <v>4.8444444444444441</v>
      </c>
      <c r="P524" s="3">
        <f>SUM(Table3[[#This Row],[LPN Hours (excl. Admin)]:[LPN Admin Hours]])</f>
        <v>33.930555555555557</v>
      </c>
      <c r="Q524" s="3">
        <v>33.930555555555557</v>
      </c>
      <c r="R524" s="3">
        <v>0</v>
      </c>
      <c r="S524" s="3">
        <f>SUM(Table3[[#This Row],[CNA Hours]], Table3[[#This Row],[NA TR Hours]], Table3[[#This Row],[Med Aide/Tech Hours]])</f>
        <v>151.12788888888889</v>
      </c>
      <c r="T524" s="3">
        <v>151.12788888888889</v>
      </c>
      <c r="U524" s="3">
        <v>0</v>
      </c>
      <c r="V524" s="3">
        <v>0</v>
      </c>
      <c r="W524" s="3">
        <f>SUM(Table3[[#This Row],[RN Hours Contract]:[Med Aide Hours Contract]])</f>
        <v>0</v>
      </c>
      <c r="X524" s="3">
        <v>0</v>
      </c>
      <c r="Y524" s="3">
        <v>0</v>
      </c>
      <c r="Z524" s="3">
        <v>0</v>
      </c>
      <c r="AA524" s="3">
        <v>0</v>
      </c>
      <c r="AB524" s="3">
        <v>0</v>
      </c>
      <c r="AC524" s="3">
        <v>0</v>
      </c>
      <c r="AD524" s="3">
        <v>0</v>
      </c>
      <c r="AE524" s="3">
        <v>0</v>
      </c>
      <c r="AF524" t="s">
        <v>522</v>
      </c>
      <c r="AG524" s="13">
        <v>5</v>
      </c>
      <c r="AQ524"/>
    </row>
    <row r="525" spans="1:43" x14ac:dyDescent="0.2">
      <c r="A525" t="s">
        <v>680</v>
      </c>
      <c r="B525" t="s">
        <v>1207</v>
      </c>
      <c r="C525" t="s">
        <v>1650</v>
      </c>
      <c r="D525" t="s">
        <v>1779</v>
      </c>
      <c r="E525" s="3">
        <v>57.444444444444443</v>
      </c>
      <c r="F525" s="3">
        <f>Table3[[#This Row],[Total Hours Nurse Staffing]]/Table3[[#This Row],[MDS Census]]</f>
        <v>3.706528046421663</v>
      </c>
      <c r="G525" s="3">
        <f>Table3[[#This Row],[Total Direct Care Staff Hours]]/Table3[[#This Row],[MDS Census]]</f>
        <v>3.4207446808510635</v>
      </c>
      <c r="H525" s="3">
        <f>Table3[[#This Row],[Total RN Hours (w/ Admin, DON)]]/Table3[[#This Row],[MDS Census]]</f>
        <v>1.1510154738878142</v>
      </c>
      <c r="I525" s="3">
        <f>Table3[[#This Row],[Total RN Hours (w/ Admin, DON)]]/Table3[[#This Row],[MDS Census]]</f>
        <v>1.1510154738878142</v>
      </c>
      <c r="J525" s="3">
        <f t="shared" si="8"/>
        <v>212.91944444444442</v>
      </c>
      <c r="K525" s="3">
        <f>SUM(Table3[[#This Row],[RN Hours (excl. Admin, DON)]], Table3[[#This Row],[LPN Hours (excl. Admin)]], Table3[[#This Row],[CNA Hours]], Table3[[#This Row],[NA TR Hours]], Table3[[#This Row],[Med Aide/Tech Hours]])</f>
        <v>196.50277777777777</v>
      </c>
      <c r="L525" s="3">
        <f>SUM(Table3[[#This Row],[RN Hours (excl. Admin, DON)]:[RN DON Hours]])</f>
        <v>66.11944444444444</v>
      </c>
      <c r="M525" s="3">
        <v>49.786111111111111</v>
      </c>
      <c r="N525" s="3">
        <v>10.911111111111111</v>
      </c>
      <c r="O525" s="3">
        <v>5.4222222222222225</v>
      </c>
      <c r="P525" s="3">
        <f>SUM(Table3[[#This Row],[LPN Hours (excl. Admin)]:[LPN Admin Hours]])</f>
        <v>37.81666666666667</v>
      </c>
      <c r="Q525" s="3">
        <v>37.733333333333334</v>
      </c>
      <c r="R525" s="3">
        <v>8.3333333333333329E-2</v>
      </c>
      <c r="S525" s="3">
        <f>SUM(Table3[[#This Row],[CNA Hours]], Table3[[#This Row],[NA TR Hours]], Table3[[#This Row],[Med Aide/Tech Hours]])</f>
        <v>108.98333333333333</v>
      </c>
      <c r="T525" s="3">
        <v>105.42222222222222</v>
      </c>
      <c r="U525" s="3">
        <v>3.5611111111111109</v>
      </c>
      <c r="V525" s="3">
        <v>0</v>
      </c>
      <c r="W525" s="3">
        <f>SUM(Table3[[#This Row],[RN Hours Contract]:[Med Aide Hours Contract]])</f>
        <v>0</v>
      </c>
      <c r="X525" s="3">
        <v>0</v>
      </c>
      <c r="Y525" s="3">
        <v>0</v>
      </c>
      <c r="Z525" s="3">
        <v>0</v>
      </c>
      <c r="AA525" s="3">
        <v>0</v>
      </c>
      <c r="AB525" s="3">
        <v>0</v>
      </c>
      <c r="AC525" s="3">
        <v>0</v>
      </c>
      <c r="AD525" s="3">
        <v>0</v>
      </c>
      <c r="AE525" s="3">
        <v>0</v>
      </c>
      <c r="AF525" t="s">
        <v>523</v>
      </c>
      <c r="AG525" s="13">
        <v>5</v>
      </c>
      <c r="AQ525"/>
    </row>
    <row r="526" spans="1:43" x14ac:dyDescent="0.2">
      <c r="A526" t="s">
        <v>680</v>
      </c>
      <c r="B526" t="s">
        <v>1208</v>
      </c>
      <c r="C526" t="s">
        <v>1651</v>
      </c>
      <c r="D526" t="s">
        <v>1784</v>
      </c>
      <c r="E526" s="3">
        <v>83.044444444444451</v>
      </c>
      <c r="F526" s="3">
        <f>Table3[[#This Row],[Total Hours Nurse Staffing]]/Table3[[#This Row],[MDS Census]]</f>
        <v>3.5775689055392021</v>
      </c>
      <c r="G526" s="3">
        <f>Table3[[#This Row],[Total Direct Care Staff Hours]]/Table3[[#This Row],[MDS Census]]</f>
        <v>3.3954709660155205</v>
      </c>
      <c r="H526" s="3">
        <f>Table3[[#This Row],[Total RN Hours (w/ Admin, DON)]]/Table3[[#This Row],[MDS Census]]</f>
        <v>0.43627910088306121</v>
      </c>
      <c r="I526" s="3">
        <f>Table3[[#This Row],[Total RN Hours (w/ Admin, DON)]]/Table3[[#This Row],[MDS Census]]</f>
        <v>0.43627910088306121</v>
      </c>
      <c r="J526" s="3">
        <f t="shared" si="8"/>
        <v>297.09722222222223</v>
      </c>
      <c r="K526" s="3">
        <f>SUM(Table3[[#This Row],[RN Hours (excl. Admin, DON)]], Table3[[#This Row],[LPN Hours (excl. Admin)]], Table3[[#This Row],[CNA Hours]], Table3[[#This Row],[NA TR Hours]], Table3[[#This Row],[Med Aide/Tech Hours]])</f>
        <v>281.97500000000002</v>
      </c>
      <c r="L526" s="3">
        <f>SUM(Table3[[#This Row],[RN Hours (excl. Admin, DON)]:[RN DON Hours]])</f>
        <v>36.230555555555554</v>
      </c>
      <c r="M526" s="3">
        <v>21.108333333333334</v>
      </c>
      <c r="N526" s="3">
        <v>4.6333333333333337</v>
      </c>
      <c r="O526" s="3">
        <v>10.488888888888889</v>
      </c>
      <c r="P526" s="3">
        <f>SUM(Table3[[#This Row],[LPN Hours (excl. Admin)]:[LPN Admin Hours]])</f>
        <v>77.536111111111111</v>
      </c>
      <c r="Q526" s="3">
        <v>77.536111111111111</v>
      </c>
      <c r="R526" s="3">
        <v>0</v>
      </c>
      <c r="S526" s="3">
        <f>SUM(Table3[[#This Row],[CNA Hours]], Table3[[#This Row],[NA TR Hours]], Table3[[#This Row],[Med Aide/Tech Hours]])</f>
        <v>183.33055555555555</v>
      </c>
      <c r="T526" s="3">
        <v>183.33055555555555</v>
      </c>
      <c r="U526" s="3">
        <v>0</v>
      </c>
      <c r="V526" s="3">
        <v>0</v>
      </c>
      <c r="W526" s="3">
        <f>SUM(Table3[[#This Row],[RN Hours Contract]:[Med Aide Hours Contract]])</f>
        <v>0</v>
      </c>
      <c r="X526" s="3">
        <v>0</v>
      </c>
      <c r="Y526" s="3">
        <v>0</v>
      </c>
      <c r="Z526" s="3">
        <v>0</v>
      </c>
      <c r="AA526" s="3">
        <v>0</v>
      </c>
      <c r="AB526" s="3">
        <v>0</v>
      </c>
      <c r="AC526" s="3">
        <v>0</v>
      </c>
      <c r="AD526" s="3">
        <v>0</v>
      </c>
      <c r="AE526" s="3">
        <v>0</v>
      </c>
      <c r="AF526" t="s">
        <v>524</v>
      </c>
      <c r="AG526" s="13">
        <v>5</v>
      </c>
      <c r="AQ526"/>
    </row>
    <row r="527" spans="1:43" x14ac:dyDescent="0.2">
      <c r="A527" t="s">
        <v>680</v>
      </c>
      <c r="B527" t="s">
        <v>1209</v>
      </c>
      <c r="C527" t="s">
        <v>1652</v>
      </c>
      <c r="D527" t="s">
        <v>1776</v>
      </c>
      <c r="E527" s="3">
        <v>79.766666666666666</v>
      </c>
      <c r="F527" s="3">
        <f>Table3[[#This Row],[Total Hours Nurse Staffing]]/Table3[[#This Row],[MDS Census]]</f>
        <v>3.428821562891768</v>
      </c>
      <c r="G527" s="3">
        <f>Table3[[#This Row],[Total Direct Care Staff Hours]]/Table3[[#This Row],[MDS Census]]</f>
        <v>3.0626842178576403</v>
      </c>
      <c r="H527" s="3">
        <f>Table3[[#This Row],[Total RN Hours (w/ Admin, DON)]]/Table3[[#This Row],[MDS Census]]</f>
        <v>0.73398105585736184</v>
      </c>
      <c r="I527" s="3">
        <f>Table3[[#This Row],[Total RN Hours (w/ Admin, DON)]]/Table3[[#This Row],[MDS Census]]</f>
        <v>0.73398105585736184</v>
      </c>
      <c r="J527" s="3">
        <f t="shared" si="8"/>
        <v>273.50566666666668</v>
      </c>
      <c r="K527" s="3">
        <f>SUM(Table3[[#This Row],[RN Hours (excl. Admin, DON)]], Table3[[#This Row],[LPN Hours (excl. Admin)]], Table3[[#This Row],[CNA Hours]], Table3[[#This Row],[NA TR Hours]], Table3[[#This Row],[Med Aide/Tech Hours]])</f>
        <v>244.30011111111111</v>
      </c>
      <c r="L527" s="3">
        <f>SUM(Table3[[#This Row],[RN Hours (excl. Admin, DON)]:[RN DON Hours]])</f>
        <v>58.547222222222231</v>
      </c>
      <c r="M527" s="3">
        <v>30.005555555555556</v>
      </c>
      <c r="N527" s="3">
        <v>20.858333333333334</v>
      </c>
      <c r="O527" s="3">
        <v>7.6833333333333336</v>
      </c>
      <c r="P527" s="3">
        <f>SUM(Table3[[#This Row],[LPN Hours (excl. Admin)]:[LPN Admin Hours]])</f>
        <v>50.95</v>
      </c>
      <c r="Q527" s="3">
        <v>50.286111111111111</v>
      </c>
      <c r="R527" s="3">
        <v>0.66388888888888886</v>
      </c>
      <c r="S527" s="3">
        <f>SUM(Table3[[#This Row],[CNA Hours]], Table3[[#This Row],[NA TR Hours]], Table3[[#This Row],[Med Aide/Tech Hours]])</f>
        <v>164.00844444444445</v>
      </c>
      <c r="T527" s="3">
        <v>164.00844444444445</v>
      </c>
      <c r="U527" s="3">
        <v>0</v>
      </c>
      <c r="V527" s="3">
        <v>0</v>
      </c>
      <c r="W527" s="3">
        <f>SUM(Table3[[#This Row],[RN Hours Contract]:[Med Aide Hours Contract]])</f>
        <v>0</v>
      </c>
      <c r="X527" s="3">
        <v>0</v>
      </c>
      <c r="Y527" s="3">
        <v>0</v>
      </c>
      <c r="Z527" s="3">
        <v>0</v>
      </c>
      <c r="AA527" s="3">
        <v>0</v>
      </c>
      <c r="AB527" s="3">
        <v>0</v>
      </c>
      <c r="AC527" s="3">
        <v>0</v>
      </c>
      <c r="AD527" s="3">
        <v>0</v>
      </c>
      <c r="AE527" s="3">
        <v>0</v>
      </c>
      <c r="AF527" t="s">
        <v>525</v>
      </c>
      <c r="AG527" s="13">
        <v>5</v>
      </c>
      <c r="AQ527"/>
    </row>
    <row r="528" spans="1:43" x14ac:dyDescent="0.2">
      <c r="A528" t="s">
        <v>680</v>
      </c>
      <c r="B528" t="s">
        <v>1210</v>
      </c>
      <c r="C528" t="s">
        <v>1653</v>
      </c>
      <c r="D528" t="s">
        <v>1747</v>
      </c>
      <c r="E528" s="3">
        <v>26.255555555555556</v>
      </c>
      <c r="F528" s="3">
        <f>Table3[[#This Row],[Total Hours Nurse Staffing]]/Table3[[#This Row],[MDS Census]]</f>
        <v>3.018755818874312</v>
      </c>
      <c r="G528" s="3">
        <f>Table3[[#This Row],[Total Direct Care Staff Hours]]/Table3[[#This Row],[MDS Census]]</f>
        <v>2.8011172238679642</v>
      </c>
      <c r="H528" s="3">
        <f>Table3[[#This Row],[Total RN Hours (w/ Admin, DON)]]/Table3[[#This Row],[MDS Census]]</f>
        <v>0.6335294117647059</v>
      </c>
      <c r="I528" s="3">
        <f>Table3[[#This Row],[Total RN Hours (w/ Admin, DON)]]/Table3[[#This Row],[MDS Census]]</f>
        <v>0.6335294117647059</v>
      </c>
      <c r="J528" s="3">
        <f t="shared" si="8"/>
        <v>79.25911111111111</v>
      </c>
      <c r="K528" s="3">
        <f>SUM(Table3[[#This Row],[RN Hours (excl. Admin, DON)]], Table3[[#This Row],[LPN Hours (excl. Admin)]], Table3[[#This Row],[CNA Hours]], Table3[[#This Row],[NA TR Hours]], Table3[[#This Row],[Med Aide/Tech Hours]])</f>
        <v>73.544888888888892</v>
      </c>
      <c r="L528" s="3">
        <f>SUM(Table3[[#This Row],[RN Hours (excl. Admin, DON)]:[RN DON Hours]])</f>
        <v>16.633666666666667</v>
      </c>
      <c r="M528" s="3">
        <v>10.919444444444444</v>
      </c>
      <c r="N528" s="3">
        <v>0</v>
      </c>
      <c r="O528" s="3">
        <v>5.7142222222222232</v>
      </c>
      <c r="P528" s="3">
        <f>SUM(Table3[[#This Row],[LPN Hours (excl. Admin)]:[LPN Admin Hours]])</f>
        <v>12.76588888888889</v>
      </c>
      <c r="Q528" s="3">
        <v>12.76588888888889</v>
      </c>
      <c r="R528" s="3">
        <v>0</v>
      </c>
      <c r="S528" s="3">
        <f>SUM(Table3[[#This Row],[CNA Hours]], Table3[[#This Row],[NA TR Hours]], Table3[[#This Row],[Med Aide/Tech Hours]])</f>
        <v>49.859555555555559</v>
      </c>
      <c r="T528" s="3">
        <v>45.248444444444445</v>
      </c>
      <c r="U528" s="3">
        <v>4.6111111111111107</v>
      </c>
      <c r="V528" s="3">
        <v>0</v>
      </c>
      <c r="W528" s="3">
        <f>SUM(Table3[[#This Row],[RN Hours Contract]:[Med Aide Hours Contract]])</f>
        <v>0</v>
      </c>
      <c r="X528" s="3">
        <v>0</v>
      </c>
      <c r="Y528" s="3">
        <v>0</v>
      </c>
      <c r="Z528" s="3">
        <v>0</v>
      </c>
      <c r="AA528" s="3">
        <v>0</v>
      </c>
      <c r="AB528" s="3">
        <v>0</v>
      </c>
      <c r="AC528" s="3">
        <v>0</v>
      </c>
      <c r="AD528" s="3">
        <v>0</v>
      </c>
      <c r="AE528" s="3">
        <v>0</v>
      </c>
      <c r="AF528" t="s">
        <v>526</v>
      </c>
      <c r="AG528" s="13">
        <v>5</v>
      </c>
      <c r="AQ528"/>
    </row>
    <row r="529" spans="1:43" x14ac:dyDescent="0.2">
      <c r="A529" t="s">
        <v>680</v>
      </c>
      <c r="B529" t="s">
        <v>1211</v>
      </c>
      <c r="C529" t="s">
        <v>1478</v>
      </c>
      <c r="D529" t="s">
        <v>1766</v>
      </c>
      <c r="E529" s="3">
        <v>43.93333333333333</v>
      </c>
      <c r="F529" s="3">
        <f>Table3[[#This Row],[Total Hours Nurse Staffing]]/Table3[[#This Row],[MDS Census]]</f>
        <v>3.0563454729387964</v>
      </c>
      <c r="G529" s="3">
        <f>Table3[[#This Row],[Total Direct Care Staff Hours]]/Table3[[#This Row],[MDS Census]]</f>
        <v>2.8292185128983309</v>
      </c>
      <c r="H529" s="3">
        <f>Table3[[#This Row],[Total RN Hours (w/ Admin, DON)]]/Table3[[#This Row],[MDS Census]]</f>
        <v>0.40582701062215476</v>
      </c>
      <c r="I529" s="3">
        <f>Table3[[#This Row],[Total RN Hours (w/ Admin, DON)]]/Table3[[#This Row],[MDS Census]]</f>
        <v>0.40582701062215476</v>
      </c>
      <c r="J529" s="3">
        <f t="shared" si="8"/>
        <v>134.27544444444445</v>
      </c>
      <c r="K529" s="3">
        <f>SUM(Table3[[#This Row],[RN Hours (excl. Admin, DON)]], Table3[[#This Row],[LPN Hours (excl. Admin)]], Table3[[#This Row],[CNA Hours]], Table3[[#This Row],[NA TR Hours]], Table3[[#This Row],[Med Aide/Tech Hours]])</f>
        <v>124.297</v>
      </c>
      <c r="L529" s="3">
        <f>SUM(Table3[[#This Row],[RN Hours (excl. Admin, DON)]:[RN DON Hours]])</f>
        <v>17.829333333333331</v>
      </c>
      <c r="M529" s="3">
        <v>14.781777777777776</v>
      </c>
      <c r="N529" s="3">
        <v>0</v>
      </c>
      <c r="O529" s="3">
        <v>3.0475555555555554</v>
      </c>
      <c r="P529" s="3">
        <f>SUM(Table3[[#This Row],[LPN Hours (excl. Admin)]:[LPN Admin Hours]])</f>
        <v>33.218555555555554</v>
      </c>
      <c r="Q529" s="3">
        <v>26.287666666666667</v>
      </c>
      <c r="R529" s="3">
        <v>6.9308888888888882</v>
      </c>
      <c r="S529" s="3">
        <f>SUM(Table3[[#This Row],[CNA Hours]], Table3[[#This Row],[NA TR Hours]], Table3[[#This Row],[Med Aide/Tech Hours]])</f>
        <v>83.227555555555554</v>
      </c>
      <c r="T529" s="3">
        <v>83.227555555555554</v>
      </c>
      <c r="U529" s="3">
        <v>0</v>
      </c>
      <c r="V529" s="3">
        <v>0</v>
      </c>
      <c r="W529" s="3">
        <f>SUM(Table3[[#This Row],[RN Hours Contract]:[Med Aide Hours Contract]])</f>
        <v>0</v>
      </c>
      <c r="X529" s="3">
        <v>0</v>
      </c>
      <c r="Y529" s="3">
        <v>0</v>
      </c>
      <c r="Z529" s="3">
        <v>0</v>
      </c>
      <c r="AA529" s="3">
        <v>0</v>
      </c>
      <c r="AB529" s="3">
        <v>0</v>
      </c>
      <c r="AC529" s="3">
        <v>0</v>
      </c>
      <c r="AD529" s="3">
        <v>0</v>
      </c>
      <c r="AE529" s="3">
        <v>0</v>
      </c>
      <c r="AF529" t="s">
        <v>527</v>
      </c>
      <c r="AG529" s="13">
        <v>5</v>
      </c>
      <c r="AQ529"/>
    </row>
    <row r="530" spans="1:43" x14ac:dyDescent="0.2">
      <c r="A530" t="s">
        <v>680</v>
      </c>
      <c r="B530" t="s">
        <v>1212</v>
      </c>
      <c r="C530" t="s">
        <v>1514</v>
      </c>
      <c r="D530" t="s">
        <v>1775</v>
      </c>
      <c r="E530" s="3">
        <v>36.322222222222223</v>
      </c>
      <c r="F530" s="3">
        <f>Table3[[#This Row],[Total Hours Nurse Staffing]]/Table3[[#This Row],[MDS Census]]</f>
        <v>2.3481859895992661</v>
      </c>
      <c r="G530" s="3">
        <f>Table3[[#This Row],[Total Direct Care Staff Hours]]/Table3[[#This Row],[MDS Census]]</f>
        <v>1.8904496788008567</v>
      </c>
      <c r="H530" s="3">
        <f>Table3[[#This Row],[Total RN Hours (w/ Admin, DON)]]/Table3[[#This Row],[MDS Census]]</f>
        <v>0.15732028143163077</v>
      </c>
      <c r="I530" s="3">
        <f>Table3[[#This Row],[Total RN Hours (w/ Admin, DON)]]/Table3[[#This Row],[MDS Census]]</f>
        <v>0.15732028143163077</v>
      </c>
      <c r="J530" s="3">
        <f t="shared" si="8"/>
        <v>85.291333333333341</v>
      </c>
      <c r="K530" s="3">
        <f>SUM(Table3[[#This Row],[RN Hours (excl. Admin, DON)]], Table3[[#This Row],[LPN Hours (excl. Admin)]], Table3[[#This Row],[CNA Hours]], Table3[[#This Row],[NA TR Hours]], Table3[[#This Row],[Med Aide/Tech Hours]])</f>
        <v>68.665333333333336</v>
      </c>
      <c r="L530" s="3">
        <f>SUM(Table3[[#This Row],[RN Hours (excl. Admin, DON)]:[RN DON Hours]])</f>
        <v>5.714222222222233</v>
      </c>
      <c r="M530" s="3">
        <v>0</v>
      </c>
      <c r="N530" s="3">
        <v>0</v>
      </c>
      <c r="O530" s="3">
        <v>5.714222222222233</v>
      </c>
      <c r="P530" s="3">
        <f>SUM(Table3[[#This Row],[LPN Hours (excl. Admin)]:[LPN Admin Hours]])</f>
        <v>31.484111111111112</v>
      </c>
      <c r="Q530" s="3">
        <v>20.572333333333333</v>
      </c>
      <c r="R530" s="3">
        <v>10.911777777777779</v>
      </c>
      <c r="S530" s="3">
        <f>SUM(Table3[[#This Row],[CNA Hours]], Table3[[#This Row],[NA TR Hours]], Table3[[#This Row],[Med Aide/Tech Hours]])</f>
        <v>48.092999999999996</v>
      </c>
      <c r="T530" s="3">
        <v>48.092999999999996</v>
      </c>
      <c r="U530" s="3">
        <v>0</v>
      </c>
      <c r="V530" s="3">
        <v>0</v>
      </c>
      <c r="W530" s="3">
        <f>SUM(Table3[[#This Row],[RN Hours Contract]:[Med Aide Hours Contract]])</f>
        <v>0</v>
      </c>
      <c r="X530" s="3">
        <v>0</v>
      </c>
      <c r="Y530" s="3">
        <v>0</v>
      </c>
      <c r="Z530" s="3">
        <v>0</v>
      </c>
      <c r="AA530" s="3">
        <v>0</v>
      </c>
      <c r="AB530" s="3">
        <v>0</v>
      </c>
      <c r="AC530" s="3">
        <v>0</v>
      </c>
      <c r="AD530" s="3">
        <v>0</v>
      </c>
      <c r="AE530" s="3">
        <v>0</v>
      </c>
      <c r="AF530" t="s">
        <v>528</v>
      </c>
      <c r="AG530" s="13">
        <v>5</v>
      </c>
      <c r="AQ530"/>
    </row>
    <row r="531" spans="1:43" x14ac:dyDescent="0.2">
      <c r="A531" t="s">
        <v>680</v>
      </c>
      <c r="B531" t="s">
        <v>1213</v>
      </c>
      <c r="C531" t="s">
        <v>1462</v>
      </c>
      <c r="D531" t="s">
        <v>1749</v>
      </c>
      <c r="E531" s="3">
        <v>87.611111111111114</v>
      </c>
      <c r="F531" s="3">
        <f>Table3[[#This Row],[Total Hours Nurse Staffing]]/Table3[[#This Row],[MDS Census]]</f>
        <v>2.7527545973367151</v>
      </c>
      <c r="G531" s="3">
        <f>Table3[[#This Row],[Total Direct Care Staff Hours]]/Table3[[#This Row],[MDS Census]]</f>
        <v>2.6178148383005704</v>
      </c>
      <c r="H531" s="3">
        <f>Table3[[#This Row],[Total RN Hours (w/ Admin, DON)]]/Table3[[#This Row],[MDS Census]]</f>
        <v>0.21927710843373494</v>
      </c>
      <c r="I531" s="3">
        <f>Table3[[#This Row],[Total RN Hours (w/ Admin, DON)]]/Table3[[#This Row],[MDS Census]]</f>
        <v>0.21927710843373494</v>
      </c>
      <c r="J531" s="3">
        <f t="shared" si="8"/>
        <v>241.17188888888887</v>
      </c>
      <c r="K531" s="3">
        <f>SUM(Table3[[#This Row],[RN Hours (excl. Admin, DON)]], Table3[[#This Row],[LPN Hours (excl. Admin)]], Table3[[#This Row],[CNA Hours]], Table3[[#This Row],[NA TR Hours]], Table3[[#This Row],[Med Aide/Tech Hours]])</f>
        <v>229.34966666666665</v>
      </c>
      <c r="L531" s="3">
        <f>SUM(Table3[[#This Row],[RN Hours (excl. Admin, DON)]:[RN DON Hours]])</f>
        <v>19.211111111111112</v>
      </c>
      <c r="M531" s="3">
        <v>7.3888888888888893</v>
      </c>
      <c r="N531" s="3">
        <v>5.6</v>
      </c>
      <c r="O531" s="3">
        <v>6.2222222222222223</v>
      </c>
      <c r="P531" s="3">
        <f>SUM(Table3[[#This Row],[LPN Hours (excl. Admin)]:[LPN Admin Hours]])</f>
        <v>61.138888888888886</v>
      </c>
      <c r="Q531" s="3">
        <v>61.138888888888886</v>
      </c>
      <c r="R531" s="3">
        <v>0</v>
      </c>
      <c r="S531" s="3">
        <f>SUM(Table3[[#This Row],[CNA Hours]], Table3[[#This Row],[NA TR Hours]], Table3[[#This Row],[Med Aide/Tech Hours]])</f>
        <v>160.82188888888888</v>
      </c>
      <c r="T531" s="3">
        <v>160.82188888888888</v>
      </c>
      <c r="U531" s="3">
        <v>0</v>
      </c>
      <c r="V531" s="3">
        <v>0</v>
      </c>
      <c r="W531" s="3">
        <f>SUM(Table3[[#This Row],[RN Hours Contract]:[Med Aide Hours Contract]])</f>
        <v>0.90555555555555556</v>
      </c>
      <c r="X531" s="3">
        <v>0</v>
      </c>
      <c r="Y531" s="3">
        <v>0</v>
      </c>
      <c r="Z531" s="3">
        <v>0</v>
      </c>
      <c r="AA531" s="3">
        <v>0</v>
      </c>
      <c r="AB531" s="3">
        <v>0</v>
      </c>
      <c r="AC531" s="3">
        <v>0.90555555555555556</v>
      </c>
      <c r="AD531" s="3">
        <v>0</v>
      </c>
      <c r="AE531" s="3">
        <v>0</v>
      </c>
      <c r="AF531" t="s">
        <v>529</v>
      </c>
      <c r="AG531" s="13">
        <v>5</v>
      </c>
      <c r="AQ531"/>
    </row>
    <row r="532" spans="1:43" x14ac:dyDescent="0.2">
      <c r="A532" t="s">
        <v>680</v>
      </c>
      <c r="B532" t="s">
        <v>1214</v>
      </c>
      <c r="C532" t="s">
        <v>1654</v>
      </c>
      <c r="D532" t="s">
        <v>1732</v>
      </c>
      <c r="E532" s="3">
        <v>51.711111111111109</v>
      </c>
      <c r="F532" s="3">
        <f>Table3[[#This Row],[Total Hours Nurse Staffing]]/Table3[[#This Row],[MDS Census]]</f>
        <v>4.0498624838848309</v>
      </c>
      <c r="G532" s="3">
        <f>Table3[[#This Row],[Total Direct Care Staff Hours]]/Table3[[#This Row],[MDS Census]]</f>
        <v>3.8142587021916636</v>
      </c>
      <c r="H532" s="3">
        <f>Table3[[#This Row],[Total RN Hours (w/ Admin, DON)]]/Table3[[#This Row],[MDS Census]]</f>
        <v>0.75512032660077355</v>
      </c>
      <c r="I532" s="3">
        <f>Table3[[#This Row],[Total RN Hours (w/ Admin, DON)]]/Table3[[#This Row],[MDS Census]]</f>
        <v>0.75512032660077355</v>
      </c>
      <c r="J532" s="3">
        <f t="shared" si="8"/>
        <v>209.42288888888891</v>
      </c>
      <c r="K532" s="3">
        <f>SUM(Table3[[#This Row],[RN Hours (excl. Admin, DON)]], Table3[[#This Row],[LPN Hours (excl. Admin)]], Table3[[#This Row],[CNA Hours]], Table3[[#This Row],[NA TR Hours]], Table3[[#This Row],[Med Aide/Tech Hours]])</f>
        <v>197.23955555555557</v>
      </c>
      <c r="L532" s="3">
        <f>SUM(Table3[[#This Row],[RN Hours (excl. Admin, DON)]:[RN DON Hours]])</f>
        <v>39.048111111111112</v>
      </c>
      <c r="M532" s="3">
        <v>26.864777777777778</v>
      </c>
      <c r="N532" s="3">
        <v>5.9611111111111112</v>
      </c>
      <c r="O532" s="3">
        <v>6.2222222222222223</v>
      </c>
      <c r="P532" s="3">
        <f>SUM(Table3[[#This Row],[LPN Hours (excl. Admin)]:[LPN Admin Hours]])</f>
        <v>37.519444444444446</v>
      </c>
      <c r="Q532" s="3">
        <v>37.519444444444446</v>
      </c>
      <c r="R532" s="3">
        <v>0</v>
      </c>
      <c r="S532" s="3">
        <f>SUM(Table3[[#This Row],[CNA Hours]], Table3[[#This Row],[NA TR Hours]], Table3[[#This Row],[Med Aide/Tech Hours]])</f>
        <v>132.85533333333333</v>
      </c>
      <c r="T532" s="3">
        <v>132.85533333333333</v>
      </c>
      <c r="U532" s="3">
        <v>0</v>
      </c>
      <c r="V532" s="3">
        <v>0</v>
      </c>
      <c r="W532" s="3">
        <f>SUM(Table3[[#This Row],[RN Hours Contract]:[Med Aide Hours Contract]])</f>
        <v>40.536777777777786</v>
      </c>
      <c r="X532" s="3">
        <v>3.9397777777777776</v>
      </c>
      <c r="Y532" s="3">
        <v>0</v>
      </c>
      <c r="Z532" s="3">
        <v>0</v>
      </c>
      <c r="AA532" s="3">
        <v>7.2777777777777777</v>
      </c>
      <c r="AB532" s="3">
        <v>0</v>
      </c>
      <c r="AC532" s="3">
        <v>29.319222222222226</v>
      </c>
      <c r="AD532" s="3">
        <v>0</v>
      </c>
      <c r="AE532" s="3">
        <v>0</v>
      </c>
      <c r="AF532" t="s">
        <v>530</v>
      </c>
      <c r="AG532" s="13">
        <v>5</v>
      </c>
      <c r="AQ532"/>
    </row>
    <row r="533" spans="1:43" x14ac:dyDescent="0.2">
      <c r="A533" t="s">
        <v>680</v>
      </c>
      <c r="B533" t="s">
        <v>1215</v>
      </c>
      <c r="C533" t="s">
        <v>1379</v>
      </c>
      <c r="D533" t="s">
        <v>1709</v>
      </c>
      <c r="E533" s="3">
        <v>68.333333333333329</v>
      </c>
      <c r="F533" s="3">
        <f>Table3[[#This Row],[Total Hours Nurse Staffing]]/Table3[[#This Row],[MDS Census]]</f>
        <v>2.5993691056910571</v>
      </c>
      <c r="G533" s="3">
        <f>Table3[[#This Row],[Total Direct Care Staff Hours]]/Table3[[#This Row],[MDS Census]]</f>
        <v>2.4609365853658538</v>
      </c>
      <c r="H533" s="3">
        <f>Table3[[#This Row],[Total RN Hours (w/ Admin, DON)]]/Table3[[#This Row],[MDS Census]]</f>
        <v>0.44308130081300812</v>
      </c>
      <c r="I533" s="3">
        <f>Table3[[#This Row],[Total RN Hours (w/ Admin, DON)]]/Table3[[#This Row],[MDS Census]]</f>
        <v>0.44308130081300812</v>
      </c>
      <c r="J533" s="3">
        <f t="shared" si="8"/>
        <v>177.62355555555555</v>
      </c>
      <c r="K533" s="3">
        <f>SUM(Table3[[#This Row],[RN Hours (excl. Admin, DON)]], Table3[[#This Row],[LPN Hours (excl. Admin)]], Table3[[#This Row],[CNA Hours]], Table3[[#This Row],[NA TR Hours]], Table3[[#This Row],[Med Aide/Tech Hours]])</f>
        <v>168.16399999999999</v>
      </c>
      <c r="L533" s="3">
        <f>SUM(Table3[[#This Row],[RN Hours (excl. Admin, DON)]:[RN DON Hours]])</f>
        <v>30.277222222222218</v>
      </c>
      <c r="M533" s="3">
        <v>20.817666666666664</v>
      </c>
      <c r="N533" s="3">
        <v>4.0555555555555554</v>
      </c>
      <c r="O533" s="3">
        <v>5.4039999999999999</v>
      </c>
      <c r="P533" s="3">
        <f>SUM(Table3[[#This Row],[LPN Hours (excl. Admin)]:[LPN Admin Hours]])</f>
        <v>33.422222222222224</v>
      </c>
      <c r="Q533" s="3">
        <v>33.422222222222224</v>
      </c>
      <c r="R533" s="3">
        <v>0</v>
      </c>
      <c r="S533" s="3">
        <f>SUM(Table3[[#This Row],[CNA Hours]], Table3[[#This Row],[NA TR Hours]], Table3[[#This Row],[Med Aide/Tech Hours]])</f>
        <v>113.92411111111112</v>
      </c>
      <c r="T533" s="3">
        <v>113.92411111111112</v>
      </c>
      <c r="U533" s="3">
        <v>0</v>
      </c>
      <c r="V533" s="3">
        <v>0</v>
      </c>
      <c r="W533" s="3">
        <f>SUM(Table3[[#This Row],[RN Hours Contract]:[Med Aide Hours Contract]])</f>
        <v>0</v>
      </c>
      <c r="X533" s="3">
        <v>0</v>
      </c>
      <c r="Y533" s="3">
        <v>0</v>
      </c>
      <c r="Z533" s="3">
        <v>0</v>
      </c>
      <c r="AA533" s="3">
        <v>0</v>
      </c>
      <c r="AB533" s="3">
        <v>0</v>
      </c>
      <c r="AC533" s="3">
        <v>0</v>
      </c>
      <c r="AD533" s="3">
        <v>0</v>
      </c>
      <c r="AE533" s="3">
        <v>0</v>
      </c>
      <c r="AF533" t="s">
        <v>531</v>
      </c>
      <c r="AG533" s="13">
        <v>5</v>
      </c>
      <c r="AQ533"/>
    </row>
    <row r="534" spans="1:43" x14ac:dyDescent="0.2">
      <c r="A534" t="s">
        <v>680</v>
      </c>
      <c r="B534" t="s">
        <v>1216</v>
      </c>
      <c r="C534" t="s">
        <v>1655</v>
      </c>
      <c r="D534" t="s">
        <v>1784</v>
      </c>
      <c r="E534" s="3">
        <v>38.422222222222224</v>
      </c>
      <c r="F534" s="3">
        <f>Table3[[#This Row],[Total Hours Nurse Staffing]]/Table3[[#This Row],[MDS Census]]</f>
        <v>3.7835396182764605</v>
      </c>
      <c r="G534" s="3">
        <f>Table3[[#This Row],[Total Direct Care Staff Hours]]/Table3[[#This Row],[MDS Census]]</f>
        <v>3.1656911509543084</v>
      </c>
      <c r="H534" s="3">
        <f>Table3[[#This Row],[Total RN Hours (w/ Admin, DON)]]/Table3[[#This Row],[MDS Census]]</f>
        <v>1.0952805089647195</v>
      </c>
      <c r="I534" s="3">
        <f>Table3[[#This Row],[Total RN Hours (w/ Admin, DON)]]/Table3[[#This Row],[MDS Census]]</f>
        <v>1.0952805089647195</v>
      </c>
      <c r="J534" s="3">
        <f t="shared" si="8"/>
        <v>145.37200000000001</v>
      </c>
      <c r="K534" s="3">
        <f>SUM(Table3[[#This Row],[RN Hours (excl. Admin, DON)]], Table3[[#This Row],[LPN Hours (excl. Admin)]], Table3[[#This Row],[CNA Hours]], Table3[[#This Row],[NA TR Hours]], Table3[[#This Row],[Med Aide/Tech Hours]])</f>
        <v>121.63288888888889</v>
      </c>
      <c r="L534" s="3">
        <f>SUM(Table3[[#This Row],[RN Hours (excl. Admin, DON)]:[RN DON Hours]])</f>
        <v>42.083111111111116</v>
      </c>
      <c r="M534" s="3">
        <v>22.979666666666667</v>
      </c>
      <c r="N534" s="3">
        <v>13.414555555555557</v>
      </c>
      <c r="O534" s="3">
        <v>5.6888888888888891</v>
      </c>
      <c r="P534" s="3">
        <f>SUM(Table3[[#This Row],[LPN Hours (excl. Admin)]:[LPN Admin Hours]])</f>
        <v>25.269555555555556</v>
      </c>
      <c r="Q534" s="3">
        <v>20.633888888888887</v>
      </c>
      <c r="R534" s="3">
        <v>4.6356666666666673</v>
      </c>
      <c r="S534" s="3">
        <f>SUM(Table3[[#This Row],[CNA Hours]], Table3[[#This Row],[NA TR Hours]], Table3[[#This Row],[Med Aide/Tech Hours]])</f>
        <v>78.019333333333336</v>
      </c>
      <c r="T534" s="3">
        <v>78.019333333333336</v>
      </c>
      <c r="U534" s="3">
        <v>0</v>
      </c>
      <c r="V534" s="3">
        <v>0</v>
      </c>
      <c r="W534" s="3">
        <f>SUM(Table3[[#This Row],[RN Hours Contract]:[Med Aide Hours Contract]])</f>
        <v>0</v>
      </c>
      <c r="X534" s="3">
        <v>0</v>
      </c>
      <c r="Y534" s="3">
        <v>0</v>
      </c>
      <c r="Z534" s="3">
        <v>0</v>
      </c>
      <c r="AA534" s="3">
        <v>0</v>
      </c>
      <c r="AB534" s="3">
        <v>0</v>
      </c>
      <c r="AC534" s="3">
        <v>0</v>
      </c>
      <c r="AD534" s="3">
        <v>0</v>
      </c>
      <c r="AE534" s="3">
        <v>0</v>
      </c>
      <c r="AF534" t="s">
        <v>532</v>
      </c>
      <c r="AG534" s="13">
        <v>5</v>
      </c>
      <c r="AQ534"/>
    </row>
    <row r="535" spans="1:43" x14ac:dyDescent="0.2">
      <c r="A535" t="s">
        <v>680</v>
      </c>
      <c r="B535" t="s">
        <v>1217</v>
      </c>
      <c r="C535" t="s">
        <v>1383</v>
      </c>
      <c r="D535" t="s">
        <v>1729</v>
      </c>
      <c r="E535" s="3">
        <v>46.1</v>
      </c>
      <c r="F535" s="3">
        <f>Table3[[#This Row],[Total Hours Nurse Staffing]]/Table3[[#This Row],[MDS Census]]</f>
        <v>3.5466618462280071</v>
      </c>
      <c r="G535" s="3">
        <f>Table3[[#This Row],[Total Direct Care Staff Hours]]/Table3[[#This Row],[MDS Census]]</f>
        <v>3.4309713183899735</v>
      </c>
      <c r="H535" s="3">
        <f>Table3[[#This Row],[Total RN Hours (w/ Admin, DON)]]/Table3[[#This Row],[MDS Census]]</f>
        <v>0.84052060737527123</v>
      </c>
      <c r="I535" s="3">
        <f>Table3[[#This Row],[Total RN Hours (w/ Admin, DON)]]/Table3[[#This Row],[MDS Census]]</f>
        <v>0.84052060737527123</v>
      </c>
      <c r="J535" s="3">
        <f t="shared" si="8"/>
        <v>163.50111111111113</v>
      </c>
      <c r="K535" s="3">
        <f>SUM(Table3[[#This Row],[RN Hours (excl. Admin, DON)]], Table3[[#This Row],[LPN Hours (excl. Admin)]], Table3[[#This Row],[CNA Hours]], Table3[[#This Row],[NA TR Hours]], Table3[[#This Row],[Med Aide/Tech Hours]])</f>
        <v>158.16777777777779</v>
      </c>
      <c r="L535" s="3">
        <f>SUM(Table3[[#This Row],[RN Hours (excl. Admin, DON)]:[RN DON Hours]])</f>
        <v>38.748000000000005</v>
      </c>
      <c r="M535" s="3">
        <v>33.414666666666669</v>
      </c>
      <c r="N535" s="3">
        <v>0</v>
      </c>
      <c r="O535" s="3">
        <v>5.333333333333333</v>
      </c>
      <c r="P535" s="3">
        <f>SUM(Table3[[#This Row],[LPN Hours (excl. Admin)]:[LPN Admin Hours]])</f>
        <v>21.25588888888889</v>
      </c>
      <c r="Q535" s="3">
        <v>21.25588888888889</v>
      </c>
      <c r="R535" s="3">
        <v>0</v>
      </c>
      <c r="S535" s="3">
        <f>SUM(Table3[[#This Row],[CNA Hours]], Table3[[#This Row],[NA TR Hours]], Table3[[#This Row],[Med Aide/Tech Hours]])</f>
        <v>103.49722222222222</v>
      </c>
      <c r="T535" s="3">
        <v>103.49722222222222</v>
      </c>
      <c r="U535" s="3">
        <v>0</v>
      </c>
      <c r="V535" s="3">
        <v>0</v>
      </c>
      <c r="W535" s="3">
        <f>SUM(Table3[[#This Row],[RN Hours Contract]:[Med Aide Hours Contract]])</f>
        <v>0</v>
      </c>
      <c r="X535" s="3">
        <v>0</v>
      </c>
      <c r="Y535" s="3">
        <v>0</v>
      </c>
      <c r="Z535" s="3">
        <v>0</v>
      </c>
      <c r="AA535" s="3">
        <v>0</v>
      </c>
      <c r="AB535" s="3">
        <v>0</v>
      </c>
      <c r="AC535" s="3">
        <v>0</v>
      </c>
      <c r="AD535" s="3">
        <v>0</v>
      </c>
      <c r="AE535" s="3">
        <v>0</v>
      </c>
      <c r="AF535" t="s">
        <v>533</v>
      </c>
      <c r="AG535" s="13">
        <v>5</v>
      </c>
      <c r="AQ535"/>
    </row>
    <row r="536" spans="1:43" x14ac:dyDescent="0.2">
      <c r="A536" t="s">
        <v>680</v>
      </c>
      <c r="B536" t="s">
        <v>1218</v>
      </c>
      <c r="C536" t="s">
        <v>1423</v>
      </c>
      <c r="D536" t="s">
        <v>1747</v>
      </c>
      <c r="E536" s="3">
        <v>48.322222222222223</v>
      </c>
      <c r="F536" s="3">
        <f>Table3[[#This Row],[Total Hours Nurse Staffing]]/Table3[[#This Row],[MDS Census]]</f>
        <v>5.5266406070361001</v>
      </c>
      <c r="G536" s="3">
        <f>Table3[[#This Row],[Total Direct Care Staff Hours]]/Table3[[#This Row],[MDS Census]]</f>
        <v>5.5266406070361001</v>
      </c>
      <c r="H536" s="3">
        <f>Table3[[#This Row],[Total RN Hours (w/ Admin, DON)]]/Table3[[#This Row],[MDS Census]]</f>
        <v>0.9827615543803172</v>
      </c>
      <c r="I536" s="3">
        <f>Table3[[#This Row],[Total RN Hours (w/ Admin, DON)]]/Table3[[#This Row],[MDS Census]]</f>
        <v>0.9827615543803172</v>
      </c>
      <c r="J536" s="3">
        <f t="shared" si="8"/>
        <v>267.05955555555556</v>
      </c>
      <c r="K536" s="3">
        <f>SUM(Table3[[#This Row],[RN Hours (excl. Admin, DON)]], Table3[[#This Row],[LPN Hours (excl. Admin)]], Table3[[#This Row],[CNA Hours]], Table3[[#This Row],[NA TR Hours]], Table3[[#This Row],[Med Aide/Tech Hours]])</f>
        <v>267.05955555555556</v>
      </c>
      <c r="L536" s="3">
        <f>SUM(Table3[[#This Row],[RN Hours (excl. Admin, DON)]:[RN DON Hours]])</f>
        <v>47.489222222222217</v>
      </c>
      <c r="M536" s="3">
        <v>47.489222222222217</v>
      </c>
      <c r="N536" s="3">
        <v>0</v>
      </c>
      <c r="O536" s="3">
        <v>0</v>
      </c>
      <c r="P536" s="3">
        <f>SUM(Table3[[#This Row],[LPN Hours (excl. Admin)]:[LPN Admin Hours]])</f>
        <v>42.470444444444446</v>
      </c>
      <c r="Q536" s="3">
        <v>42.470444444444446</v>
      </c>
      <c r="R536" s="3">
        <v>0</v>
      </c>
      <c r="S536" s="3">
        <f>SUM(Table3[[#This Row],[CNA Hours]], Table3[[#This Row],[NA TR Hours]], Table3[[#This Row],[Med Aide/Tech Hours]])</f>
        <v>177.0998888888889</v>
      </c>
      <c r="T536" s="3">
        <v>177.0998888888889</v>
      </c>
      <c r="U536" s="3">
        <v>0</v>
      </c>
      <c r="V536" s="3">
        <v>0</v>
      </c>
      <c r="W536" s="3">
        <f>SUM(Table3[[#This Row],[RN Hours Contract]:[Med Aide Hours Contract]])</f>
        <v>7.4</v>
      </c>
      <c r="X536" s="3">
        <v>0</v>
      </c>
      <c r="Y536" s="3">
        <v>0</v>
      </c>
      <c r="Z536" s="3">
        <v>0</v>
      </c>
      <c r="AA536" s="3">
        <v>7.4</v>
      </c>
      <c r="AB536" s="3">
        <v>0</v>
      </c>
      <c r="AC536" s="3">
        <v>0</v>
      </c>
      <c r="AD536" s="3">
        <v>0</v>
      </c>
      <c r="AE536" s="3">
        <v>0</v>
      </c>
      <c r="AF536" t="s">
        <v>534</v>
      </c>
      <c r="AG536" s="13">
        <v>5</v>
      </c>
      <c r="AQ536"/>
    </row>
    <row r="537" spans="1:43" x14ac:dyDescent="0.2">
      <c r="A537" t="s">
        <v>680</v>
      </c>
      <c r="B537" t="s">
        <v>1219</v>
      </c>
      <c r="C537" t="s">
        <v>1524</v>
      </c>
      <c r="D537" t="s">
        <v>1761</v>
      </c>
      <c r="E537" s="3">
        <v>57.788888888888891</v>
      </c>
      <c r="F537" s="3">
        <f>Table3[[#This Row],[Total Hours Nurse Staffing]]/Table3[[#This Row],[MDS Census]]</f>
        <v>2.4944260719092486</v>
      </c>
      <c r="G537" s="3">
        <f>Table3[[#This Row],[Total Direct Care Staff Hours]]/Table3[[#This Row],[MDS Census]]</f>
        <v>2.4915420111517013</v>
      </c>
      <c r="H537" s="3">
        <f>Table3[[#This Row],[Total RN Hours (w/ Admin, DON)]]/Table3[[#This Row],[MDS Census]]</f>
        <v>0.29304749086714099</v>
      </c>
      <c r="I537" s="3">
        <f>Table3[[#This Row],[Total RN Hours (w/ Admin, DON)]]/Table3[[#This Row],[MDS Census]]</f>
        <v>0.29304749086714099</v>
      </c>
      <c r="J537" s="3">
        <f t="shared" si="8"/>
        <v>144.15011111111113</v>
      </c>
      <c r="K537" s="3">
        <f>SUM(Table3[[#This Row],[RN Hours (excl. Admin, DON)]], Table3[[#This Row],[LPN Hours (excl. Admin)]], Table3[[#This Row],[CNA Hours]], Table3[[#This Row],[NA TR Hours]], Table3[[#This Row],[Med Aide/Tech Hours]])</f>
        <v>143.98344444444444</v>
      </c>
      <c r="L537" s="3">
        <f>SUM(Table3[[#This Row],[RN Hours (excl. Admin, DON)]:[RN DON Hours]])</f>
        <v>16.934888888888892</v>
      </c>
      <c r="M537" s="3">
        <v>16.768222222222224</v>
      </c>
      <c r="N537" s="3">
        <v>0</v>
      </c>
      <c r="O537" s="3">
        <v>0.16666666666666666</v>
      </c>
      <c r="P537" s="3">
        <f>SUM(Table3[[#This Row],[LPN Hours (excl. Admin)]:[LPN Admin Hours]])</f>
        <v>37.644222222222226</v>
      </c>
      <c r="Q537" s="3">
        <v>37.644222222222226</v>
      </c>
      <c r="R537" s="3">
        <v>0</v>
      </c>
      <c r="S537" s="3">
        <f>SUM(Table3[[#This Row],[CNA Hours]], Table3[[#This Row],[NA TR Hours]], Table3[[#This Row],[Med Aide/Tech Hours]])</f>
        <v>89.570999999999998</v>
      </c>
      <c r="T537" s="3">
        <v>82.305444444444447</v>
      </c>
      <c r="U537" s="3">
        <v>7.2655555555555553</v>
      </c>
      <c r="V537" s="3">
        <v>0</v>
      </c>
      <c r="W537" s="3">
        <f>SUM(Table3[[#This Row],[RN Hours Contract]:[Med Aide Hours Contract]])</f>
        <v>0.41666666666666669</v>
      </c>
      <c r="X537" s="3">
        <v>0</v>
      </c>
      <c r="Y537" s="3">
        <v>0</v>
      </c>
      <c r="Z537" s="3">
        <v>0</v>
      </c>
      <c r="AA537" s="3">
        <v>0.41666666666666669</v>
      </c>
      <c r="AB537" s="3">
        <v>0</v>
      </c>
      <c r="AC537" s="3">
        <v>0</v>
      </c>
      <c r="AD537" s="3">
        <v>0</v>
      </c>
      <c r="AE537" s="3">
        <v>0</v>
      </c>
      <c r="AF537" t="s">
        <v>535</v>
      </c>
      <c r="AG537" s="13">
        <v>5</v>
      </c>
      <c r="AQ537"/>
    </row>
    <row r="538" spans="1:43" x14ac:dyDescent="0.2">
      <c r="A538" t="s">
        <v>680</v>
      </c>
      <c r="B538" t="s">
        <v>1220</v>
      </c>
      <c r="C538" t="s">
        <v>1485</v>
      </c>
      <c r="D538" t="s">
        <v>1765</v>
      </c>
      <c r="E538" s="3">
        <v>28.633333333333333</v>
      </c>
      <c r="F538" s="3">
        <f>Table3[[#This Row],[Total Hours Nurse Staffing]]/Table3[[#This Row],[MDS Census]]</f>
        <v>3.982828870779977</v>
      </c>
      <c r="G538" s="3">
        <f>Table3[[#This Row],[Total Direct Care Staff Hours]]/Table3[[#This Row],[MDS Census]]</f>
        <v>3.6440628637951109</v>
      </c>
      <c r="H538" s="3">
        <f>Table3[[#This Row],[Total RN Hours (w/ Admin, DON)]]/Table3[[#This Row],[MDS Census]]</f>
        <v>0.8233410942956928</v>
      </c>
      <c r="I538" s="3">
        <f>Table3[[#This Row],[Total RN Hours (w/ Admin, DON)]]/Table3[[#This Row],[MDS Census]]</f>
        <v>0.8233410942956928</v>
      </c>
      <c r="J538" s="3">
        <f t="shared" si="8"/>
        <v>114.04166666666667</v>
      </c>
      <c r="K538" s="3">
        <f>SUM(Table3[[#This Row],[RN Hours (excl. Admin, DON)]], Table3[[#This Row],[LPN Hours (excl. Admin)]], Table3[[#This Row],[CNA Hours]], Table3[[#This Row],[NA TR Hours]], Table3[[#This Row],[Med Aide/Tech Hours]])</f>
        <v>104.34166666666667</v>
      </c>
      <c r="L538" s="3">
        <f>SUM(Table3[[#This Row],[RN Hours (excl. Admin, DON)]:[RN DON Hours]])</f>
        <v>23.575000000000003</v>
      </c>
      <c r="M538" s="3">
        <v>18.961111111111112</v>
      </c>
      <c r="N538" s="3">
        <v>0</v>
      </c>
      <c r="O538" s="3">
        <v>4.6138888888888889</v>
      </c>
      <c r="P538" s="3">
        <f>SUM(Table3[[#This Row],[LPN Hours (excl. Admin)]:[LPN Admin Hours]])</f>
        <v>20.733333333333334</v>
      </c>
      <c r="Q538" s="3">
        <v>15.647222222222222</v>
      </c>
      <c r="R538" s="3">
        <v>5.0861111111111112</v>
      </c>
      <c r="S538" s="3">
        <f>SUM(Table3[[#This Row],[CNA Hours]], Table3[[#This Row],[NA TR Hours]], Table3[[#This Row],[Med Aide/Tech Hours]])</f>
        <v>69.733333333333334</v>
      </c>
      <c r="T538" s="3">
        <v>69.733333333333334</v>
      </c>
      <c r="U538" s="3">
        <v>0</v>
      </c>
      <c r="V538" s="3">
        <v>0</v>
      </c>
      <c r="W538" s="3">
        <f>SUM(Table3[[#This Row],[RN Hours Contract]:[Med Aide Hours Contract]])</f>
        <v>0</v>
      </c>
      <c r="X538" s="3">
        <v>0</v>
      </c>
      <c r="Y538" s="3">
        <v>0</v>
      </c>
      <c r="Z538" s="3">
        <v>0</v>
      </c>
      <c r="AA538" s="3">
        <v>0</v>
      </c>
      <c r="AB538" s="3">
        <v>0</v>
      </c>
      <c r="AC538" s="3">
        <v>0</v>
      </c>
      <c r="AD538" s="3">
        <v>0</v>
      </c>
      <c r="AE538" s="3">
        <v>0</v>
      </c>
      <c r="AF538" t="s">
        <v>536</v>
      </c>
      <c r="AG538" s="13">
        <v>5</v>
      </c>
      <c r="AQ538"/>
    </row>
    <row r="539" spans="1:43" x14ac:dyDescent="0.2">
      <c r="A539" t="s">
        <v>680</v>
      </c>
      <c r="B539" t="s">
        <v>1221</v>
      </c>
      <c r="C539" t="s">
        <v>1656</v>
      </c>
      <c r="D539" t="s">
        <v>1735</v>
      </c>
      <c r="E539" s="3">
        <v>62.344444444444441</v>
      </c>
      <c r="F539" s="3">
        <f>Table3[[#This Row],[Total Hours Nurse Staffing]]/Table3[[#This Row],[MDS Census]]</f>
        <v>2.4764284441276065</v>
      </c>
      <c r="G539" s="3">
        <f>Table3[[#This Row],[Total Direct Care Staff Hours]]/Table3[[#This Row],[MDS Census]]</f>
        <v>2.1188166102299055</v>
      </c>
      <c r="H539" s="3">
        <f>Table3[[#This Row],[Total RN Hours (w/ Admin, DON)]]/Table3[[#This Row],[MDS Census]]</f>
        <v>0.58180538228479806</v>
      </c>
      <c r="I539" s="3">
        <f>Table3[[#This Row],[Total RN Hours (w/ Admin, DON)]]/Table3[[#This Row],[MDS Census]]</f>
        <v>0.58180538228479806</v>
      </c>
      <c r="J539" s="3">
        <f t="shared" si="8"/>
        <v>154.39155555555556</v>
      </c>
      <c r="K539" s="3">
        <f>SUM(Table3[[#This Row],[RN Hours (excl. Admin, DON)]], Table3[[#This Row],[LPN Hours (excl. Admin)]], Table3[[#This Row],[CNA Hours]], Table3[[#This Row],[NA TR Hours]], Table3[[#This Row],[Med Aide/Tech Hours]])</f>
        <v>132.09644444444444</v>
      </c>
      <c r="L539" s="3">
        <f>SUM(Table3[[#This Row],[RN Hours (excl. Admin, DON)]:[RN DON Hours]])</f>
        <v>36.27233333333335</v>
      </c>
      <c r="M539" s="3">
        <v>24.843888888888888</v>
      </c>
      <c r="N539" s="3">
        <v>5.714222222222233</v>
      </c>
      <c r="O539" s="3">
        <v>5.714222222222233</v>
      </c>
      <c r="P539" s="3">
        <f>SUM(Table3[[#This Row],[LPN Hours (excl. Admin)]:[LPN Admin Hours]])</f>
        <v>47.343222222222224</v>
      </c>
      <c r="Q539" s="3">
        <v>36.476555555555557</v>
      </c>
      <c r="R539" s="3">
        <v>10.866666666666667</v>
      </c>
      <c r="S539" s="3">
        <f>SUM(Table3[[#This Row],[CNA Hours]], Table3[[#This Row],[NA TR Hours]], Table3[[#This Row],[Med Aide/Tech Hours]])</f>
        <v>70.775999999999996</v>
      </c>
      <c r="T539" s="3">
        <v>70.775999999999996</v>
      </c>
      <c r="U539" s="3">
        <v>0</v>
      </c>
      <c r="V539" s="3">
        <v>0</v>
      </c>
      <c r="W539" s="3">
        <f>SUM(Table3[[#This Row],[RN Hours Contract]:[Med Aide Hours Contract]])</f>
        <v>0</v>
      </c>
      <c r="X539" s="3">
        <v>0</v>
      </c>
      <c r="Y539" s="3">
        <v>0</v>
      </c>
      <c r="Z539" s="3">
        <v>0</v>
      </c>
      <c r="AA539" s="3">
        <v>0</v>
      </c>
      <c r="AB539" s="3">
        <v>0</v>
      </c>
      <c r="AC539" s="3">
        <v>0</v>
      </c>
      <c r="AD539" s="3">
        <v>0</v>
      </c>
      <c r="AE539" s="3">
        <v>0</v>
      </c>
      <c r="AF539" t="s">
        <v>537</v>
      </c>
      <c r="AG539" s="13">
        <v>5</v>
      </c>
      <c r="AQ539"/>
    </row>
    <row r="540" spans="1:43" x14ac:dyDescent="0.2">
      <c r="A540" t="s">
        <v>680</v>
      </c>
      <c r="B540" t="s">
        <v>1222</v>
      </c>
      <c r="C540" t="s">
        <v>1657</v>
      </c>
      <c r="D540" t="s">
        <v>1719</v>
      </c>
      <c r="E540" s="3">
        <v>45.455555555555556</v>
      </c>
      <c r="F540" s="3">
        <f>Table3[[#This Row],[Total Hours Nurse Staffing]]/Table3[[#This Row],[MDS Census]]</f>
        <v>3.7220532877047172</v>
      </c>
      <c r="G540" s="3">
        <f>Table3[[#This Row],[Total Direct Care Staff Hours]]/Table3[[#This Row],[MDS Census]]</f>
        <v>3.578873136152529</v>
      </c>
      <c r="H540" s="3">
        <f>Table3[[#This Row],[Total RN Hours (w/ Admin, DON)]]/Table3[[#This Row],[MDS Census]]</f>
        <v>0.58158152041065747</v>
      </c>
      <c r="I540" s="3">
        <f>Table3[[#This Row],[Total RN Hours (w/ Admin, DON)]]/Table3[[#This Row],[MDS Census]]</f>
        <v>0.58158152041065747</v>
      </c>
      <c r="J540" s="3">
        <f t="shared" si="8"/>
        <v>169.18799999999999</v>
      </c>
      <c r="K540" s="3">
        <f>SUM(Table3[[#This Row],[RN Hours (excl. Admin, DON)]], Table3[[#This Row],[LPN Hours (excl. Admin)]], Table3[[#This Row],[CNA Hours]], Table3[[#This Row],[NA TR Hours]], Table3[[#This Row],[Med Aide/Tech Hours]])</f>
        <v>162.67966666666663</v>
      </c>
      <c r="L540" s="3">
        <f>SUM(Table3[[#This Row],[RN Hours (excl. Admin, DON)]:[RN DON Hours]])</f>
        <v>26.43611111111111</v>
      </c>
      <c r="M540" s="3">
        <v>19.927777777777777</v>
      </c>
      <c r="N540" s="3">
        <v>1.5472222222222223</v>
      </c>
      <c r="O540" s="3">
        <v>4.9611111111111112</v>
      </c>
      <c r="P540" s="3">
        <f>SUM(Table3[[#This Row],[LPN Hours (excl. Admin)]:[LPN Admin Hours]])</f>
        <v>30.379666666666669</v>
      </c>
      <c r="Q540" s="3">
        <v>30.379666666666669</v>
      </c>
      <c r="R540" s="3">
        <v>0</v>
      </c>
      <c r="S540" s="3">
        <f>SUM(Table3[[#This Row],[CNA Hours]], Table3[[#This Row],[NA TR Hours]], Table3[[#This Row],[Med Aide/Tech Hours]])</f>
        <v>112.37222222222221</v>
      </c>
      <c r="T540" s="3">
        <v>107.99444444444444</v>
      </c>
      <c r="U540" s="3">
        <v>4.2777777777777777</v>
      </c>
      <c r="V540" s="3">
        <v>0.1</v>
      </c>
      <c r="W540" s="3">
        <f>SUM(Table3[[#This Row],[RN Hours Contract]:[Med Aide Hours Contract]])</f>
        <v>0</v>
      </c>
      <c r="X540" s="3">
        <v>0</v>
      </c>
      <c r="Y540" s="3">
        <v>0</v>
      </c>
      <c r="Z540" s="3">
        <v>0</v>
      </c>
      <c r="AA540" s="3">
        <v>0</v>
      </c>
      <c r="AB540" s="3">
        <v>0</v>
      </c>
      <c r="AC540" s="3">
        <v>0</v>
      </c>
      <c r="AD540" s="3">
        <v>0</v>
      </c>
      <c r="AE540" s="3">
        <v>0</v>
      </c>
      <c r="AF540" t="s">
        <v>538</v>
      </c>
      <c r="AG540" s="13">
        <v>5</v>
      </c>
      <c r="AQ540"/>
    </row>
    <row r="541" spans="1:43" x14ac:dyDescent="0.2">
      <c r="A541" t="s">
        <v>680</v>
      </c>
      <c r="B541" t="s">
        <v>1223</v>
      </c>
      <c r="C541" t="s">
        <v>1658</v>
      </c>
      <c r="D541" t="s">
        <v>1741</v>
      </c>
      <c r="E541" s="3">
        <v>93.533333333333331</v>
      </c>
      <c r="F541" s="3">
        <f>Table3[[#This Row],[Total Hours Nurse Staffing]]/Table3[[#This Row],[MDS Census]]</f>
        <v>3.8855500118793063</v>
      </c>
      <c r="G541" s="3">
        <f>Table3[[#This Row],[Total Direct Care Staff Hours]]/Table3[[#This Row],[MDS Census]]</f>
        <v>3.4658660014255167</v>
      </c>
      <c r="H541" s="3">
        <f>Table3[[#This Row],[Total RN Hours (w/ Admin, DON)]]/Table3[[#This Row],[MDS Census]]</f>
        <v>1.2779139938227608</v>
      </c>
      <c r="I541" s="3">
        <f>Table3[[#This Row],[Total RN Hours (w/ Admin, DON)]]/Table3[[#This Row],[MDS Census]]</f>
        <v>1.2779139938227608</v>
      </c>
      <c r="J541" s="3">
        <f t="shared" si="8"/>
        <v>363.42844444444444</v>
      </c>
      <c r="K541" s="3">
        <f>SUM(Table3[[#This Row],[RN Hours (excl. Admin, DON)]], Table3[[#This Row],[LPN Hours (excl. Admin)]], Table3[[#This Row],[CNA Hours]], Table3[[#This Row],[NA TR Hours]], Table3[[#This Row],[Med Aide/Tech Hours]])</f>
        <v>324.17399999999998</v>
      </c>
      <c r="L541" s="3">
        <f>SUM(Table3[[#This Row],[RN Hours (excl. Admin, DON)]:[RN DON Hours]])</f>
        <v>119.52755555555557</v>
      </c>
      <c r="M541" s="3">
        <v>85.620333333333335</v>
      </c>
      <c r="N541" s="3">
        <v>27.685000000000002</v>
      </c>
      <c r="O541" s="3">
        <v>6.2222222222222223</v>
      </c>
      <c r="P541" s="3">
        <f>SUM(Table3[[#This Row],[LPN Hours (excl. Admin)]:[LPN Admin Hours]])</f>
        <v>52.337555555555554</v>
      </c>
      <c r="Q541" s="3">
        <v>46.990333333333332</v>
      </c>
      <c r="R541" s="3">
        <v>5.3472222222222223</v>
      </c>
      <c r="S541" s="3">
        <f>SUM(Table3[[#This Row],[CNA Hours]], Table3[[#This Row],[NA TR Hours]], Table3[[#This Row],[Med Aide/Tech Hours]])</f>
        <v>191.56333333333333</v>
      </c>
      <c r="T541" s="3">
        <v>191.56333333333333</v>
      </c>
      <c r="U541" s="3">
        <v>0</v>
      </c>
      <c r="V541" s="3">
        <v>0</v>
      </c>
      <c r="W541" s="3">
        <f>SUM(Table3[[#This Row],[RN Hours Contract]:[Med Aide Hours Contract]])</f>
        <v>41.382333333333335</v>
      </c>
      <c r="X541" s="3">
        <v>5.1261111111111113</v>
      </c>
      <c r="Y541" s="3">
        <v>0</v>
      </c>
      <c r="Z541" s="3">
        <v>0</v>
      </c>
      <c r="AA541" s="3">
        <v>1.9537777777777778</v>
      </c>
      <c r="AB541" s="3">
        <v>0.17499999999999999</v>
      </c>
      <c r="AC541" s="3">
        <v>34.12744444444445</v>
      </c>
      <c r="AD541" s="3">
        <v>0</v>
      </c>
      <c r="AE541" s="3">
        <v>0</v>
      </c>
      <c r="AF541" t="s">
        <v>539</v>
      </c>
      <c r="AG541" s="13">
        <v>5</v>
      </c>
      <c r="AQ541"/>
    </row>
    <row r="542" spans="1:43" x14ac:dyDescent="0.2">
      <c r="A542" t="s">
        <v>680</v>
      </c>
      <c r="B542" t="s">
        <v>1224</v>
      </c>
      <c r="C542" t="s">
        <v>1659</v>
      </c>
      <c r="D542" t="s">
        <v>1790</v>
      </c>
      <c r="E542" s="3">
        <v>37.455555555555556</v>
      </c>
      <c r="F542" s="3">
        <f>Table3[[#This Row],[Total Hours Nurse Staffing]]/Table3[[#This Row],[MDS Census]]</f>
        <v>3.3824621773954315</v>
      </c>
      <c r="G542" s="3">
        <f>Table3[[#This Row],[Total Direct Care Staff Hours]]/Table3[[#This Row],[MDS Census]]</f>
        <v>3.232951646395728</v>
      </c>
      <c r="H542" s="3">
        <f>Table3[[#This Row],[Total RN Hours (w/ Admin, DON)]]/Table3[[#This Row],[MDS Census]]</f>
        <v>0.74305250667457723</v>
      </c>
      <c r="I542" s="3">
        <f>Table3[[#This Row],[Total RN Hours (w/ Admin, DON)]]/Table3[[#This Row],[MDS Census]]</f>
        <v>0.74305250667457723</v>
      </c>
      <c r="J542" s="3">
        <f t="shared" si="8"/>
        <v>126.69199999999999</v>
      </c>
      <c r="K542" s="3">
        <f>SUM(Table3[[#This Row],[RN Hours (excl. Admin, DON)]], Table3[[#This Row],[LPN Hours (excl. Admin)]], Table3[[#This Row],[CNA Hours]], Table3[[#This Row],[NA TR Hours]], Table3[[#This Row],[Med Aide/Tech Hours]])</f>
        <v>121.09199999999998</v>
      </c>
      <c r="L542" s="3">
        <f>SUM(Table3[[#This Row],[RN Hours (excl. Admin, DON)]:[RN DON Hours]])</f>
        <v>27.831444444444443</v>
      </c>
      <c r="M542" s="3">
        <v>22.231444444444442</v>
      </c>
      <c r="N542" s="3">
        <v>0</v>
      </c>
      <c r="O542" s="3">
        <v>5.6</v>
      </c>
      <c r="P542" s="3">
        <f>SUM(Table3[[#This Row],[LPN Hours (excl. Admin)]:[LPN Admin Hours]])</f>
        <v>15.938444444444444</v>
      </c>
      <c r="Q542" s="3">
        <v>15.938444444444444</v>
      </c>
      <c r="R542" s="3">
        <v>0</v>
      </c>
      <c r="S542" s="3">
        <f>SUM(Table3[[#This Row],[CNA Hours]], Table3[[#This Row],[NA TR Hours]], Table3[[#This Row],[Med Aide/Tech Hours]])</f>
        <v>82.922111111111107</v>
      </c>
      <c r="T542" s="3">
        <v>82.922111111111107</v>
      </c>
      <c r="U542" s="3">
        <v>0</v>
      </c>
      <c r="V542" s="3">
        <v>0</v>
      </c>
      <c r="W542" s="3">
        <f>SUM(Table3[[#This Row],[RN Hours Contract]:[Med Aide Hours Contract]])</f>
        <v>0</v>
      </c>
      <c r="X542" s="3">
        <v>0</v>
      </c>
      <c r="Y542" s="3">
        <v>0</v>
      </c>
      <c r="Z542" s="3">
        <v>0</v>
      </c>
      <c r="AA542" s="3">
        <v>0</v>
      </c>
      <c r="AB542" s="3">
        <v>0</v>
      </c>
      <c r="AC542" s="3">
        <v>0</v>
      </c>
      <c r="AD542" s="3">
        <v>0</v>
      </c>
      <c r="AE542" s="3">
        <v>0</v>
      </c>
      <c r="AF542" t="s">
        <v>540</v>
      </c>
      <c r="AG542" s="13">
        <v>5</v>
      </c>
      <c r="AQ542"/>
    </row>
    <row r="543" spans="1:43" x14ac:dyDescent="0.2">
      <c r="A543" t="s">
        <v>680</v>
      </c>
      <c r="B543" t="s">
        <v>1225</v>
      </c>
      <c r="C543" t="s">
        <v>1428</v>
      </c>
      <c r="D543" t="s">
        <v>1752</v>
      </c>
      <c r="E543" s="3">
        <v>24.022222222222222</v>
      </c>
      <c r="F543" s="3">
        <f>Table3[[#This Row],[Total Hours Nurse Staffing]]/Table3[[#This Row],[MDS Census]]</f>
        <v>5.3969888991674377</v>
      </c>
      <c r="G543" s="3">
        <f>Table3[[#This Row],[Total Direct Care Staff Hours]]/Table3[[#This Row],[MDS Census]]</f>
        <v>4.8154625346901021</v>
      </c>
      <c r="H543" s="3">
        <f>Table3[[#This Row],[Total RN Hours (w/ Admin, DON)]]/Table3[[#This Row],[MDS Census]]</f>
        <v>1.6238205365402405</v>
      </c>
      <c r="I543" s="3">
        <f>Table3[[#This Row],[Total RN Hours (w/ Admin, DON)]]/Table3[[#This Row],[MDS Census]]</f>
        <v>1.6238205365402405</v>
      </c>
      <c r="J543" s="3">
        <f t="shared" si="8"/>
        <v>129.64766666666668</v>
      </c>
      <c r="K543" s="3">
        <f>SUM(Table3[[#This Row],[RN Hours (excl. Admin, DON)]], Table3[[#This Row],[LPN Hours (excl. Admin)]], Table3[[#This Row],[CNA Hours]], Table3[[#This Row],[NA TR Hours]], Table3[[#This Row],[Med Aide/Tech Hours]])</f>
        <v>115.67811111111112</v>
      </c>
      <c r="L543" s="3">
        <f>SUM(Table3[[#This Row],[RN Hours (excl. Admin, DON)]:[RN DON Hours]])</f>
        <v>39.007777777777775</v>
      </c>
      <c r="M543" s="3">
        <v>25.038222222222224</v>
      </c>
      <c r="N543" s="3">
        <v>9.0584444444444436</v>
      </c>
      <c r="O543" s="3">
        <v>4.9111111111111114</v>
      </c>
      <c r="P543" s="3">
        <f>SUM(Table3[[#This Row],[LPN Hours (excl. Admin)]:[LPN Admin Hours]])</f>
        <v>24.536222222222225</v>
      </c>
      <c r="Q543" s="3">
        <v>24.536222222222225</v>
      </c>
      <c r="R543" s="3">
        <v>0</v>
      </c>
      <c r="S543" s="3">
        <f>SUM(Table3[[#This Row],[CNA Hours]], Table3[[#This Row],[NA TR Hours]], Table3[[#This Row],[Med Aide/Tech Hours]])</f>
        <v>66.103666666666669</v>
      </c>
      <c r="T543" s="3">
        <v>66.103666666666669</v>
      </c>
      <c r="U543" s="3">
        <v>0</v>
      </c>
      <c r="V543" s="3">
        <v>0</v>
      </c>
      <c r="W543" s="3">
        <f>SUM(Table3[[#This Row],[RN Hours Contract]:[Med Aide Hours Contract]])</f>
        <v>12.901999999999997</v>
      </c>
      <c r="X543" s="3">
        <v>6.0325555555555548</v>
      </c>
      <c r="Y543" s="3">
        <v>0</v>
      </c>
      <c r="Z543" s="3">
        <v>0</v>
      </c>
      <c r="AA543" s="3">
        <v>4.3527777777777779</v>
      </c>
      <c r="AB543" s="3">
        <v>0</v>
      </c>
      <c r="AC543" s="3">
        <v>2.5166666666666666</v>
      </c>
      <c r="AD543" s="3">
        <v>0</v>
      </c>
      <c r="AE543" s="3">
        <v>0</v>
      </c>
      <c r="AF543" t="s">
        <v>541</v>
      </c>
      <c r="AG543" s="13">
        <v>5</v>
      </c>
      <c r="AQ543"/>
    </row>
    <row r="544" spans="1:43" x14ac:dyDescent="0.2">
      <c r="A544" t="s">
        <v>680</v>
      </c>
      <c r="B544" t="s">
        <v>1226</v>
      </c>
      <c r="C544" t="s">
        <v>1660</v>
      </c>
      <c r="D544" t="s">
        <v>1738</v>
      </c>
      <c r="E544" s="3">
        <v>29.566666666666666</v>
      </c>
      <c r="F544" s="3">
        <f>Table3[[#This Row],[Total Hours Nurse Staffing]]/Table3[[#This Row],[MDS Census]]</f>
        <v>3.6284667418263812</v>
      </c>
      <c r="G544" s="3">
        <f>Table3[[#This Row],[Total Direct Care Staff Hours]]/Table3[[#This Row],[MDS Census]]</f>
        <v>3.2854039834648625</v>
      </c>
      <c r="H544" s="3">
        <f>Table3[[#This Row],[Total RN Hours (w/ Admin, DON)]]/Table3[[#This Row],[MDS Census]]</f>
        <v>0.63266441187523481</v>
      </c>
      <c r="I544" s="3">
        <f>Table3[[#This Row],[Total RN Hours (w/ Admin, DON)]]/Table3[[#This Row],[MDS Census]]</f>
        <v>0.63266441187523481</v>
      </c>
      <c r="J544" s="3">
        <f t="shared" si="8"/>
        <v>107.28166666666667</v>
      </c>
      <c r="K544" s="3">
        <f>SUM(Table3[[#This Row],[RN Hours (excl. Admin, DON)]], Table3[[#This Row],[LPN Hours (excl. Admin)]], Table3[[#This Row],[CNA Hours]], Table3[[#This Row],[NA TR Hours]], Table3[[#This Row],[Med Aide/Tech Hours]])</f>
        <v>97.138444444444431</v>
      </c>
      <c r="L544" s="3">
        <f>SUM(Table3[[#This Row],[RN Hours (excl. Admin, DON)]:[RN DON Hours]])</f>
        <v>18.705777777777776</v>
      </c>
      <c r="M544" s="3">
        <v>13.327999999999999</v>
      </c>
      <c r="N544" s="3">
        <v>0</v>
      </c>
      <c r="O544" s="3">
        <v>5.3777777777777782</v>
      </c>
      <c r="P544" s="3">
        <f>SUM(Table3[[#This Row],[LPN Hours (excl. Admin)]:[LPN Admin Hours]])</f>
        <v>28.317333333333334</v>
      </c>
      <c r="Q544" s="3">
        <v>23.55188888888889</v>
      </c>
      <c r="R544" s="3">
        <v>4.7654444444444444</v>
      </c>
      <c r="S544" s="3">
        <f>SUM(Table3[[#This Row],[CNA Hours]], Table3[[#This Row],[NA TR Hours]], Table3[[#This Row],[Med Aide/Tech Hours]])</f>
        <v>60.258555555555553</v>
      </c>
      <c r="T544" s="3">
        <v>58.658666666666662</v>
      </c>
      <c r="U544" s="3">
        <v>1.5998888888888887</v>
      </c>
      <c r="V544" s="3">
        <v>0</v>
      </c>
      <c r="W544" s="3">
        <f>SUM(Table3[[#This Row],[RN Hours Contract]:[Med Aide Hours Contract]])</f>
        <v>0</v>
      </c>
      <c r="X544" s="3">
        <v>0</v>
      </c>
      <c r="Y544" s="3">
        <v>0</v>
      </c>
      <c r="Z544" s="3">
        <v>0</v>
      </c>
      <c r="AA544" s="3">
        <v>0</v>
      </c>
      <c r="AB544" s="3">
        <v>0</v>
      </c>
      <c r="AC544" s="3">
        <v>0</v>
      </c>
      <c r="AD544" s="3">
        <v>0</v>
      </c>
      <c r="AE544" s="3">
        <v>0</v>
      </c>
      <c r="AF544" t="s">
        <v>542</v>
      </c>
      <c r="AG544" s="13">
        <v>5</v>
      </c>
      <c r="AQ544"/>
    </row>
    <row r="545" spans="1:43" x14ac:dyDescent="0.2">
      <c r="A545" t="s">
        <v>680</v>
      </c>
      <c r="B545" t="s">
        <v>1227</v>
      </c>
      <c r="C545" t="s">
        <v>1420</v>
      </c>
      <c r="D545" t="s">
        <v>1741</v>
      </c>
      <c r="E545" s="3">
        <v>51.077777777777776</v>
      </c>
      <c r="F545" s="3">
        <f>Table3[[#This Row],[Total Hours Nurse Staffing]]/Table3[[#This Row],[MDS Census]]</f>
        <v>2.5155427452686538</v>
      </c>
      <c r="G545" s="3">
        <f>Table3[[#This Row],[Total Direct Care Staff Hours]]/Table3[[#This Row],[MDS Census]]</f>
        <v>2.2797150315423105</v>
      </c>
      <c r="H545" s="3">
        <f>Table3[[#This Row],[Total RN Hours (w/ Admin, DON)]]/Table3[[#This Row],[MDS Census]]</f>
        <v>0.77134000435066352</v>
      </c>
      <c r="I545" s="3">
        <f>Table3[[#This Row],[Total RN Hours (w/ Admin, DON)]]/Table3[[#This Row],[MDS Census]]</f>
        <v>0.77134000435066352</v>
      </c>
      <c r="J545" s="3">
        <f t="shared" ref="J545:J608" si="9">SUM(L545,P545,S545)</f>
        <v>128.48833333333334</v>
      </c>
      <c r="K545" s="3">
        <f>SUM(Table3[[#This Row],[RN Hours (excl. Admin, DON)]], Table3[[#This Row],[LPN Hours (excl. Admin)]], Table3[[#This Row],[CNA Hours]], Table3[[#This Row],[NA TR Hours]], Table3[[#This Row],[Med Aide/Tech Hours]])</f>
        <v>116.44277777777778</v>
      </c>
      <c r="L545" s="3">
        <f>SUM(Table3[[#This Row],[RN Hours (excl. Admin, DON)]:[RN DON Hours]])</f>
        <v>39.398333333333333</v>
      </c>
      <c r="M545" s="3">
        <v>28.330555555555556</v>
      </c>
      <c r="N545" s="3">
        <v>5.7344444444444447</v>
      </c>
      <c r="O545" s="3">
        <v>5.333333333333333</v>
      </c>
      <c r="P545" s="3">
        <f>SUM(Table3[[#This Row],[LPN Hours (excl. Admin)]:[LPN Admin Hours]])</f>
        <v>16.283888888888889</v>
      </c>
      <c r="Q545" s="3">
        <v>15.306111111111111</v>
      </c>
      <c r="R545" s="3">
        <v>0.97777777777777775</v>
      </c>
      <c r="S545" s="3">
        <f>SUM(Table3[[#This Row],[CNA Hours]], Table3[[#This Row],[NA TR Hours]], Table3[[#This Row],[Med Aide/Tech Hours]])</f>
        <v>72.806111111111107</v>
      </c>
      <c r="T545" s="3">
        <v>72.806111111111107</v>
      </c>
      <c r="U545" s="3">
        <v>0</v>
      </c>
      <c r="V545" s="3">
        <v>0</v>
      </c>
      <c r="W545" s="3">
        <f>SUM(Table3[[#This Row],[RN Hours Contract]:[Med Aide Hours Contract]])</f>
        <v>0.17777777777777778</v>
      </c>
      <c r="X545" s="3">
        <v>0</v>
      </c>
      <c r="Y545" s="3">
        <v>0.17777777777777778</v>
      </c>
      <c r="Z545" s="3">
        <v>0</v>
      </c>
      <c r="AA545" s="3">
        <v>0</v>
      </c>
      <c r="AB545" s="3">
        <v>0</v>
      </c>
      <c r="AC545" s="3">
        <v>0</v>
      </c>
      <c r="AD545" s="3">
        <v>0</v>
      </c>
      <c r="AE545" s="3">
        <v>0</v>
      </c>
      <c r="AF545" t="s">
        <v>543</v>
      </c>
      <c r="AG545" s="13">
        <v>5</v>
      </c>
      <c r="AQ545"/>
    </row>
    <row r="546" spans="1:43" x14ac:dyDescent="0.2">
      <c r="A546" t="s">
        <v>680</v>
      </c>
      <c r="B546" t="s">
        <v>1228</v>
      </c>
      <c r="C546" t="s">
        <v>1373</v>
      </c>
      <c r="D546" t="s">
        <v>1704</v>
      </c>
      <c r="E546" s="3">
        <v>79.13333333333334</v>
      </c>
      <c r="F546" s="3">
        <f>Table3[[#This Row],[Total Hours Nurse Staffing]]/Table3[[#This Row],[MDS Census]]</f>
        <v>4.6165108115697846</v>
      </c>
      <c r="G546" s="3">
        <f>Table3[[#This Row],[Total Direct Care Staff Hours]]/Table3[[#This Row],[MDS Census]]</f>
        <v>4.3516624543667506</v>
      </c>
      <c r="H546" s="3">
        <f>Table3[[#This Row],[Total RN Hours (w/ Admin, DON)]]/Table3[[#This Row],[MDS Census]]</f>
        <v>0.52464195450716089</v>
      </c>
      <c r="I546" s="3">
        <f>Table3[[#This Row],[Total RN Hours (w/ Admin, DON)]]/Table3[[#This Row],[MDS Census]]</f>
        <v>0.52464195450716089</v>
      </c>
      <c r="J546" s="3">
        <f t="shared" si="9"/>
        <v>365.31988888888895</v>
      </c>
      <c r="K546" s="3">
        <f>SUM(Table3[[#This Row],[RN Hours (excl. Admin, DON)]], Table3[[#This Row],[LPN Hours (excl. Admin)]], Table3[[#This Row],[CNA Hours]], Table3[[#This Row],[NA TR Hours]], Table3[[#This Row],[Med Aide/Tech Hours]])</f>
        <v>344.36155555555558</v>
      </c>
      <c r="L546" s="3">
        <f>SUM(Table3[[#This Row],[RN Hours (excl. Admin, DON)]:[RN DON Hours]])</f>
        <v>41.516666666666673</v>
      </c>
      <c r="M546" s="3">
        <v>20.558333333333334</v>
      </c>
      <c r="N546" s="3">
        <v>15.447222222222223</v>
      </c>
      <c r="O546" s="3">
        <v>5.5111111111111111</v>
      </c>
      <c r="P546" s="3">
        <f>SUM(Table3[[#This Row],[LPN Hours (excl. Admin)]:[LPN Admin Hours]])</f>
        <v>89.572222222222223</v>
      </c>
      <c r="Q546" s="3">
        <v>89.572222222222223</v>
      </c>
      <c r="R546" s="3">
        <v>0</v>
      </c>
      <c r="S546" s="3">
        <f>SUM(Table3[[#This Row],[CNA Hours]], Table3[[#This Row],[NA TR Hours]], Table3[[#This Row],[Med Aide/Tech Hours]])</f>
        <v>234.23100000000002</v>
      </c>
      <c r="T546" s="3">
        <v>234.23100000000002</v>
      </c>
      <c r="U546" s="3">
        <v>0</v>
      </c>
      <c r="V546" s="3">
        <v>0</v>
      </c>
      <c r="W546" s="3">
        <f>SUM(Table3[[#This Row],[RN Hours Contract]:[Med Aide Hours Contract]])</f>
        <v>123.50600000000001</v>
      </c>
      <c r="X546" s="3">
        <v>9.8638888888888889</v>
      </c>
      <c r="Y546" s="3">
        <v>0</v>
      </c>
      <c r="Z546" s="3">
        <v>0</v>
      </c>
      <c r="AA546" s="3">
        <v>21.994444444444444</v>
      </c>
      <c r="AB546" s="3">
        <v>0</v>
      </c>
      <c r="AC546" s="3">
        <v>91.64766666666668</v>
      </c>
      <c r="AD546" s="3">
        <v>0</v>
      </c>
      <c r="AE546" s="3">
        <v>0</v>
      </c>
      <c r="AF546" t="s">
        <v>544</v>
      </c>
      <c r="AG546" s="13">
        <v>5</v>
      </c>
      <c r="AQ546"/>
    </row>
    <row r="547" spans="1:43" x14ac:dyDescent="0.2">
      <c r="A547" t="s">
        <v>680</v>
      </c>
      <c r="B547" t="s">
        <v>1229</v>
      </c>
      <c r="C547" t="s">
        <v>1396</v>
      </c>
      <c r="D547" t="s">
        <v>1706</v>
      </c>
      <c r="E547" s="3">
        <v>53.1</v>
      </c>
      <c r="F547" s="3">
        <f>Table3[[#This Row],[Total Hours Nurse Staffing]]/Table3[[#This Row],[MDS Census]]</f>
        <v>4.8034630675873613</v>
      </c>
      <c r="G547" s="3">
        <f>Table3[[#This Row],[Total Direct Care Staff Hours]]/Table3[[#This Row],[MDS Census]]</f>
        <v>4.282276626909395</v>
      </c>
      <c r="H547" s="3">
        <f>Table3[[#This Row],[Total RN Hours (w/ Admin, DON)]]/Table3[[#This Row],[MDS Census]]</f>
        <v>0.73838669177652227</v>
      </c>
      <c r="I547" s="3">
        <f>Table3[[#This Row],[Total RN Hours (w/ Admin, DON)]]/Table3[[#This Row],[MDS Census]]</f>
        <v>0.73838669177652227</v>
      </c>
      <c r="J547" s="3">
        <f t="shared" si="9"/>
        <v>255.06388888888887</v>
      </c>
      <c r="K547" s="3">
        <f>SUM(Table3[[#This Row],[RN Hours (excl. Admin, DON)]], Table3[[#This Row],[LPN Hours (excl. Admin)]], Table3[[#This Row],[CNA Hours]], Table3[[#This Row],[NA TR Hours]], Table3[[#This Row],[Med Aide/Tech Hours]])</f>
        <v>227.38888888888889</v>
      </c>
      <c r="L547" s="3">
        <f>SUM(Table3[[#This Row],[RN Hours (excl. Admin, DON)]:[RN DON Hours]])</f>
        <v>39.208333333333336</v>
      </c>
      <c r="M547" s="3">
        <v>24.516666666666666</v>
      </c>
      <c r="N547" s="3">
        <v>6.7333333333333334</v>
      </c>
      <c r="O547" s="3">
        <v>7.958333333333333</v>
      </c>
      <c r="P547" s="3">
        <f>SUM(Table3[[#This Row],[LPN Hours (excl. Admin)]:[LPN Admin Hours]])</f>
        <v>68.722222222222214</v>
      </c>
      <c r="Q547" s="3">
        <v>55.738888888888887</v>
      </c>
      <c r="R547" s="3">
        <v>12.983333333333333</v>
      </c>
      <c r="S547" s="3">
        <f>SUM(Table3[[#This Row],[CNA Hours]], Table3[[#This Row],[NA TR Hours]], Table3[[#This Row],[Med Aide/Tech Hours]])</f>
        <v>147.13333333333333</v>
      </c>
      <c r="T547" s="3">
        <v>147.13333333333333</v>
      </c>
      <c r="U547" s="3">
        <v>0</v>
      </c>
      <c r="V547" s="3">
        <v>0</v>
      </c>
      <c r="W547" s="3">
        <f>SUM(Table3[[#This Row],[RN Hours Contract]:[Med Aide Hours Contract]])</f>
        <v>0</v>
      </c>
      <c r="X547" s="3">
        <v>0</v>
      </c>
      <c r="Y547" s="3">
        <v>0</v>
      </c>
      <c r="Z547" s="3">
        <v>0</v>
      </c>
      <c r="AA547" s="3">
        <v>0</v>
      </c>
      <c r="AB547" s="3">
        <v>0</v>
      </c>
      <c r="AC547" s="3">
        <v>0</v>
      </c>
      <c r="AD547" s="3">
        <v>0</v>
      </c>
      <c r="AE547" s="3">
        <v>0</v>
      </c>
      <c r="AF547" t="s">
        <v>545</v>
      </c>
      <c r="AG547" s="13">
        <v>5</v>
      </c>
      <c r="AQ547"/>
    </row>
    <row r="548" spans="1:43" x14ac:dyDescent="0.2">
      <c r="A548" t="s">
        <v>680</v>
      </c>
      <c r="B548" t="s">
        <v>1230</v>
      </c>
      <c r="C548" t="s">
        <v>1661</v>
      </c>
      <c r="D548" t="s">
        <v>1754</v>
      </c>
      <c r="E548" s="3">
        <v>24.2</v>
      </c>
      <c r="F548" s="3">
        <f>Table3[[#This Row],[Total Hours Nurse Staffing]]/Table3[[#This Row],[MDS Census]]</f>
        <v>6.6355463728191006</v>
      </c>
      <c r="G548" s="3">
        <f>Table3[[#This Row],[Total Direct Care Staff Hours]]/Table3[[#This Row],[MDS Census]]</f>
        <v>5.8095362718089989</v>
      </c>
      <c r="H548" s="3">
        <f>Table3[[#This Row],[Total RN Hours (w/ Admin, DON)]]/Table3[[#This Row],[MDS Census]]</f>
        <v>1.7601606978879705</v>
      </c>
      <c r="I548" s="3">
        <f>Table3[[#This Row],[Total RN Hours (w/ Admin, DON)]]/Table3[[#This Row],[MDS Census]]</f>
        <v>1.7601606978879705</v>
      </c>
      <c r="J548" s="3">
        <f t="shared" si="9"/>
        <v>160.58022222222223</v>
      </c>
      <c r="K548" s="3">
        <f>SUM(Table3[[#This Row],[RN Hours (excl. Admin, DON)]], Table3[[#This Row],[LPN Hours (excl. Admin)]], Table3[[#This Row],[CNA Hours]], Table3[[#This Row],[NA TR Hours]], Table3[[#This Row],[Med Aide/Tech Hours]])</f>
        <v>140.59077777777776</v>
      </c>
      <c r="L548" s="3">
        <f>SUM(Table3[[#This Row],[RN Hours (excl. Admin, DON)]:[RN DON Hours]])</f>
        <v>42.595888888888886</v>
      </c>
      <c r="M548" s="3">
        <v>27.331444444444443</v>
      </c>
      <c r="N548" s="3">
        <v>9.6822222222222223</v>
      </c>
      <c r="O548" s="3">
        <v>5.5822222222222218</v>
      </c>
      <c r="P548" s="3">
        <f>SUM(Table3[[#This Row],[LPN Hours (excl. Admin)]:[LPN Admin Hours]])</f>
        <v>34.109333333333332</v>
      </c>
      <c r="Q548" s="3">
        <v>29.384333333333334</v>
      </c>
      <c r="R548" s="3">
        <v>4.7249999999999996</v>
      </c>
      <c r="S548" s="3">
        <f>SUM(Table3[[#This Row],[CNA Hours]], Table3[[#This Row],[NA TR Hours]], Table3[[#This Row],[Med Aide/Tech Hours]])</f>
        <v>83.875</v>
      </c>
      <c r="T548" s="3">
        <v>83.875</v>
      </c>
      <c r="U548" s="3">
        <v>0</v>
      </c>
      <c r="V548" s="3">
        <v>0</v>
      </c>
      <c r="W548" s="3">
        <f>SUM(Table3[[#This Row],[RN Hours Contract]:[Med Aide Hours Contract]])</f>
        <v>1.8157777777777779</v>
      </c>
      <c r="X548" s="3">
        <v>0.16755555555555557</v>
      </c>
      <c r="Y548" s="3">
        <v>0</v>
      </c>
      <c r="Z548" s="3">
        <v>0</v>
      </c>
      <c r="AA548" s="3">
        <v>1.6482222222222223</v>
      </c>
      <c r="AB548" s="3">
        <v>0</v>
      </c>
      <c r="AC548" s="3">
        <v>0</v>
      </c>
      <c r="AD548" s="3">
        <v>0</v>
      </c>
      <c r="AE548" s="3">
        <v>0</v>
      </c>
      <c r="AF548" t="s">
        <v>546</v>
      </c>
      <c r="AG548" s="13">
        <v>5</v>
      </c>
      <c r="AQ548"/>
    </row>
    <row r="549" spans="1:43" x14ac:dyDescent="0.2">
      <c r="A549" t="s">
        <v>680</v>
      </c>
      <c r="B549" t="s">
        <v>1231</v>
      </c>
      <c r="C549" t="s">
        <v>1439</v>
      </c>
      <c r="D549" t="s">
        <v>1741</v>
      </c>
      <c r="E549" s="3">
        <v>89.566666666666663</v>
      </c>
      <c r="F549" s="3">
        <f>Table3[[#This Row],[Total Hours Nurse Staffing]]/Table3[[#This Row],[MDS Census]]</f>
        <v>2.7506822974817022</v>
      </c>
      <c r="G549" s="3">
        <f>Table3[[#This Row],[Total Direct Care Staff Hours]]/Table3[[#This Row],[MDS Census]]</f>
        <v>2.700440392010917</v>
      </c>
      <c r="H549" s="3">
        <f>Table3[[#This Row],[Total RN Hours (w/ Admin, DON)]]/Table3[[#This Row],[MDS Census]]</f>
        <v>0.53206798163999514</v>
      </c>
      <c r="I549" s="3">
        <f>Table3[[#This Row],[Total RN Hours (w/ Admin, DON)]]/Table3[[#This Row],[MDS Census]]</f>
        <v>0.53206798163999514</v>
      </c>
      <c r="J549" s="3">
        <f t="shared" si="9"/>
        <v>246.36944444444447</v>
      </c>
      <c r="K549" s="3">
        <f>SUM(Table3[[#This Row],[RN Hours (excl. Admin, DON)]], Table3[[#This Row],[LPN Hours (excl. Admin)]], Table3[[#This Row],[CNA Hours]], Table3[[#This Row],[NA TR Hours]], Table3[[#This Row],[Med Aide/Tech Hours]])</f>
        <v>241.86944444444447</v>
      </c>
      <c r="L549" s="3">
        <f>SUM(Table3[[#This Row],[RN Hours (excl. Admin, DON)]:[RN DON Hours]])</f>
        <v>47.655555555555559</v>
      </c>
      <c r="M549" s="3">
        <v>43.155555555555559</v>
      </c>
      <c r="N549" s="3">
        <v>0</v>
      </c>
      <c r="O549" s="3">
        <v>4.5</v>
      </c>
      <c r="P549" s="3">
        <f>SUM(Table3[[#This Row],[LPN Hours (excl. Admin)]:[LPN Admin Hours]])</f>
        <v>61.413888888888891</v>
      </c>
      <c r="Q549" s="3">
        <v>61.413888888888891</v>
      </c>
      <c r="R549" s="3">
        <v>0</v>
      </c>
      <c r="S549" s="3">
        <f>SUM(Table3[[#This Row],[CNA Hours]], Table3[[#This Row],[NA TR Hours]], Table3[[#This Row],[Med Aide/Tech Hours]])</f>
        <v>137.30000000000001</v>
      </c>
      <c r="T549" s="3">
        <v>137.30000000000001</v>
      </c>
      <c r="U549" s="3">
        <v>0</v>
      </c>
      <c r="V549" s="3">
        <v>0</v>
      </c>
      <c r="W549" s="3">
        <f>SUM(Table3[[#This Row],[RN Hours Contract]:[Med Aide Hours Contract]])</f>
        <v>0</v>
      </c>
      <c r="X549" s="3">
        <v>0</v>
      </c>
      <c r="Y549" s="3">
        <v>0</v>
      </c>
      <c r="Z549" s="3">
        <v>0</v>
      </c>
      <c r="AA549" s="3">
        <v>0</v>
      </c>
      <c r="AB549" s="3">
        <v>0</v>
      </c>
      <c r="AC549" s="3">
        <v>0</v>
      </c>
      <c r="AD549" s="3">
        <v>0</v>
      </c>
      <c r="AE549" s="3">
        <v>0</v>
      </c>
      <c r="AF549" t="s">
        <v>547</v>
      </c>
      <c r="AG549" s="13">
        <v>5</v>
      </c>
      <c r="AQ549"/>
    </row>
    <row r="550" spans="1:43" x14ac:dyDescent="0.2">
      <c r="A550" t="s">
        <v>680</v>
      </c>
      <c r="B550" t="s">
        <v>1232</v>
      </c>
      <c r="C550" t="s">
        <v>1662</v>
      </c>
      <c r="D550" t="s">
        <v>1771</v>
      </c>
      <c r="E550" s="3">
        <v>32.255555555555553</v>
      </c>
      <c r="F550" s="3">
        <f>Table3[[#This Row],[Total Hours Nurse Staffing]]/Table3[[#This Row],[MDS Census]]</f>
        <v>3.7881501894591807</v>
      </c>
      <c r="G550" s="3">
        <f>Table3[[#This Row],[Total Direct Care Staff Hours]]/Table3[[#This Row],[MDS Census]]</f>
        <v>3.5524457457802279</v>
      </c>
      <c r="H550" s="3">
        <f>Table3[[#This Row],[Total RN Hours (w/ Admin, DON)]]/Table3[[#This Row],[MDS Census]]</f>
        <v>0.66026524285222199</v>
      </c>
      <c r="I550" s="3">
        <f>Table3[[#This Row],[Total RN Hours (w/ Admin, DON)]]/Table3[[#This Row],[MDS Census]]</f>
        <v>0.66026524285222199</v>
      </c>
      <c r="J550" s="3">
        <f t="shared" si="9"/>
        <v>122.1888888888889</v>
      </c>
      <c r="K550" s="3">
        <f>SUM(Table3[[#This Row],[RN Hours (excl. Admin, DON)]], Table3[[#This Row],[LPN Hours (excl. Admin)]], Table3[[#This Row],[CNA Hours]], Table3[[#This Row],[NA TR Hours]], Table3[[#This Row],[Med Aide/Tech Hours]])</f>
        <v>114.58611111111112</v>
      </c>
      <c r="L550" s="3">
        <f>SUM(Table3[[#This Row],[RN Hours (excl. Admin, DON)]:[RN DON Hours]])</f>
        <v>21.297222222222224</v>
      </c>
      <c r="M550" s="3">
        <v>13.808333333333334</v>
      </c>
      <c r="N550" s="3">
        <v>2.7333333333333334</v>
      </c>
      <c r="O550" s="3">
        <v>4.7555555555555555</v>
      </c>
      <c r="P550" s="3">
        <f>SUM(Table3[[#This Row],[LPN Hours (excl. Admin)]:[LPN Admin Hours]])</f>
        <v>25.633333333333333</v>
      </c>
      <c r="Q550" s="3">
        <v>25.519444444444446</v>
      </c>
      <c r="R550" s="3">
        <v>0.11388888888888889</v>
      </c>
      <c r="S550" s="3">
        <f>SUM(Table3[[#This Row],[CNA Hours]], Table3[[#This Row],[NA TR Hours]], Table3[[#This Row],[Med Aide/Tech Hours]])</f>
        <v>75.25833333333334</v>
      </c>
      <c r="T550" s="3">
        <v>75.25833333333334</v>
      </c>
      <c r="U550" s="3">
        <v>0</v>
      </c>
      <c r="V550" s="3">
        <v>0</v>
      </c>
      <c r="W550" s="3">
        <f>SUM(Table3[[#This Row],[RN Hours Contract]:[Med Aide Hours Contract]])</f>
        <v>2.3416666666666668</v>
      </c>
      <c r="X550" s="3">
        <v>0</v>
      </c>
      <c r="Y550" s="3">
        <v>0</v>
      </c>
      <c r="Z550" s="3">
        <v>0</v>
      </c>
      <c r="AA550" s="3">
        <v>1.2416666666666667</v>
      </c>
      <c r="AB550" s="3">
        <v>0</v>
      </c>
      <c r="AC550" s="3">
        <v>1.1000000000000001</v>
      </c>
      <c r="AD550" s="3">
        <v>0</v>
      </c>
      <c r="AE550" s="3">
        <v>0</v>
      </c>
      <c r="AF550" t="s">
        <v>548</v>
      </c>
      <c r="AG550" s="13">
        <v>5</v>
      </c>
      <c r="AQ550"/>
    </row>
    <row r="551" spans="1:43" x14ac:dyDescent="0.2">
      <c r="A551" t="s">
        <v>680</v>
      </c>
      <c r="B551" t="s">
        <v>1233</v>
      </c>
      <c r="C551" t="s">
        <v>1663</v>
      </c>
      <c r="D551" t="s">
        <v>1754</v>
      </c>
      <c r="E551" s="3">
        <v>55.955555555555556</v>
      </c>
      <c r="F551" s="3">
        <f>Table3[[#This Row],[Total Hours Nurse Staffing]]/Table3[[#This Row],[MDS Census]]</f>
        <v>2.6867553613979349</v>
      </c>
      <c r="G551" s="3">
        <f>Table3[[#This Row],[Total Direct Care Staff Hours]]/Table3[[#This Row],[MDS Census]]</f>
        <v>2.5173749007148531</v>
      </c>
      <c r="H551" s="3">
        <f>Table3[[#This Row],[Total RN Hours (w/ Admin, DON)]]/Table3[[#This Row],[MDS Census]]</f>
        <v>0.61775218427323264</v>
      </c>
      <c r="I551" s="3">
        <f>Table3[[#This Row],[Total RN Hours (w/ Admin, DON)]]/Table3[[#This Row],[MDS Census]]</f>
        <v>0.61775218427323264</v>
      </c>
      <c r="J551" s="3">
        <f t="shared" si="9"/>
        <v>150.3388888888889</v>
      </c>
      <c r="K551" s="3">
        <f>SUM(Table3[[#This Row],[RN Hours (excl. Admin, DON)]], Table3[[#This Row],[LPN Hours (excl. Admin)]], Table3[[#This Row],[CNA Hours]], Table3[[#This Row],[NA TR Hours]], Table3[[#This Row],[Med Aide/Tech Hours]])</f>
        <v>140.86111111111111</v>
      </c>
      <c r="L551" s="3">
        <f>SUM(Table3[[#This Row],[RN Hours (excl. Admin, DON)]:[RN DON Hours]])</f>
        <v>34.566666666666663</v>
      </c>
      <c r="M551" s="3">
        <v>25.088888888888889</v>
      </c>
      <c r="N551" s="3">
        <v>3.8777777777777778</v>
      </c>
      <c r="O551" s="3">
        <v>5.6</v>
      </c>
      <c r="P551" s="3">
        <f>SUM(Table3[[#This Row],[LPN Hours (excl. Admin)]:[LPN Admin Hours]])</f>
        <v>30.45</v>
      </c>
      <c r="Q551" s="3">
        <v>30.45</v>
      </c>
      <c r="R551" s="3">
        <v>0</v>
      </c>
      <c r="S551" s="3">
        <f>SUM(Table3[[#This Row],[CNA Hours]], Table3[[#This Row],[NA TR Hours]], Table3[[#This Row],[Med Aide/Tech Hours]])</f>
        <v>85.322222222222223</v>
      </c>
      <c r="T551" s="3">
        <v>85.322222222222223</v>
      </c>
      <c r="U551" s="3">
        <v>0</v>
      </c>
      <c r="V551" s="3">
        <v>0</v>
      </c>
      <c r="W551" s="3">
        <f>SUM(Table3[[#This Row],[RN Hours Contract]:[Med Aide Hours Contract]])</f>
        <v>0</v>
      </c>
      <c r="X551" s="3">
        <v>0</v>
      </c>
      <c r="Y551" s="3">
        <v>0</v>
      </c>
      <c r="Z551" s="3">
        <v>0</v>
      </c>
      <c r="AA551" s="3">
        <v>0</v>
      </c>
      <c r="AB551" s="3">
        <v>0</v>
      </c>
      <c r="AC551" s="3">
        <v>0</v>
      </c>
      <c r="AD551" s="3">
        <v>0</v>
      </c>
      <c r="AE551" s="3">
        <v>0</v>
      </c>
      <c r="AF551" t="s">
        <v>549</v>
      </c>
      <c r="AG551" s="13">
        <v>5</v>
      </c>
      <c r="AQ551"/>
    </row>
    <row r="552" spans="1:43" x14ac:dyDescent="0.2">
      <c r="A552" t="s">
        <v>680</v>
      </c>
      <c r="B552" t="s">
        <v>1234</v>
      </c>
      <c r="C552" t="s">
        <v>1441</v>
      </c>
      <c r="D552" t="s">
        <v>1757</v>
      </c>
      <c r="E552" s="3">
        <v>39.87777777777778</v>
      </c>
      <c r="F552" s="3">
        <f>Table3[[#This Row],[Total Hours Nurse Staffing]]/Table3[[#This Row],[MDS Census]]</f>
        <v>2.4684146001671774</v>
      </c>
      <c r="G552" s="3">
        <f>Table3[[#This Row],[Total Direct Care Staff Hours]]/Table3[[#This Row],[MDS Census]]</f>
        <v>2.3685539147394814</v>
      </c>
      <c r="H552" s="3">
        <f>Table3[[#This Row],[Total RN Hours (w/ Admin, DON)]]/Table3[[#This Row],[MDS Census]]</f>
        <v>0.65513234884368898</v>
      </c>
      <c r="I552" s="3">
        <f>Table3[[#This Row],[Total RN Hours (w/ Admin, DON)]]/Table3[[#This Row],[MDS Census]]</f>
        <v>0.65513234884368898</v>
      </c>
      <c r="J552" s="3">
        <f t="shared" si="9"/>
        <v>98.434888888888892</v>
      </c>
      <c r="K552" s="3">
        <f>SUM(Table3[[#This Row],[RN Hours (excl. Admin, DON)]], Table3[[#This Row],[LPN Hours (excl. Admin)]], Table3[[#This Row],[CNA Hours]], Table3[[#This Row],[NA TR Hours]], Table3[[#This Row],[Med Aide/Tech Hours]])</f>
        <v>94.452666666666659</v>
      </c>
      <c r="L552" s="3">
        <f>SUM(Table3[[#This Row],[RN Hours (excl. Admin, DON)]:[RN DON Hours]])</f>
        <v>26.12522222222222</v>
      </c>
      <c r="M552" s="3">
        <v>22.142999999999997</v>
      </c>
      <c r="N552" s="3">
        <v>0</v>
      </c>
      <c r="O552" s="3">
        <v>3.9822222222222221</v>
      </c>
      <c r="P552" s="3">
        <f>SUM(Table3[[#This Row],[LPN Hours (excl. Admin)]:[LPN Admin Hours]])</f>
        <v>13.181333333333333</v>
      </c>
      <c r="Q552" s="3">
        <v>13.181333333333333</v>
      </c>
      <c r="R552" s="3">
        <v>0</v>
      </c>
      <c r="S552" s="3">
        <f>SUM(Table3[[#This Row],[CNA Hours]], Table3[[#This Row],[NA TR Hours]], Table3[[#This Row],[Med Aide/Tech Hours]])</f>
        <v>59.128333333333337</v>
      </c>
      <c r="T552" s="3">
        <v>59.128333333333337</v>
      </c>
      <c r="U552" s="3">
        <v>0</v>
      </c>
      <c r="V552" s="3">
        <v>0</v>
      </c>
      <c r="W552" s="3">
        <f>SUM(Table3[[#This Row],[RN Hours Contract]:[Med Aide Hours Contract]])</f>
        <v>0</v>
      </c>
      <c r="X552" s="3">
        <v>0</v>
      </c>
      <c r="Y552" s="3">
        <v>0</v>
      </c>
      <c r="Z552" s="3">
        <v>0</v>
      </c>
      <c r="AA552" s="3">
        <v>0</v>
      </c>
      <c r="AB552" s="3">
        <v>0</v>
      </c>
      <c r="AC552" s="3">
        <v>0</v>
      </c>
      <c r="AD552" s="3">
        <v>0</v>
      </c>
      <c r="AE552" s="3">
        <v>0</v>
      </c>
      <c r="AF552" t="s">
        <v>550</v>
      </c>
      <c r="AG552" s="13">
        <v>5</v>
      </c>
      <c r="AQ552"/>
    </row>
    <row r="553" spans="1:43" x14ac:dyDescent="0.2">
      <c r="A553" t="s">
        <v>680</v>
      </c>
      <c r="B553" t="s">
        <v>1235</v>
      </c>
      <c r="C553" t="s">
        <v>1368</v>
      </c>
      <c r="D553" t="s">
        <v>1744</v>
      </c>
      <c r="E553" s="3">
        <v>85.74444444444444</v>
      </c>
      <c r="F553" s="3">
        <f>Table3[[#This Row],[Total Hours Nurse Staffing]]/Table3[[#This Row],[MDS Census]]</f>
        <v>3.5551380069975385</v>
      </c>
      <c r="G553" s="3">
        <f>Table3[[#This Row],[Total Direct Care Staff Hours]]/Table3[[#This Row],[MDS Census]]</f>
        <v>3.1445509913178702</v>
      </c>
      <c r="H553" s="3">
        <f>Table3[[#This Row],[Total RN Hours (w/ Admin, DON)]]/Table3[[#This Row],[MDS Census]]</f>
        <v>1.2783141117014383</v>
      </c>
      <c r="I553" s="3">
        <f>Table3[[#This Row],[Total RN Hours (w/ Admin, DON)]]/Table3[[#This Row],[MDS Census]]</f>
        <v>1.2783141117014383</v>
      </c>
      <c r="J553" s="3">
        <f t="shared" si="9"/>
        <v>304.83333333333337</v>
      </c>
      <c r="K553" s="3">
        <f>SUM(Table3[[#This Row],[RN Hours (excl. Admin, DON)]], Table3[[#This Row],[LPN Hours (excl. Admin)]], Table3[[#This Row],[CNA Hours]], Table3[[#This Row],[NA TR Hours]], Table3[[#This Row],[Med Aide/Tech Hours]])</f>
        <v>269.62777777777779</v>
      </c>
      <c r="L553" s="3">
        <f>SUM(Table3[[#This Row],[RN Hours (excl. Admin, DON)]:[RN DON Hours]])</f>
        <v>109.60833333333332</v>
      </c>
      <c r="M553" s="3">
        <v>74.402777777777771</v>
      </c>
      <c r="N553" s="3">
        <v>29.516666666666666</v>
      </c>
      <c r="O553" s="3">
        <v>5.6888888888888891</v>
      </c>
      <c r="P553" s="3">
        <f>SUM(Table3[[#This Row],[LPN Hours (excl. Admin)]:[LPN Admin Hours]])</f>
        <v>29.747222222222224</v>
      </c>
      <c r="Q553" s="3">
        <v>29.747222222222224</v>
      </c>
      <c r="R553" s="3">
        <v>0</v>
      </c>
      <c r="S553" s="3">
        <f>SUM(Table3[[#This Row],[CNA Hours]], Table3[[#This Row],[NA TR Hours]], Table3[[#This Row],[Med Aide/Tech Hours]])</f>
        <v>165.47777777777779</v>
      </c>
      <c r="T553" s="3">
        <v>165.47777777777779</v>
      </c>
      <c r="U553" s="3">
        <v>0</v>
      </c>
      <c r="V553" s="3">
        <v>0</v>
      </c>
      <c r="W553" s="3">
        <f>SUM(Table3[[#This Row],[RN Hours Contract]:[Med Aide Hours Contract]])</f>
        <v>63.555555555555557</v>
      </c>
      <c r="X553" s="3">
        <v>24.177777777777777</v>
      </c>
      <c r="Y553" s="3">
        <v>0</v>
      </c>
      <c r="Z553" s="3">
        <v>0</v>
      </c>
      <c r="AA553" s="3">
        <v>0</v>
      </c>
      <c r="AB553" s="3">
        <v>0</v>
      </c>
      <c r="AC553" s="3">
        <v>39.37777777777778</v>
      </c>
      <c r="AD553" s="3">
        <v>0</v>
      </c>
      <c r="AE553" s="3">
        <v>0</v>
      </c>
      <c r="AF553" t="s">
        <v>551</v>
      </c>
      <c r="AG553" s="13">
        <v>5</v>
      </c>
      <c r="AQ553"/>
    </row>
    <row r="554" spans="1:43" x14ac:dyDescent="0.2">
      <c r="A554" t="s">
        <v>680</v>
      </c>
      <c r="B554" t="s">
        <v>1236</v>
      </c>
      <c r="C554" t="s">
        <v>1664</v>
      </c>
      <c r="D554" t="s">
        <v>1791</v>
      </c>
      <c r="E554" s="3">
        <v>76.322222222222223</v>
      </c>
      <c r="F554" s="3">
        <f>Table3[[#This Row],[Total Hours Nurse Staffing]]/Table3[[#This Row],[MDS Census]]</f>
        <v>3.7088004076284755</v>
      </c>
      <c r="G554" s="3">
        <f>Table3[[#This Row],[Total Direct Care Staff Hours]]/Table3[[#This Row],[MDS Census]]</f>
        <v>3.5198354927937108</v>
      </c>
      <c r="H554" s="3">
        <f>Table3[[#This Row],[Total RN Hours (w/ Admin, DON)]]/Table3[[#This Row],[MDS Census]]</f>
        <v>0.46313146018343282</v>
      </c>
      <c r="I554" s="3">
        <f>Table3[[#This Row],[Total RN Hours (w/ Admin, DON)]]/Table3[[#This Row],[MDS Census]]</f>
        <v>0.46313146018343282</v>
      </c>
      <c r="J554" s="3">
        <f t="shared" si="9"/>
        <v>283.06388888888887</v>
      </c>
      <c r="K554" s="3">
        <f>SUM(Table3[[#This Row],[RN Hours (excl. Admin, DON)]], Table3[[#This Row],[LPN Hours (excl. Admin)]], Table3[[#This Row],[CNA Hours]], Table3[[#This Row],[NA TR Hours]], Table3[[#This Row],[Med Aide/Tech Hours]])</f>
        <v>268.64166666666665</v>
      </c>
      <c r="L554" s="3">
        <f>SUM(Table3[[#This Row],[RN Hours (excl. Admin, DON)]:[RN DON Hours]])</f>
        <v>35.347222222222221</v>
      </c>
      <c r="M554" s="3">
        <v>25.097222222222221</v>
      </c>
      <c r="N554" s="3">
        <v>5.6305555555555555</v>
      </c>
      <c r="O554" s="3">
        <v>4.6194444444444445</v>
      </c>
      <c r="P554" s="3">
        <f>SUM(Table3[[#This Row],[LPN Hours (excl. Admin)]:[LPN Admin Hours]])</f>
        <v>79.033333333333331</v>
      </c>
      <c r="Q554" s="3">
        <v>74.861111111111114</v>
      </c>
      <c r="R554" s="3">
        <v>4.1722222222222225</v>
      </c>
      <c r="S554" s="3">
        <f>SUM(Table3[[#This Row],[CNA Hours]], Table3[[#This Row],[NA TR Hours]], Table3[[#This Row],[Med Aide/Tech Hours]])</f>
        <v>168.68333333333334</v>
      </c>
      <c r="T554" s="3">
        <v>168.68333333333334</v>
      </c>
      <c r="U554" s="3">
        <v>0</v>
      </c>
      <c r="V554" s="3">
        <v>0</v>
      </c>
      <c r="W554" s="3">
        <f>SUM(Table3[[#This Row],[RN Hours Contract]:[Med Aide Hours Contract]])</f>
        <v>84.569444444444443</v>
      </c>
      <c r="X554" s="3">
        <v>0</v>
      </c>
      <c r="Y554" s="3">
        <v>0</v>
      </c>
      <c r="Z554" s="3">
        <v>0</v>
      </c>
      <c r="AA554" s="3">
        <v>29.836111111111112</v>
      </c>
      <c r="AB554" s="3">
        <v>0</v>
      </c>
      <c r="AC554" s="3">
        <v>54.733333333333334</v>
      </c>
      <c r="AD554" s="3">
        <v>0</v>
      </c>
      <c r="AE554" s="3">
        <v>0</v>
      </c>
      <c r="AF554" t="s">
        <v>552</v>
      </c>
      <c r="AG554" s="13">
        <v>5</v>
      </c>
      <c r="AQ554"/>
    </row>
    <row r="555" spans="1:43" x14ac:dyDescent="0.2">
      <c r="A555" t="s">
        <v>680</v>
      </c>
      <c r="B555" t="s">
        <v>1237</v>
      </c>
      <c r="C555" t="s">
        <v>1665</v>
      </c>
      <c r="D555" t="s">
        <v>1757</v>
      </c>
      <c r="E555" s="3">
        <v>34.333333333333336</v>
      </c>
      <c r="F555" s="3">
        <f>Table3[[#This Row],[Total Hours Nurse Staffing]]/Table3[[#This Row],[MDS Census]]</f>
        <v>4.1463106796116511</v>
      </c>
      <c r="G555" s="3">
        <f>Table3[[#This Row],[Total Direct Care Staff Hours]]/Table3[[#This Row],[MDS Census]]</f>
        <v>3.8728737864077663</v>
      </c>
      <c r="H555" s="3">
        <f>Table3[[#This Row],[Total RN Hours (w/ Admin, DON)]]/Table3[[#This Row],[MDS Census]]</f>
        <v>1.5030744336569577</v>
      </c>
      <c r="I555" s="3">
        <f>Table3[[#This Row],[Total RN Hours (w/ Admin, DON)]]/Table3[[#This Row],[MDS Census]]</f>
        <v>1.5030744336569577</v>
      </c>
      <c r="J555" s="3">
        <f t="shared" si="9"/>
        <v>142.35666666666668</v>
      </c>
      <c r="K555" s="3">
        <f>SUM(Table3[[#This Row],[RN Hours (excl. Admin, DON)]], Table3[[#This Row],[LPN Hours (excl. Admin)]], Table3[[#This Row],[CNA Hours]], Table3[[#This Row],[NA TR Hours]], Table3[[#This Row],[Med Aide/Tech Hours]])</f>
        <v>132.96866666666665</v>
      </c>
      <c r="L555" s="3">
        <f>SUM(Table3[[#This Row],[RN Hours (excl. Admin, DON)]:[RN DON Hours]])</f>
        <v>51.605555555555554</v>
      </c>
      <c r="M555" s="3">
        <v>46.046777777777777</v>
      </c>
      <c r="N555" s="3">
        <v>0</v>
      </c>
      <c r="O555" s="3">
        <v>5.5587777777777783</v>
      </c>
      <c r="P555" s="3">
        <f>SUM(Table3[[#This Row],[LPN Hours (excl. Admin)]:[LPN Admin Hours]])</f>
        <v>23.009333333333331</v>
      </c>
      <c r="Q555" s="3">
        <v>19.18011111111111</v>
      </c>
      <c r="R555" s="3">
        <v>3.8292222222222221</v>
      </c>
      <c r="S555" s="3">
        <f>SUM(Table3[[#This Row],[CNA Hours]], Table3[[#This Row],[NA TR Hours]], Table3[[#This Row],[Med Aide/Tech Hours]])</f>
        <v>67.741777777777784</v>
      </c>
      <c r="T555" s="3">
        <v>67.741777777777784</v>
      </c>
      <c r="U555" s="3">
        <v>0</v>
      </c>
      <c r="V555" s="3">
        <v>0</v>
      </c>
      <c r="W555" s="3">
        <f>SUM(Table3[[#This Row],[RN Hours Contract]:[Med Aide Hours Contract]])</f>
        <v>0</v>
      </c>
      <c r="X555" s="3">
        <v>0</v>
      </c>
      <c r="Y555" s="3">
        <v>0</v>
      </c>
      <c r="Z555" s="3">
        <v>0</v>
      </c>
      <c r="AA555" s="3">
        <v>0</v>
      </c>
      <c r="AB555" s="3">
        <v>0</v>
      </c>
      <c r="AC555" s="3">
        <v>0</v>
      </c>
      <c r="AD555" s="3">
        <v>0</v>
      </c>
      <c r="AE555" s="3">
        <v>0</v>
      </c>
      <c r="AF555" t="s">
        <v>553</v>
      </c>
      <c r="AG555" s="13">
        <v>5</v>
      </c>
      <c r="AQ555"/>
    </row>
    <row r="556" spans="1:43" x14ac:dyDescent="0.2">
      <c r="A556" t="s">
        <v>680</v>
      </c>
      <c r="B556" t="s">
        <v>1238</v>
      </c>
      <c r="C556" t="s">
        <v>1381</v>
      </c>
      <c r="D556" t="s">
        <v>1714</v>
      </c>
      <c r="E556" s="3">
        <v>31.244444444444444</v>
      </c>
      <c r="F556" s="3">
        <f>Table3[[#This Row],[Total Hours Nurse Staffing]]/Table3[[#This Row],[MDS Census]]</f>
        <v>3.8217460881934566</v>
      </c>
      <c r="G556" s="3">
        <f>Table3[[#This Row],[Total Direct Care Staff Hours]]/Table3[[#This Row],[MDS Census]]</f>
        <v>3.5624110953058321</v>
      </c>
      <c r="H556" s="3">
        <f>Table3[[#This Row],[Total RN Hours (w/ Admin, DON)]]/Table3[[#This Row],[MDS Census]]</f>
        <v>0.63904694167852072</v>
      </c>
      <c r="I556" s="3">
        <f>Table3[[#This Row],[Total RN Hours (w/ Admin, DON)]]/Table3[[#This Row],[MDS Census]]</f>
        <v>0.63904694167852072</v>
      </c>
      <c r="J556" s="3">
        <f t="shared" si="9"/>
        <v>119.40833333333333</v>
      </c>
      <c r="K556" s="3">
        <f>SUM(Table3[[#This Row],[RN Hours (excl. Admin, DON)]], Table3[[#This Row],[LPN Hours (excl. Admin)]], Table3[[#This Row],[CNA Hours]], Table3[[#This Row],[NA TR Hours]], Table3[[#This Row],[Med Aide/Tech Hours]])</f>
        <v>111.30555555555556</v>
      </c>
      <c r="L556" s="3">
        <f>SUM(Table3[[#This Row],[RN Hours (excl. Admin, DON)]:[RN DON Hours]])</f>
        <v>19.966666666666669</v>
      </c>
      <c r="M556" s="3">
        <v>14.3</v>
      </c>
      <c r="N556" s="3">
        <v>0</v>
      </c>
      <c r="O556" s="3">
        <v>5.666666666666667</v>
      </c>
      <c r="P556" s="3">
        <f>SUM(Table3[[#This Row],[LPN Hours (excl. Admin)]:[LPN Admin Hours]])</f>
        <v>21.544444444444444</v>
      </c>
      <c r="Q556" s="3">
        <v>19.108333333333334</v>
      </c>
      <c r="R556" s="3">
        <v>2.4361111111111109</v>
      </c>
      <c r="S556" s="3">
        <f>SUM(Table3[[#This Row],[CNA Hours]], Table3[[#This Row],[NA TR Hours]], Table3[[#This Row],[Med Aide/Tech Hours]])</f>
        <v>77.897222222222226</v>
      </c>
      <c r="T556" s="3">
        <v>71.327777777777783</v>
      </c>
      <c r="U556" s="3">
        <v>6.5694444444444446</v>
      </c>
      <c r="V556" s="3">
        <v>0</v>
      </c>
      <c r="W556" s="3">
        <f>SUM(Table3[[#This Row],[RN Hours Contract]:[Med Aide Hours Contract]])</f>
        <v>0</v>
      </c>
      <c r="X556" s="3">
        <v>0</v>
      </c>
      <c r="Y556" s="3">
        <v>0</v>
      </c>
      <c r="Z556" s="3">
        <v>0</v>
      </c>
      <c r="AA556" s="3">
        <v>0</v>
      </c>
      <c r="AB556" s="3">
        <v>0</v>
      </c>
      <c r="AC556" s="3">
        <v>0</v>
      </c>
      <c r="AD556" s="3">
        <v>0</v>
      </c>
      <c r="AE556" s="3">
        <v>0</v>
      </c>
      <c r="AF556" t="s">
        <v>554</v>
      </c>
      <c r="AG556" s="13">
        <v>5</v>
      </c>
      <c r="AQ556"/>
    </row>
    <row r="557" spans="1:43" x14ac:dyDescent="0.2">
      <c r="A557" t="s">
        <v>680</v>
      </c>
      <c r="B557" t="s">
        <v>1239</v>
      </c>
      <c r="C557" t="s">
        <v>1469</v>
      </c>
      <c r="D557" t="s">
        <v>1727</v>
      </c>
      <c r="E557" s="3">
        <v>56.4</v>
      </c>
      <c r="F557" s="3">
        <f>Table3[[#This Row],[Total Hours Nurse Staffing]]/Table3[[#This Row],[MDS Census]]</f>
        <v>2.5321335697399525</v>
      </c>
      <c r="G557" s="3">
        <f>Table3[[#This Row],[Total Direct Care Staff Hours]]/Table3[[#This Row],[MDS Census]]</f>
        <v>2.2838573680063039</v>
      </c>
      <c r="H557" s="3">
        <f>Table3[[#This Row],[Total RN Hours (w/ Admin, DON)]]/Table3[[#This Row],[MDS Census]]</f>
        <v>0.77684200157604422</v>
      </c>
      <c r="I557" s="3">
        <f>Table3[[#This Row],[Total RN Hours (w/ Admin, DON)]]/Table3[[#This Row],[MDS Census]]</f>
        <v>0.77684200157604422</v>
      </c>
      <c r="J557" s="3">
        <f t="shared" si="9"/>
        <v>142.81233333333333</v>
      </c>
      <c r="K557" s="3">
        <f>SUM(Table3[[#This Row],[RN Hours (excl. Admin, DON)]], Table3[[#This Row],[LPN Hours (excl. Admin)]], Table3[[#This Row],[CNA Hours]], Table3[[#This Row],[NA TR Hours]], Table3[[#This Row],[Med Aide/Tech Hours]])</f>
        <v>128.80955555555553</v>
      </c>
      <c r="L557" s="3">
        <f>SUM(Table3[[#This Row],[RN Hours (excl. Admin, DON)]:[RN DON Hours]])</f>
        <v>43.81388888888889</v>
      </c>
      <c r="M557" s="3">
        <v>29.81111111111111</v>
      </c>
      <c r="N557" s="3">
        <v>8.530555555555555</v>
      </c>
      <c r="O557" s="3">
        <v>5.4722222222222223</v>
      </c>
      <c r="P557" s="3">
        <f>SUM(Table3[[#This Row],[LPN Hours (excl. Admin)]:[LPN Admin Hours]])</f>
        <v>16.091666666666665</v>
      </c>
      <c r="Q557" s="3">
        <v>16.091666666666665</v>
      </c>
      <c r="R557" s="3">
        <v>0</v>
      </c>
      <c r="S557" s="3">
        <f>SUM(Table3[[#This Row],[CNA Hours]], Table3[[#This Row],[NA TR Hours]], Table3[[#This Row],[Med Aide/Tech Hours]])</f>
        <v>82.906777777777776</v>
      </c>
      <c r="T557" s="3">
        <v>78.651222222222216</v>
      </c>
      <c r="U557" s="3">
        <v>4.2555555555555555</v>
      </c>
      <c r="V557" s="3">
        <v>0</v>
      </c>
      <c r="W557" s="3">
        <f>SUM(Table3[[#This Row],[RN Hours Contract]:[Med Aide Hours Contract]])</f>
        <v>0</v>
      </c>
      <c r="X557" s="3">
        <v>0</v>
      </c>
      <c r="Y557" s="3">
        <v>0</v>
      </c>
      <c r="Z557" s="3">
        <v>0</v>
      </c>
      <c r="AA557" s="3">
        <v>0</v>
      </c>
      <c r="AB557" s="3">
        <v>0</v>
      </c>
      <c r="AC557" s="3">
        <v>0</v>
      </c>
      <c r="AD557" s="3">
        <v>0</v>
      </c>
      <c r="AE557" s="3">
        <v>0</v>
      </c>
      <c r="AF557" t="s">
        <v>555</v>
      </c>
      <c r="AG557" s="13">
        <v>5</v>
      </c>
      <c r="AQ557"/>
    </row>
    <row r="558" spans="1:43" x14ac:dyDescent="0.2">
      <c r="A558" t="s">
        <v>680</v>
      </c>
      <c r="B558" t="s">
        <v>1240</v>
      </c>
      <c r="C558" t="s">
        <v>1478</v>
      </c>
      <c r="D558" t="s">
        <v>1766</v>
      </c>
      <c r="E558" s="3">
        <v>55.788888888888891</v>
      </c>
      <c r="F558" s="3">
        <f>Table3[[#This Row],[Total Hours Nurse Staffing]]/Table3[[#This Row],[MDS Census]]</f>
        <v>3.7683529177454687</v>
      </c>
      <c r="G558" s="3">
        <f>Table3[[#This Row],[Total Direct Care Staff Hours]]/Table3[[#This Row],[MDS Census]]</f>
        <v>3.4481418044214296</v>
      </c>
      <c r="H558" s="3">
        <f>Table3[[#This Row],[Total RN Hours (w/ Admin, DON)]]/Table3[[#This Row],[MDS Census]]</f>
        <v>0.36726349332802238</v>
      </c>
      <c r="I558" s="3">
        <f>Table3[[#This Row],[Total RN Hours (w/ Admin, DON)]]/Table3[[#This Row],[MDS Census]]</f>
        <v>0.36726349332802238</v>
      </c>
      <c r="J558" s="3">
        <f t="shared" si="9"/>
        <v>210.23222222222222</v>
      </c>
      <c r="K558" s="3">
        <f>SUM(Table3[[#This Row],[RN Hours (excl. Admin, DON)]], Table3[[#This Row],[LPN Hours (excl. Admin)]], Table3[[#This Row],[CNA Hours]], Table3[[#This Row],[NA TR Hours]], Table3[[#This Row],[Med Aide/Tech Hours]])</f>
        <v>192.36799999999999</v>
      </c>
      <c r="L558" s="3">
        <f>SUM(Table3[[#This Row],[RN Hours (excl. Admin, DON)]:[RN DON Hours]])</f>
        <v>20.489222222222228</v>
      </c>
      <c r="M558" s="3">
        <v>7.3805555555555555</v>
      </c>
      <c r="N558" s="3">
        <v>7.3944444444444448</v>
      </c>
      <c r="O558" s="3">
        <v>5.7142222222222268</v>
      </c>
      <c r="P558" s="3">
        <f>SUM(Table3[[#This Row],[LPN Hours (excl. Admin)]:[LPN Admin Hours]])</f>
        <v>47.227666666666664</v>
      </c>
      <c r="Q558" s="3">
        <v>42.472111111111111</v>
      </c>
      <c r="R558" s="3">
        <v>4.7555555555555555</v>
      </c>
      <c r="S558" s="3">
        <f>SUM(Table3[[#This Row],[CNA Hours]], Table3[[#This Row],[NA TR Hours]], Table3[[#This Row],[Med Aide/Tech Hours]])</f>
        <v>142.51533333333333</v>
      </c>
      <c r="T558" s="3">
        <v>142.51533333333333</v>
      </c>
      <c r="U558" s="3">
        <v>0</v>
      </c>
      <c r="V558" s="3">
        <v>0</v>
      </c>
      <c r="W558" s="3">
        <f>SUM(Table3[[#This Row],[RN Hours Contract]:[Med Aide Hours Contract]])</f>
        <v>0</v>
      </c>
      <c r="X558" s="3">
        <v>0</v>
      </c>
      <c r="Y558" s="3">
        <v>0</v>
      </c>
      <c r="Z558" s="3">
        <v>0</v>
      </c>
      <c r="AA558" s="3">
        <v>0</v>
      </c>
      <c r="AB558" s="3">
        <v>0</v>
      </c>
      <c r="AC558" s="3">
        <v>0</v>
      </c>
      <c r="AD558" s="3">
        <v>0</v>
      </c>
      <c r="AE558" s="3">
        <v>0</v>
      </c>
      <c r="AF558" t="s">
        <v>556</v>
      </c>
      <c r="AG558" s="13">
        <v>5</v>
      </c>
      <c r="AQ558"/>
    </row>
    <row r="559" spans="1:43" x14ac:dyDescent="0.2">
      <c r="A559" t="s">
        <v>680</v>
      </c>
      <c r="B559" t="s">
        <v>1241</v>
      </c>
      <c r="C559" t="s">
        <v>1608</v>
      </c>
      <c r="D559" t="s">
        <v>1706</v>
      </c>
      <c r="E559" s="3">
        <v>58.855555555555554</v>
      </c>
      <c r="F559" s="3">
        <f>Table3[[#This Row],[Total Hours Nurse Staffing]]/Table3[[#This Row],[MDS Census]]</f>
        <v>3.4090673966396068</v>
      </c>
      <c r="G559" s="3">
        <f>Table3[[#This Row],[Total Direct Care Staff Hours]]/Table3[[#This Row],[MDS Census]]</f>
        <v>3.2136567868604868</v>
      </c>
      <c r="H559" s="3">
        <f>Table3[[#This Row],[Total RN Hours (w/ Admin, DON)]]/Table3[[#This Row],[MDS Census]]</f>
        <v>0.32000377572210686</v>
      </c>
      <c r="I559" s="3">
        <f>Table3[[#This Row],[Total RN Hours (w/ Admin, DON)]]/Table3[[#This Row],[MDS Census]]</f>
        <v>0.32000377572210686</v>
      </c>
      <c r="J559" s="3">
        <f t="shared" si="9"/>
        <v>200.64255555555553</v>
      </c>
      <c r="K559" s="3">
        <f>SUM(Table3[[#This Row],[RN Hours (excl. Admin, DON)]], Table3[[#This Row],[LPN Hours (excl. Admin)]], Table3[[#This Row],[CNA Hours]], Table3[[#This Row],[NA TR Hours]], Table3[[#This Row],[Med Aide/Tech Hours]])</f>
        <v>189.14155555555553</v>
      </c>
      <c r="L559" s="3">
        <f>SUM(Table3[[#This Row],[RN Hours (excl. Admin, DON)]:[RN DON Hours]])</f>
        <v>18.834</v>
      </c>
      <c r="M559" s="3">
        <v>13.322888888888889</v>
      </c>
      <c r="N559" s="3">
        <v>0</v>
      </c>
      <c r="O559" s="3">
        <v>5.5111111111111111</v>
      </c>
      <c r="P559" s="3">
        <f>SUM(Table3[[#This Row],[LPN Hours (excl. Admin)]:[LPN Admin Hours]])</f>
        <v>61.301333333333325</v>
      </c>
      <c r="Q559" s="3">
        <v>55.31144444444444</v>
      </c>
      <c r="R559" s="3">
        <v>5.9898888888888866</v>
      </c>
      <c r="S559" s="3">
        <f>SUM(Table3[[#This Row],[CNA Hours]], Table3[[#This Row],[NA TR Hours]], Table3[[#This Row],[Med Aide/Tech Hours]])</f>
        <v>120.50722222222221</v>
      </c>
      <c r="T559" s="3">
        <v>120.13777777777777</v>
      </c>
      <c r="U559" s="3">
        <v>0.36944444444444446</v>
      </c>
      <c r="V559" s="3">
        <v>0</v>
      </c>
      <c r="W559" s="3">
        <f>SUM(Table3[[#This Row],[RN Hours Contract]:[Med Aide Hours Contract]])</f>
        <v>9.6871111111111112</v>
      </c>
      <c r="X559" s="3">
        <v>0</v>
      </c>
      <c r="Y559" s="3">
        <v>0</v>
      </c>
      <c r="Z559" s="3">
        <v>0</v>
      </c>
      <c r="AA559" s="3">
        <v>0.12777777777777777</v>
      </c>
      <c r="AB559" s="3">
        <v>0</v>
      </c>
      <c r="AC559" s="3">
        <v>9.559333333333333</v>
      </c>
      <c r="AD559" s="3">
        <v>0</v>
      </c>
      <c r="AE559" s="3">
        <v>0</v>
      </c>
      <c r="AF559" t="s">
        <v>557</v>
      </c>
      <c r="AG559" s="13">
        <v>5</v>
      </c>
      <c r="AQ559"/>
    </row>
    <row r="560" spans="1:43" x14ac:dyDescent="0.2">
      <c r="A560" t="s">
        <v>680</v>
      </c>
      <c r="B560" t="s">
        <v>1242</v>
      </c>
      <c r="C560" t="s">
        <v>1387</v>
      </c>
      <c r="D560" t="s">
        <v>1792</v>
      </c>
      <c r="E560" s="3">
        <v>76.344444444444449</v>
      </c>
      <c r="F560" s="3">
        <f>Table3[[#This Row],[Total Hours Nurse Staffing]]/Table3[[#This Row],[MDS Census]]</f>
        <v>3.8763717071750836</v>
      </c>
      <c r="G560" s="3">
        <f>Table3[[#This Row],[Total Direct Care Staff Hours]]/Table3[[#This Row],[MDS Census]]</f>
        <v>3.7358535875418428</v>
      </c>
      <c r="H560" s="3">
        <f>Table3[[#This Row],[Total RN Hours (w/ Admin, DON)]]/Table3[[#This Row],[MDS Census]]</f>
        <v>0.19957065929267936</v>
      </c>
      <c r="I560" s="3">
        <f>Table3[[#This Row],[Total RN Hours (w/ Admin, DON)]]/Table3[[#This Row],[MDS Census]]</f>
        <v>0.19957065929267936</v>
      </c>
      <c r="J560" s="3">
        <f t="shared" si="9"/>
        <v>295.93944444444446</v>
      </c>
      <c r="K560" s="3">
        <f>SUM(Table3[[#This Row],[RN Hours (excl. Admin, DON)]], Table3[[#This Row],[LPN Hours (excl. Admin)]], Table3[[#This Row],[CNA Hours]], Table3[[#This Row],[NA TR Hours]], Table3[[#This Row],[Med Aide/Tech Hours]])</f>
        <v>285.2116666666667</v>
      </c>
      <c r="L560" s="3">
        <f>SUM(Table3[[#This Row],[RN Hours (excl. Admin, DON)]:[RN DON Hours]])</f>
        <v>15.236111111111111</v>
      </c>
      <c r="M560" s="3">
        <v>10.169444444444444</v>
      </c>
      <c r="N560" s="3">
        <v>0</v>
      </c>
      <c r="O560" s="3">
        <v>5.0666666666666664</v>
      </c>
      <c r="P560" s="3">
        <f>SUM(Table3[[#This Row],[LPN Hours (excl. Admin)]:[LPN Admin Hours]])</f>
        <v>70.75555555555556</v>
      </c>
      <c r="Q560" s="3">
        <v>65.094444444444449</v>
      </c>
      <c r="R560" s="3">
        <v>5.6611111111111114</v>
      </c>
      <c r="S560" s="3">
        <f>SUM(Table3[[#This Row],[CNA Hours]], Table3[[#This Row],[NA TR Hours]], Table3[[#This Row],[Med Aide/Tech Hours]])</f>
        <v>209.94777777777779</v>
      </c>
      <c r="T560" s="3">
        <v>199.87</v>
      </c>
      <c r="U560" s="3">
        <v>10.077777777777778</v>
      </c>
      <c r="V560" s="3">
        <v>0</v>
      </c>
      <c r="W560" s="3">
        <f>SUM(Table3[[#This Row],[RN Hours Contract]:[Med Aide Hours Contract]])</f>
        <v>16.856111111111112</v>
      </c>
      <c r="X560" s="3">
        <v>1.0138888888888888</v>
      </c>
      <c r="Y560" s="3">
        <v>0</v>
      </c>
      <c r="Z560" s="3">
        <v>4</v>
      </c>
      <c r="AA560" s="3">
        <v>1.2611111111111111</v>
      </c>
      <c r="AB560" s="3">
        <v>0</v>
      </c>
      <c r="AC560" s="3">
        <v>10.581111111111111</v>
      </c>
      <c r="AD560" s="3">
        <v>0</v>
      </c>
      <c r="AE560" s="3">
        <v>0</v>
      </c>
      <c r="AF560" t="s">
        <v>558</v>
      </c>
      <c r="AG560" s="13">
        <v>5</v>
      </c>
      <c r="AQ560"/>
    </row>
    <row r="561" spans="1:43" x14ac:dyDescent="0.2">
      <c r="A561" t="s">
        <v>680</v>
      </c>
      <c r="B561" t="s">
        <v>1243</v>
      </c>
      <c r="C561" t="s">
        <v>1553</v>
      </c>
      <c r="D561" t="s">
        <v>1781</v>
      </c>
      <c r="E561" s="3">
        <v>76.011111111111106</v>
      </c>
      <c r="F561" s="3">
        <f>Table3[[#This Row],[Total Hours Nurse Staffing]]/Table3[[#This Row],[MDS Census]]</f>
        <v>3.1117731325829556</v>
      </c>
      <c r="G561" s="3">
        <f>Table3[[#This Row],[Total Direct Care Staff Hours]]/Table3[[#This Row],[MDS Census]]</f>
        <v>3.0009413828387661</v>
      </c>
      <c r="H561" s="3">
        <f>Table3[[#This Row],[Total RN Hours (w/ Admin, DON)]]/Table3[[#This Row],[MDS Census]]</f>
        <v>0.90095015348633245</v>
      </c>
      <c r="I561" s="3">
        <f>Table3[[#This Row],[Total RN Hours (w/ Admin, DON)]]/Table3[[#This Row],[MDS Census]]</f>
        <v>0.90095015348633245</v>
      </c>
      <c r="J561" s="3">
        <f t="shared" si="9"/>
        <v>236.52933333333331</v>
      </c>
      <c r="K561" s="3">
        <f>SUM(Table3[[#This Row],[RN Hours (excl. Admin, DON)]], Table3[[#This Row],[LPN Hours (excl. Admin)]], Table3[[#This Row],[CNA Hours]], Table3[[#This Row],[NA TR Hours]], Table3[[#This Row],[Med Aide/Tech Hours]])</f>
        <v>228.10488888888887</v>
      </c>
      <c r="L561" s="3">
        <f>SUM(Table3[[#This Row],[RN Hours (excl. Admin, DON)]:[RN DON Hours]])</f>
        <v>68.482222222222219</v>
      </c>
      <c r="M561" s="3">
        <v>60.057777777777773</v>
      </c>
      <c r="N561" s="3">
        <v>8.4244444444444451</v>
      </c>
      <c r="O561" s="3">
        <v>0</v>
      </c>
      <c r="P561" s="3">
        <f>SUM(Table3[[#This Row],[LPN Hours (excl. Admin)]:[LPN Admin Hours]])</f>
        <v>28.225000000000001</v>
      </c>
      <c r="Q561" s="3">
        <v>28.225000000000001</v>
      </c>
      <c r="R561" s="3">
        <v>0</v>
      </c>
      <c r="S561" s="3">
        <f>SUM(Table3[[#This Row],[CNA Hours]], Table3[[#This Row],[NA TR Hours]], Table3[[#This Row],[Med Aide/Tech Hours]])</f>
        <v>139.8221111111111</v>
      </c>
      <c r="T561" s="3">
        <v>139.8221111111111</v>
      </c>
      <c r="U561" s="3">
        <v>0</v>
      </c>
      <c r="V561" s="3">
        <v>0</v>
      </c>
      <c r="W561" s="3">
        <f>SUM(Table3[[#This Row],[RN Hours Contract]:[Med Aide Hours Contract]])</f>
        <v>0</v>
      </c>
      <c r="X561" s="3">
        <v>0</v>
      </c>
      <c r="Y561" s="3">
        <v>0</v>
      </c>
      <c r="Z561" s="3">
        <v>0</v>
      </c>
      <c r="AA561" s="3">
        <v>0</v>
      </c>
      <c r="AB561" s="3">
        <v>0</v>
      </c>
      <c r="AC561" s="3">
        <v>0</v>
      </c>
      <c r="AD561" s="3">
        <v>0</v>
      </c>
      <c r="AE561" s="3">
        <v>0</v>
      </c>
      <c r="AF561" t="s">
        <v>559</v>
      </c>
      <c r="AG561" s="13">
        <v>5</v>
      </c>
      <c r="AQ561"/>
    </row>
    <row r="562" spans="1:43" x14ac:dyDescent="0.2">
      <c r="A562" t="s">
        <v>680</v>
      </c>
      <c r="B562" t="s">
        <v>1244</v>
      </c>
      <c r="C562" t="s">
        <v>1666</v>
      </c>
      <c r="D562" t="s">
        <v>1741</v>
      </c>
      <c r="E562" s="3">
        <v>38.911111111111111</v>
      </c>
      <c r="F562" s="3">
        <f>Table3[[#This Row],[Total Hours Nurse Staffing]]/Table3[[#This Row],[MDS Census]]</f>
        <v>3.5535779554540259</v>
      </c>
      <c r="G562" s="3">
        <f>Table3[[#This Row],[Total Direct Care Staff Hours]]/Table3[[#This Row],[MDS Census]]</f>
        <v>3.2970102798400913</v>
      </c>
      <c r="H562" s="3">
        <f>Table3[[#This Row],[Total RN Hours (w/ Admin, DON)]]/Table3[[#This Row],[MDS Census]]</f>
        <v>0.6771844660194174</v>
      </c>
      <c r="I562" s="3">
        <f>Table3[[#This Row],[Total RN Hours (w/ Admin, DON)]]/Table3[[#This Row],[MDS Census]]</f>
        <v>0.6771844660194174</v>
      </c>
      <c r="J562" s="3">
        <f t="shared" si="9"/>
        <v>138.27366666666666</v>
      </c>
      <c r="K562" s="3">
        <f>SUM(Table3[[#This Row],[RN Hours (excl. Admin, DON)]], Table3[[#This Row],[LPN Hours (excl. Admin)]], Table3[[#This Row],[CNA Hours]], Table3[[#This Row],[NA TR Hours]], Table3[[#This Row],[Med Aide/Tech Hours]])</f>
        <v>128.29033333333334</v>
      </c>
      <c r="L562" s="3">
        <f>SUM(Table3[[#This Row],[RN Hours (excl. Admin, DON)]:[RN DON Hours]])</f>
        <v>26.349999999999998</v>
      </c>
      <c r="M562" s="3">
        <v>21.43611111111111</v>
      </c>
      <c r="N562" s="3">
        <v>0</v>
      </c>
      <c r="O562" s="3">
        <v>4.9138888888888888</v>
      </c>
      <c r="P562" s="3">
        <f>SUM(Table3[[#This Row],[LPN Hours (excl. Admin)]:[LPN Admin Hours]])</f>
        <v>36.455555555555556</v>
      </c>
      <c r="Q562" s="3">
        <v>31.386111111111113</v>
      </c>
      <c r="R562" s="3">
        <v>5.0694444444444446</v>
      </c>
      <c r="S562" s="3">
        <f>SUM(Table3[[#This Row],[CNA Hours]], Table3[[#This Row],[NA TR Hours]], Table3[[#This Row],[Med Aide/Tech Hours]])</f>
        <v>75.468111111111114</v>
      </c>
      <c r="T562" s="3">
        <v>75.468111111111114</v>
      </c>
      <c r="U562" s="3">
        <v>0</v>
      </c>
      <c r="V562" s="3">
        <v>0</v>
      </c>
      <c r="W562" s="3">
        <f>SUM(Table3[[#This Row],[RN Hours Contract]:[Med Aide Hours Contract]])</f>
        <v>0</v>
      </c>
      <c r="X562" s="3">
        <v>0</v>
      </c>
      <c r="Y562" s="3">
        <v>0</v>
      </c>
      <c r="Z562" s="3">
        <v>0</v>
      </c>
      <c r="AA562" s="3">
        <v>0</v>
      </c>
      <c r="AB562" s="3">
        <v>0</v>
      </c>
      <c r="AC562" s="3">
        <v>0</v>
      </c>
      <c r="AD562" s="3">
        <v>0</v>
      </c>
      <c r="AE562" s="3">
        <v>0</v>
      </c>
      <c r="AF562" t="s">
        <v>560</v>
      </c>
      <c r="AG562" s="13">
        <v>5</v>
      </c>
      <c r="AQ562"/>
    </row>
    <row r="563" spans="1:43" x14ac:dyDescent="0.2">
      <c r="A563" t="s">
        <v>680</v>
      </c>
      <c r="B563" t="s">
        <v>1245</v>
      </c>
      <c r="C563" t="s">
        <v>1423</v>
      </c>
      <c r="D563" t="s">
        <v>1747</v>
      </c>
      <c r="E563" s="3">
        <v>38.133333333333333</v>
      </c>
      <c r="F563" s="3">
        <f>Table3[[#This Row],[Total Hours Nurse Staffing]]/Table3[[#This Row],[MDS Census]]</f>
        <v>2.1586247086247088</v>
      </c>
      <c r="G563" s="3">
        <f>Table3[[#This Row],[Total Direct Care Staff Hours]]/Table3[[#This Row],[MDS Census]]</f>
        <v>2.0460431235431238</v>
      </c>
      <c r="H563" s="3">
        <f>Table3[[#This Row],[Total RN Hours (w/ Admin, DON)]]/Table3[[#This Row],[MDS Census]]</f>
        <v>0.21955128205128205</v>
      </c>
      <c r="I563" s="3">
        <f>Table3[[#This Row],[Total RN Hours (w/ Admin, DON)]]/Table3[[#This Row],[MDS Census]]</f>
        <v>0.21955128205128205</v>
      </c>
      <c r="J563" s="3">
        <f t="shared" si="9"/>
        <v>82.315555555555562</v>
      </c>
      <c r="K563" s="3">
        <f>SUM(Table3[[#This Row],[RN Hours (excl. Admin, DON)]], Table3[[#This Row],[LPN Hours (excl. Admin)]], Table3[[#This Row],[CNA Hours]], Table3[[#This Row],[NA TR Hours]], Table3[[#This Row],[Med Aide/Tech Hours]])</f>
        <v>78.022444444444446</v>
      </c>
      <c r="L563" s="3">
        <f>SUM(Table3[[#This Row],[RN Hours (excl. Admin, DON)]:[RN DON Hours]])</f>
        <v>8.3722222222222218</v>
      </c>
      <c r="M563" s="3">
        <v>8.3722222222222218</v>
      </c>
      <c r="N563" s="3">
        <v>0</v>
      </c>
      <c r="O563" s="3">
        <v>0</v>
      </c>
      <c r="P563" s="3">
        <f>SUM(Table3[[#This Row],[LPN Hours (excl. Admin)]:[LPN Admin Hours]])</f>
        <v>22.344222222222218</v>
      </c>
      <c r="Q563" s="3">
        <v>18.051111111111108</v>
      </c>
      <c r="R563" s="3">
        <v>4.2931111111111102</v>
      </c>
      <c r="S563" s="3">
        <f>SUM(Table3[[#This Row],[CNA Hours]], Table3[[#This Row],[NA TR Hours]], Table3[[#This Row],[Med Aide/Tech Hours]])</f>
        <v>51.599111111111114</v>
      </c>
      <c r="T563" s="3">
        <v>51.599111111111114</v>
      </c>
      <c r="U563" s="3">
        <v>0</v>
      </c>
      <c r="V563" s="3">
        <v>0</v>
      </c>
      <c r="W563" s="3">
        <f>SUM(Table3[[#This Row],[RN Hours Contract]:[Med Aide Hours Contract]])</f>
        <v>3.7177777777777785</v>
      </c>
      <c r="X563" s="3">
        <v>0</v>
      </c>
      <c r="Y563" s="3">
        <v>0</v>
      </c>
      <c r="Z563" s="3">
        <v>0</v>
      </c>
      <c r="AA563" s="3">
        <v>3.7177777777777785</v>
      </c>
      <c r="AB563" s="3">
        <v>0</v>
      </c>
      <c r="AC563" s="3">
        <v>0</v>
      </c>
      <c r="AD563" s="3">
        <v>0</v>
      </c>
      <c r="AE563" s="3">
        <v>0</v>
      </c>
      <c r="AF563" t="s">
        <v>561</v>
      </c>
      <c r="AG563" s="13">
        <v>5</v>
      </c>
      <c r="AQ563"/>
    </row>
    <row r="564" spans="1:43" x14ac:dyDescent="0.2">
      <c r="A564" t="s">
        <v>680</v>
      </c>
      <c r="B564" t="s">
        <v>1246</v>
      </c>
      <c r="C564" t="s">
        <v>1564</v>
      </c>
      <c r="D564" t="s">
        <v>1703</v>
      </c>
      <c r="E564" s="3">
        <v>33.033333333333331</v>
      </c>
      <c r="F564" s="3">
        <f>Table3[[#This Row],[Total Hours Nurse Staffing]]/Table3[[#This Row],[MDS Census]]</f>
        <v>2.6561251261352172</v>
      </c>
      <c r="G564" s="3">
        <f>Table3[[#This Row],[Total Direct Care Staff Hours]]/Table3[[#This Row],[MDS Census]]</f>
        <v>2.3109619912546253</v>
      </c>
      <c r="H564" s="3">
        <f>Table3[[#This Row],[Total RN Hours (w/ Admin, DON)]]/Table3[[#This Row],[MDS Census]]</f>
        <v>0.65368314833501517</v>
      </c>
      <c r="I564" s="3">
        <f>Table3[[#This Row],[Total RN Hours (w/ Admin, DON)]]/Table3[[#This Row],[MDS Census]]</f>
        <v>0.65368314833501517</v>
      </c>
      <c r="J564" s="3">
        <f t="shared" si="9"/>
        <v>87.740666666666669</v>
      </c>
      <c r="K564" s="3">
        <f>SUM(Table3[[#This Row],[RN Hours (excl. Admin, DON)]], Table3[[#This Row],[LPN Hours (excl. Admin)]], Table3[[#This Row],[CNA Hours]], Table3[[#This Row],[NA TR Hours]], Table3[[#This Row],[Med Aide/Tech Hours]])</f>
        <v>76.338777777777779</v>
      </c>
      <c r="L564" s="3">
        <f>SUM(Table3[[#This Row],[RN Hours (excl. Admin, DON)]:[RN DON Hours]])</f>
        <v>21.593333333333334</v>
      </c>
      <c r="M564" s="3">
        <v>10.191444444444445</v>
      </c>
      <c r="N564" s="3">
        <v>5.6466666666666683</v>
      </c>
      <c r="O564" s="3">
        <v>5.7552222222222227</v>
      </c>
      <c r="P564" s="3">
        <f>SUM(Table3[[#This Row],[LPN Hours (excl. Admin)]:[LPN Admin Hours]])</f>
        <v>14.334333333333332</v>
      </c>
      <c r="Q564" s="3">
        <v>14.334333333333332</v>
      </c>
      <c r="R564" s="3">
        <v>0</v>
      </c>
      <c r="S564" s="3">
        <f>SUM(Table3[[#This Row],[CNA Hours]], Table3[[#This Row],[NA TR Hours]], Table3[[#This Row],[Med Aide/Tech Hours]])</f>
        <v>51.813000000000002</v>
      </c>
      <c r="T564" s="3">
        <v>51.813000000000002</v>
      </c>
      <c r="U564" s="3">
        <v>0</v>
      </c>
      <c r="V564" s="3">
        <v>0</v>
      </c>
      <c r="W564" s="3">
        <f>SUM(Table3[[#This Row],[RN Hours Contract]:[Med Aide Hours Contract]])</f>
        <v>9.4444444444444442E-2</v>
      </c>
      <c r="X564" s="3">
        <v>9.4444444444444442E-2</v>
      </c>
      <c r="Y564" s="3">
        <v>0</v>
      </c>
      <c r="Z564" s="3">
        <v>0</v>
      </c>
      <c r="AA564" s="3">
        <v>0</v>
      </c>
      <c r="AB564" s="3">
        <v>0</v>
      </c>
      <c r="AC564" s="3">
        <v>0</v>
      </c>
      <c r="AD564" s="3">
        <v>0</v>
      </c>
      <c r="AE564" s="3">
        <v>0</v>
      </c>
      <c r="AF564" t="s">
        <v>562</v>
      </c>
      <c r="AG564" s="13">
        <v>5</v>
      </c>
      <c r="AQ564"/>
    </row>
    <row r="565" spans="1:43" x14ac:dyDescent="0.2">
      <c r="A565" t="s">
        <v>680</v>
      </c>
      <c r="B565" t="s">
        <v>1247</v>
      </c>
      <c r="C565" t="s">
        <v>1500</v>
      </c>
      <c r="D565" t="s">
        <v>1771</v>
      </c>
      <c r="E565" s="3">
        <v>59.68888888888889</v>
      </c>
      <c r="F565" s="3">
        <f>Table3[[#This Row],[Total Hours Nurse Staffing]]/Table3[[#This Row],[MDS Census]]</f>
        <v>3.3357092330603124</v>
      </c>
      <c r="G565" s="3">
        <f>Table3[[#This Row],[Total Direct Care Staff Hours]]/Table3[[#This Row],[MDS Census]]</f>
        <v>3.1615655249441552</v>
      </c>
      <c r="H565" s="3">
        <f>Table3[[#This Row],[Total RN Hours (w/ Admin, DON)]]/Table3[[#This Row],[MDS Census]]</f>
        <v>0.66800074460163816</v>
      </c>
      <c r="I565" s="3">
        <f>Table3[[#This Row],[Total RN Hours (w/ Admin, DON)]]/Table3[[#This Row],[MDS Census]]</f>
        <v>0.66800074460163816</v>
      </c>
      <c r="J565" s="3">
        <f t="shared" si="9"/>
        <v>199.10477777777777</v>
      </c>
      <c r="K565" s="3">
        <f>SUM(Table3[[#This Row],[RN Hours (excl. Admin, DON)]], Table3[[#This Row],[LPN Hours (excl. Admin)]], Table3[[#This Row],[CNA Hours]], Table3[[#This Row],[NA TR Hours]], Table3[[#This Row],[Med Aide/Tech Hours]])</f>
        <v>188.71033333333335</v>
      </c>
      <c r="L565" s="3">
        <f>SUM(Table3[[#This Row],[RN Hours (excl. Admin, DON)]:[RN DON Hours]])</f>
        <v>39.872222222222227</v>
      </c>
      <c r="M565" s="3">
        <v>29.477777777777778</v>
      </c>
      <c r="N565" s="3">
        <v>5.2388888888888889</v>
      </c>
      <c r="O565" s="3">
        <v>5.1555555555555559</v>
      </c>
      <c r="P565" s="3">
        <f>SUM(Table3[[#This Row],[LPN Hours (excl. Admin)]:[LPN Admin Hours]])</f>
        <v>42.652777777777779</v>
      </c>
      <c r="Q565" s="3">
        <v>42.652777777777779</v>
      </c>
      <c r="R565" s="3">
        <v>0</v>
      </c>
      <c r="S565" s="3">
        <f>SUM(Table3[[#This Row],[CNA Hours]], Table3[[#This Row],[NA TR Hours]], Table3[[#This Row],[Med Aide/Tech Hours]])</f>
        <v>116.57977777777778</v>
      </c>
      <c r="T565" s="3">
        <v>103.46033333333334</v>
      </c>
      <c r="U565" s="3">
        <v>13.119444444444444</v>
      </c>
      <c r="V565" s="3">
        <v>0</v>
      </c>
      <c r="W565" s="3">
        <f>SUM(Table3[[#This Row],[RN Hours Contract]:[Med Aide Hours Contract]])</f>
        <v>2.6861111111111109</v>
      </c>
      <c r="X565" s="3">
        <v>0</v>
      </c>
      <c r="Y565" s="3">
        <v>0</v>
      </c>
      <c r="Z565" s="3">
        <v>0</v>
      </c>
      <c r="AA565" s="3">
        <v>0</v>
      </c>
      <c r="AB565" s="3">
        <v>0</v>
      </c>
      <c r="AC565" s="3">
        <v>2.6861111111111109</v>
      </c>
      <c r="AD565" s="3">
        <v>0</v>
      </c>
      <c r="AE565" s="3">
        <v>0</v>
      </c>
      <c r="AF565" t="s">
        <v>563</v>
      </c>
      <c r="AG565" s="13">
        <v>5</v>
      </c>
      <c r="AQ565"/>
    </row>
    <row r="566" spans="1:43" x14ac:dyDescent="0.2">
      <c r="A566" t="s">
        <v>680</v>
      </c>
      <c r="B566" t="s">
        <v>1248</v>
      </c>
      <c r="C566" t="s">
        <v>1400</v>
      </c>
      <c r="D566" t="s">
        <v>1762</v>
      </c>
      <c r="E566" s="3">
        <v>26.18888888888889</v>
      </c>
      <c r="F566" s="3">
        <f>Table3[[#This Row],[Total Hours Nurse Staffing]]/Table3[[#This Row],[MDS Census]]</f>
        <v>3.6114637250742465</v>
      </c>
      <c r="G566" s="3">
        <f>Table3[[#This Row],[Total Direct Care Staff Hours]]/Table3[[#This Row],[MDS Census]]</f>
        <v>3.1750784896054305</v>
      </c>
      <c r="H566" s="3">
        <f>Table3[[#This Row],[Total RN Hours (w/ Admin, DON)]]/Table3[[#This Row],[MDS Census]]</f>
        <v>0.4650233347475603</v>
      </c>
      <c r="I566" s="3">
        <f>Table3[[#This Row],[Total RN Hours (w/ Admin, DON)]]/Table3[[#This Row],[MDS Census]]</f>
        <v>0.4650233347475603</v>
      </c>
      <c r="J566" s="3">
        <f t="shared" si="9"/>
        <v>94.580222222222218</v>
      </c>
      <c r="K566" s="3">
        <f>SUM(Table3[[#This Row],[RN Hours (excl. Admin, DON)]], Table3[[#This Row],[LPN Hours (excl. Admin)]], Table3[[#This Row],[CNA Hours]], Table3[[#This Row],[NA TR Hours]], Table3[[#This Row],[Med Aide/Tech Hours]])</f>
        <v>83.151777777777781</v>
      </c>
      <c r="L566" s="3">
        <f>SUM(Table3[[#This Row],[RN Hours (excl. Admin, DON)]:[RN DON Hours]])</f>
        <v>12.178444444444441</v>
      </c>
      <c r="M566" s="3">
        <v>0.75</v>
      </c>
      <c r="N566" s="3">
        <v>5.7142222222222205</v>
      </c>
      <c r="O566" s="3">
        <v>5.7142222222222205</v>
      </c>
      <c r="P566" s="3">
        <f>SUM(Table3[[#This Row],[LPN Hours (excl. Admin)]:[LPN Admin Hours]])</f>
        <v>24.326666666666668</v>
      </c>
      <c r="Q566" s="3">
        <v>24.326666666666668</v>
      </c>
      <c r="R566" s="3">
        <v>0</v>
      </c>
      <c r="S566" s="3">
        <f>SUM(Table3[[#This Row],[CNA Hours]], Table3[[#This Row],[NA TR Hours]], Table3[[#This Row],[Med Aide/Tech Hours]])</f>
        <v>58.075111111111113</v>
      </c>
      <c r="T566" s="3">
        <v>49.020888888888891</v>
      </c>
      <c r="U566" s="3">
        <v>9.0542222222222204</v>
      </c>
      <c r="V566" s="3">
        <v>0</v>
      </c>
      <c r="W566" s="3">
        <f>SUM(Table3[[#This Row],[RN Hours Contract]:[Med Aide Hours Contract]])</f>
        <v>0</v>
      </c>
      <c r="X566" s="3">
        <v>0</v>
      </c>
      <c r="Y566" s="3">
        <v>0</v>
      </c>
      <c r="Z566" s="3">
        <v>0</v>
      </c>
      <c r="AA566" s="3">
        <v>0</v>
      </c>
      <c r="AB566" s="3">
        <v>0</v>
      </c>
      <c r="AC566" s="3">
        <v>0</v>
      </c>
      <c r="AD566" s="3">
        <v>0</v>
      </c>
      <c r="AE566" s="3">
        <v>0</v>
      </c>
      <c r="AF566" t="s">
        <v>564</v>
      </c>
      <c r="AG566" s="13">
        <v>5</v>
      </c>
      <c r="AQ566"/>
    </row>
    <row r="567" spans="1:43" x14ac:dyDescent="0.2">
      <c r="A567" t="s">
        <v>680</v>
      </c>
      <c r="B567" t="s">
        <v>1249</v>
      </c>
      <c r="C567" t="s">
        <v>1667</v>
      </c>
      <c r="D567" t="s">
        <v>1765</v>
      </c>
      <c r="E567" s="3">
        <v>55.611111111111114</v>
      </c>
      <c r="F567" s="3">
        <f>Table3[[#This Row],[Total Hours Nurse Staffing]]/Table3[[#This Row],[MDS Census]]</f>
        <v>2.7184215784215784</v>
      </c>
      <c r="G567" s="3">
        <f>Table3[[#This Row],[Total Direct Care Staff Hours]]/Table3[[#This Row],[MDS Census]]</f>
        <v>2.4490909090909088</v>
      </c>
      <c r="H567" s="3">
        <f>Table3[[#This Row],[Total RN Hours (w/ Admin, DON)]]/Table3[[#This Row],[MDS Census]]</f>
        <v>0.28151848151848147</v>
      </c>
      <c r="I567" s="3">
        <f>Table3[[#This Row],[Total RN Hours (w/ Admin, DON)]]/Table3[[#This Row],[MDS Census]]</f>
        <v>0.28151848151848147</v>
      </c>
      <c r="J567" s="3">
        <f t="shared" si="9"/>
        <v>151.17444444444445</v>
      </c>
      <c r="K567" s="3">
        <f>SUM(Table3[[#This Row],[RN Hours (excl. Admin, DON)]], Table3[[#This Row],[LPN Hours (excl. Admin)]], Table3[[#This Row],[CNA Hours]], Table3[[#This Row],[NA TR Hours]], Table3[[#This Row],[Med Aide/Tech Hours]])</f>
        <v>136.19666666666666</v>
      </c>
      <c r="L567" s="3">
        <f>SUM(Table3[[#This Row],[RN Hours (excl. Admin, DON)]:[RN DON Hours]])</f>
        <v>15.655555555555555</v>
      </c>
      <c r="M567" s="3">
        <v>0.67777777777777781</v>
      </c>
      <c r="N567" s="3">
        <v>10.71111111111111</v>
      </c>
      <c r="O567" s="3">
        <v>4.2666666666666666</v>
      </c>
      <c r="P567" s="3">
        <f>SUM(Table3[[#This Row],[LPN Hours (excl. Admin)]:[LPN Admin Hours]])</f>
        <v>52.628888888888895</v>
      </c>
      <c r="Q567" s="3">
        <v>52.628888888888895</v>
      </c>
      <c r="R567" s="3">
        <v>0</v>
      </c>
      <c r="S567" s="3">
        <f>SUM(Table3[[#This Row],[CNA Hours]], Table3[[#This Row],[NA TR Hours]], Table3[[#This Row],[Med Aide/Tech Hours]])</f>
        <v>82.89</v>
      </c>
      <c r="T567" s="3">
        <v>80.425555555555562</v>
      </c>
      <c r="U567" s="3">
        <v>2.4644444444444442</v>
      </c>
      <c r="V567" s="3">
        <v>0</v>
      </c>
      <c r="W567" s="3">
        <f>SUM(Table3[[#This Row],[RN Hours Contract]:[Med Aide Hours Contract]])</f>
        <v>3.0500000000000003</v>
      </c>
      <c r="X567" s="3">
        <v>0</v>
      </c>
      <c r="Y567" s="3">
        <v>2.0666666666666669</v>
      </c>
      <c r="Z567" s="3">
        <v>0</v>
      </c>
      <c r="AA567" s="3">
        <v>0.81111111111111112</v>
      </c>
      <c r="AB567" s="3">
        <v>0</v>
      </c>
      <c r="AC567" s="3">
        <v>0.17222222222222222</v>
      </c>
      <c r="AD567" s="3">
        <v>0</v>
      </c>
      <c r="AE567" s="3">
        <v>0</v>
      </c>
      <c r="AF567" t="s">
        <v>565</v>
      </c>
      <c r="AG567" s="13">
        <v>5</v>
      </c>
      <c r="AQ567"/>
    </row>
    <row r="568" spans="1:43" x14ac:dyDescent="0.2">
      <c r="A568" t="s">
        <v>680</v>
      </c>
      <c r="B568" t="s">
        <v>1250</v>
      </c>
      <c r="C568" t="s">
        <v>1668</v>
      </c>
      <c r="D568" t="s">
        <v>1735</v>
      </c>
      <c r="E568" s="3">
        <v>33.666666666666664</v>
      </c>
      <c r="F568" s="3">
        <f>Table3[[#This Row],[Total Hours Nurse Staffing]]/Table3[[#This Row],[MDS Census]]</f>
        <v>3.5993399339933996</v>
      </c>
      <c r="G568" s="3">
        <f>Table3[[#This Row],[Total Direct Care Staff Hours]]/Table3[[#This Row],[MDS Census]]</f>
        <v>3.2807491749174917</v>
      </c>
      <c r="H568" s="3">
        <f>Table3[[#This Row],[Total RN Hours (w/ Admin, DON)]]/Table3[[#This Row],[MDS Census]]</f>
        <v>0.48387788778877883</v>
      </c>
      <c r="I568" s="3">
        <f>Table3[[#This Row],[Total RN Hours (w/ Admin, DON)]]/Table3[[#This Row],[MDS Census]]</f>
        <v>0.48387788778877883</v>
      </c>
      <c r="J568" s="3">
        <f t="shared" si="9"/>
        <v>121.17777777777778</v>
      </c>
      <c r="K568" s="3">
        <f>SUM(Table3[[#This Row],[RN Hours (excl. Admin, DON)]], Table3[[#This Row],[LPN Hours (excl. Admin)]], Table3[[#This Row],[CNA Hours]], Table3[[#This Row],[NA TR Hours]], Table3[[#This Row],[Med Aide/Tech Hours]])</f>
        <v>110.45188888888889</v>
      </c>
      <c r="L568" s="3">
        <f>SUM(Table3[[#This Row],[RN Hours (excl. Admin, DON)]:[RN DON Hours]])</f>
        <v>16.290555555555553</v>
      </c>
      <c r="M568" s="3">
        <v>16.163555555555554</v>
      </c>
      <c r="N568" s="3">
        <v>0</v>
      </c>
      <c r="O568" s="3">
        <v>0.127</v>
      </c>
      <c r="P568" s="3">
        <f>SUM(Table3[[#This Row],[LPN Hours (excl. Admin)]:[LPN Admin Hours]])</f>
        <v>26.821111111111112</v>
      </c>
      <c r="Q568" s="3">
        <v>16.222222222222221</v>
      </c>
      <c r="R568" s="3">
        <v>10.59888888888889</v>
      </c>
      <c r="S568" s="3">
        <f>SUM(Table3[[#This Row],[CNA Hours]], Table3[[#This Row],[NA TR Hours]], Table3[[#This Row],[Med Aide/Tech Hours]])</f>
        <v>78.066111111111113</v>
      </c>
      <c r="T568" s="3">
        <v>78.066111111111113</v>
      </c>
      <c r="U568" s="3">
        <v>0</v>
      </c>
      <c r="V568" s="3">
        <v>0</v>
      </c>
      <c r="W568" s="3">
        <f>SUM(Table3[[#This Row],[RN Hours Contract]:[Med Aide Hours Contract]])</f>
        <v>0</v>
      </c>
      <c r="X568" s="3">
        <v>0</v>
      </c>
      <c r="Y568" s="3">
        <v>0</v>
      </c>
      <c r="Z568" s="3">
        <v>0</v>
      </c>
      <c r="AA568" s="3">
        <v>0</v>
      </c>
      <c r="AB568" s="3">
        <v>0</v>
      </c>
      <c r="AC568" s="3">
        <v>0</v>
      </c>
      <c r="AD568" s="3">
        <v>0</v>
      </c>
      <c r="AE568" s="3">
        <v>0</v>
      </c>
      <c r="AF568" t="s">
        <v>566</v>
      </c>
      <c r="AG568" s="13">
        <v>5</v>
      </c>
      <c r="AQ568"/>
    </row>
    <row r="569" spans="1:43" x14ac:dyDescent="0.2">
      <c r="A569" t="s">
        <v>680</v>
      </c>
      <c r="B569" t="s">
        <v>1251</v>
      </c>
      <c r="C569" t="s">
        <v>1380</v>
      </c>
      <c r="D569" t="s">
        <v>1703</v>
      </c>
      <c r="E569" s="3">
        <v>45.844444444444441</v>
      </c>
      <c r="F569" s="3">
        <f>Table3[[#This Row],[Total Hours Nurse Staffing]]/Table3[[#This Row],[MDS Census]]</f>
        <v>3.0735264178380994</v>
      </c>
      <c r="G569" s="3">
        <f>Table3[[#This Row],[Total Direct Care Staff Hours]]/Table3[[#This Row],[MDS Census]]</f>
        <v>2.8121812893843923</v>
      </c>
      <c r="H569" s="3">
        <f>Table3[[#This Row],[Total RN Hours (w/ Admin, DON)]]/Table3[[#This Row],[MDS Census]]</f>
        <v>0.68151720794958803</v>
      </c>
      <c r="I569" s="3">
        <f>Table3[[#This Row],[Total RN Hours (w/ Admin, DON)]]/Table3[[#This Row],[MDS Census]]</f>
        <v>0.68151720794958803</v>
      </c>
      <c r="J569" s="3">
        <f t="shared" si="9"/>
        <v>140.90411111111109</v>
      </c>
      <c r="K569" s="3">
        <f>SUM(Table3[[#This Row],[RN Hours (excl. Admin, DON)]], Table3[[#This Row],[LPN Hours (excl. Admin)]], Table3[[#This Row],[CNA Hours]], Table3[[#This Row],[NA TR Hours]], Table3[[#This Row],[Med Aide/Tech Hours]])</f>
        <v>128.92288888888891</v>
      </c>
      <c r="L569" s="3">
        <f>SUM(Table3[[#This Row],[RN Hours (excl. Admin, DON)]:[RN DON Hours]])</f>
        <v>31.243777777777776</v>
      </c>
      <c r="M569" s="3">
        <v>20.218222222222224</v>
      </c>
      <c r="N569" s="3">
        <v>5.2669999999999977</v>
      </c>
      <c r="O569" s="3">
        <v>5.7585555555555556</v>
      </c>
      <c r="P569" s="3">
        <f>SUM(Table3[[#This Row],[LPN Hours (excl. Admin)]:[LPN Admin Hours]])</f>
        <v>21.659222222222219</v>
      </c>
      <c r="Q569" s="3">
        <v>20.703555555555553</v>
      </c>
      <c r="R569" s="3">
        <v>0.95566666666666678</v>
      </c>
      <c r="S569" s="3">
        <f>SUM(Table3[[#This Row],[CNA Hours]], Table3[[#This Row],[NA TR Hours]], Table3[[#This Row],[Med Aide/Tech Hours]])</f>
        <v>88.001111111111115</v>
      </c>
      <c r="T569" s="3">
        <v>79.019000000000005</v>
      </c>
      <c r="U569" s="3">
        <v>8.9821111111111129</v>
      </c>
      <c r="V569" s="3">
        <v>0</v>
      </c>
      <c r="W569" s="3">
        <f>SUM(Table3[[#This Row],[RN Hours Contract]:[Med Aide Hours Contract]])</f>
        <v>2.7777777777777779E-3</v>
      </c>
      <c r="X569" s="3">
        <v>0</v>
      </c>
      <c r="Y569" s="3">
        <v>0</v>
      </c>
      <c r="Z569" s="3">
        <v>0</v>
      </c>
      <c r="AA569" s="3">
        <v>0</v>
      </c>
      <c r="AB569" s="3">
        <v>0</v>
      </c>
      <c r="AC569" s="3">
        <v>2.7777777777777779E-3</v>
      </c>
      <c r="AD569" s="3">
        <v>0</v>
      </c>
      <c r="AE569" s="3">
        <v>0</v>
      </c>
      <c r="AF569" t="s">
        <v>567</v>
      </c>
      <c r="AG569" s="13">
        <v>5</v>
      </c>
      <c r="AQ569"/>
    </row>
    <row r="570" spans="1:43" x14ac:dyDescent="0.2">
      <c r="A570" t="s">
        <v>680</v>
      </c>
      <c r="B570" t="s">
        <v>1252</v>
      </c>
      <c r="C570" t="s">
        <v>1388</v>
      </c>
      <c r="D570" t="s">
        <v>1758</v>
      </c>
      <c r="E570" s="3">
        <v>53.111111111111114</v>
      </c>
      <c r="F570" s="3">
        <f>Table3[[#This Row],[Total Hours Nurse Staffing]]/Table3[[#This Row],[MDS Census]]</f>
        <v>3.9391924686192463</v>
      </c>
      <c r="G570" s="3">
        <f>Table3[[#This Row],[Total Direct Care Staff Hours]]/Table3[[#This Row],[MDS Census]]</f>
        <v>3.7338054393305438</v>
      </c>
      <c r="H570" s="3">
        <f>Table3[[#This Row],[Total RN Hours (w/ Admin, DON)]]/Table3[[#This Row],[MDS Census]]</f>
        <v>0.63605439330543934</v>
      </c>
      <c r="I570" s="3">
        <f>Table3[[#This Row],[Total RN Hours (w/ Admin, DON)]]/Table3[[#This Row],[MDS Census]]</f>
        <v>0.63605439330543934</v>
      </c>
      <c r="J570" s="3">
        <f t="shared" si="9"/>
        <v>209.21488888888888</v>
      </c>
      <c r="K570" s="3">
        <f>SUM(Table3[[#This Row],[RN Hours (excl. Admin, DON)]], Table3[[#This Row],[LPN Hours (excl. Admin)]], Table3[[#This Row],[CNA Hours]], Table3[[#This Row],[NA TR Hours]], Table3[[#This Row],[Med Aide/Tech Hours]])</f>
        <v>198.30655555555555</v>
      </c>
      <c r="L570" s="3">
        <f>SUM(Table3[[#This Row],[RN Hours (excl. Admin, DON)]:[RN DON Hours]])</f>
        <v>33.781555555555556</v>
      </c>
      <c r="M570" s="3">
        <v>28.270444444444447</v>
      </c>
      <c r="N570" s="3">
        <v>0</v>
      </c>
      <c r="O570" s="3">
        <v>5.5111111111111111</v>
      </c>
      <c r="P570" s="3">
        <f>SUM(Table3[[#This Row],[LPN Hours (excl. Admin)]:[LPN Admin Hours]])</f>
        <v>25.122222222222224</v>
      </c>
      <c r="Q570" s="3">
        <v>19.725000000000001</v>
      </c>
      <c r="R570" s="3">
        <v>5.3972222222222221</v>
      </c>
      <c r="S570" s="3">
        <f>SUM(Table3[[#This Row],[CNA Hours]], Table3[[#This Row],[NA TR Hours]], Table3[[#This Row],[Med Aide/Tech Hours]])</f>
        <v>150.3111111111111</v>
      </c>
      <c r="T570" s="3">
        <v>150.3111111111111</v>
      </c>
      <c r="U570" s="3">
        <v>0</v>
      </c>
      <c r="V570" s="3">
        <v>0</v>
      </c>
      <c r="W570" s="3">
        <f>SUM(Table3[[#This Row],[RN Hours Contract]:[Med Aide Hours Contract]])</f>
        <v>6.7398888888888893</v>
      </c>
      <c r="X570" s="3">
        <v>1.0871111111111111</v>
      </c>
      <c r="Y570" s="3">
        <v>0</v>
      </c>
      <c r="Z570" s="3">
        <v>0</v>
      </c>
      <c r="AA570" s="3">
        <v>5.0333333333333332</v>
      </c>
      <c r="AB570" s="3">
        <v>0</v>
      </c>
      <c r="AC570" s="3">
        <v>0.61944444444444446</v>
      </c>
      <c r="AD570" s="3">
        <v>0</v>
      </c>
      <c r="AE570" s="3">
        <v>0</v>
      </c>
      <c r="AF570" t="s">
        <v>568</v>
      </c>
      <c r="AG570" s="13">
        <v>5</v>
      </c>
      <c r="AQ570"/>
    </row>
    <row r="571" spans="1:43" x14ac:dyDescent="0.2">
      <c r="A571" t="s">
        <v>680</v>
      </c>
      <c r="B571" t="s">
        <v>1253</v>
      </c>
      <c r="C571" t="s">
        <v>1429</v>
      </c>
      <c r="D571" t="s">
        <v>1753</v>
      </c>
      <c r="E571" s="3">
        <v>72.766666666666666</v>
      </c>
      <c r="F571" s="3">
        <f>Table3[[#This Row],[Total Hours Nurse Staffing]]/Table3[[#This Row],[MDS Census]]</f>
        <v>4.0583295159566353</v>
      </c>
      <c r="G571" s="3">
        <f>Table3[[#This Row],[Total Direct Care Staff Hours]]/Table3[[#This Row],[MDS Census]]</f>
        <v>3.775118338677661</v>
      </c>
      <c r="H571" s="3">
        <f>Table3[[#This Row],[Total RN Hours (w/ Admin, DON)]]/Table3[[#This Row],[MDS Census]]</f>
        <v>0.93846388761643007</v>
      </c>
      <c r="I571" s="3">
        <f>Table3[[#This Row],[Total RN Hours (w/ Admin, DON)]]/Table3[[#This Row],[MDS Census]]</f>
        <v>0.93846388761643007</v>
      </c>
      <c r="J571" s="3">
        <f t="shared" si="9"/>
        <v>295.31111111111113</v>
      </c>
      <c r="K571" s="3">
        <f>SUM(Table3[[#This Row],[RN Hours (excl. Admin, DON)]], Table3[[#This Row],[LPN Hours (excl. Admin)]], Table3[[#This Row],[CNA Hours]], Table3[[#This Row],[NA TR Hours]], Table3[[#This Row],[Med Aide/Tech Hours]])</f>
        <v>274.70277777777778</v>
      </c>
      <c r="L571" s="3">
        <f>SUM(Table3[[#This Row],[RN Hours (excl. Admin, DON)]:[RN DON Hours]])</f>
        <v>68.288888888888891</v>
      </c>
      <c r="M571" s="3">
        <v>47.680555555555557</v>
      </c>
      <c r="N571" s="3">
        <v>15.808333333333334</v>
      </c>
      <c r="O571" s="3">
        <v>4.8</v>
      </c>
      <c r="P571" s="3">
        <f>SUM(Table3[[#This Row],[LPN Hours (excl. Admin)]:[LPN Admin Hours]])</f>
        <v>59.55833333333333</v>
      </c>
      <c r="Q571" s="3">
        <v>59.55833333333333</v>
      </c>
      <c r="R571" s="3">
        <v>0</v>
      </c>
      <c r="S571" s="3">
        <f>SUM(Table3[[#This Row],[CNA Hours]], Table3[[#This Row],[NA TR Hours]], Table3[[#This Row],[Med Aide/Tech Hours]])</f>
        <v>167.46388888888887</v>
      </c>
      <c r="T571" s="3">
        <v>165.66666666666666</v>
      </c>
      <c r="U571" s="3">
        <v>1.7972222222222223</v>
      </c>
      <c r="V571" s="3">
        <v>0</v>
      </c>
      <c r="W571" s="3">
        <f>SUM(Table3[[#This Row],[RN Hours Contract]:[Med Aide Hours Contract]])</f>
        <v>0</v>
      </c>
      <c r="X571" s="3">
        <v>0</v>
      </c>
      <c r="Y571" s="3">
        <v>0</v>
      </c>
      <c r="Z571" s="3">
        <v>0</v>
      </c>
      <c r="AA571" s="3">
        <v>0</v>
      </c>
      <c r="AB571" s="3">
        <v>0</v>
      </c>
      <c r="AC571" s="3">
        <v>0</v>
      </c>
      <c r="AD571" s="3">
        <v>0</v>
      </c>
      <c r="AE571" s="3">
        <v>0</v>
      </c>
      <c r="AF571" t="s">
        <v>569</v>
      </c>
      <c r="AG571" s="13">
        <v>5</v>
      </c>
      <c r="AQ571"/>
    </row>
    <row r="572" spans="1:43" x14ac:dyDescent="0.2">
      <c r="A572" t="s">
        <v>680</v>
      </c>
      <c r="B572" t="s">
        <v>1254</v>
      </c>
      <c r="C572" t="s">
        <v>1651</v>
      </c>
      <c r="D572" t="s">
        <v>1784</v>
      </c>
      <c r="E572" s="3">
        <v>26.922222222222221</v>
      </c>
      <c r="F572" s="3">
        <f>Table3[[#This Row],[Total Hours Nurse Staffing]]/Table3[[#This Row],[MDS Census]]</f>
        <v>3.0036112257531982</v>
      </c>
      <c r="G572" s="3">
        <f>Table3[[#This Row],[Total Direct Care Staff Hours]]/Table3[[#This Row],[MDS Census]]</f>
        <v>2.7380313660751137</v>
      </c>
      <c r="H572" s="3">
        <f>Table3[[#This Row],[Total RN Hours (w/ Admin, DON)]]/Table3[[#This Row],[MDS Census]]</f>
        <v>0.74618241848947586</v>
      </c>
      <c r="I572" s="3">
        <f>Table3[[#This Row],[Total RN Hours (w/ Admin, DON)]]/Table3[[#This Row],[MDS Census]]</f>
        <v>0.74618241848947586</v>
      </c>
      <c r="J572" s="3">
        <f t="shared" si="9"/>
        <v>80.86388888888888</v>
      </c>
      <c r="K572" s="3">
        <f>SUM(Table3[[#This Row],[RN Hours (excl. Admin, DON)]], Table3[[#This Row],[LPN Hours (excl. Admin)]], Table3[[#This Row],[CNA Hours]], Table3[[#This Row],[NA TR Hours]], Table3[[#This Row],[Med Aide/Tech Hours]])</f>
        <v>73.713888888888889</v>
      </c>
      <c r="L572" s="3">
        <f>SUM(Table3[[#This Row],[RN Hours (excl. Admin, DON)]:[RN DON Hours]])</f>
        <v>20.088888888888889</v>
      </c>
      <c r="M572" s="3">
        <v>18.777777777777779</v>
      </c>
      <c r="N572" s="3">
        <v>0</v>
      </c>
      <c r="O572" s="3">
        <v>1.3111111111111111</v>
      </c>
      <c r="P572" s="3">
        <f>SUM(Table3[[#This Row],[LPN Hours (excl. Admin)]:[LPN Admin Hours]])</f>
        <v>12.394444444444444</v>
      </c>
      <c r="Q572" s="3">
        <v>6.5555555555555554</v>
      </c>
      <c r="R572" s="3">
        <v>5.8388888888888886</v>
      </c>
      <c r="S572" s="3">
        <f>SUM(Table3[[#This Row],[CNA Hours]], Table3[[#This Row],[NA TR Hours]], Table3[[#This Row],[Med Aide/Tech Hours]])</f>
        <v>48.380555555555553</v>
      </c>
      <c r="T572" s="3">
        <v>48.380555555555553</v>
      </c>
      <c r="U572" s="3">
        <v>0</v>
      </c>
      <c r="V572" s="3">
        <v>0</v>
      </c>
      <c r="W572" s="3">
        <f>SUM(Table3[[#This Row],[RN Hours Contract]:[Med Aide Hours Contract]])</f>
        <v>1.1111111111111112E-2</v>
      </c>
      <c r="X572" s="3">
        <v>1.1111111111111112E-2</v>
      </c>
      <c r="Y572" s="3">
        <v>0</v>
      </c>
      <c r="Z572" s="3">
        <v>0</v>
      </c>
      <c r="AA572" s="3">
        <v>0</v>
      </c>
      <c r="AB572" s="3">
        <v>0</v>
      </c>
      <c r="AC572" s="3">
        <v>0</v>
      </c>
      <c r="AD572" s="3">
        <v>0</v>
      </c>
      <c r="AE572" s="3">
        <v>0</v>
      </c>
      <c r="AF572" t="s">
        <v>570</v>
      </c>
      <c r="AG572" s="13">
        <v>5</v>
      </c>
      <c r="AQ572"/>
    </row>
    <row r="573" spans="1:43" x14ac:dyDescent="0.2">
      <c r="A573" t="s">
        <v>680</v>
      </c>
      <c r="B573" t="s">
        <v>1255</v>
      </c>
      <c r="C573" t="s">
        <v>1588</v>
      </c>
      <c r="D573" t="s">
        <v>1741</v>
      </c>
      <c r="E573" s="3">
        <v>111.84444444444445</v>
      </c>
      <c r="F573" s="3">
        <f>Table3[[#This Row],[Total Hours Nurse Staffing]]/Table3[[#This Row],[MDS Census]]</f>
        <v>3.6252910788793957</v>
      </c>
      <c r="G573" s="3">
        <f>Table3[[#This Row],[Total Direct Care Staff Hours]]/Table3[[#This Row],[MDS Census]]</f>
        <v>3.2308960858334985</v>
      </c>
      <c r="H573" s="3">
        <f>Table3[[#This Row],[Total RN Hours (w/ Admin, DON)]]/Table3[[#This Row],[MDS Census]]</f>
        <v>0.75586131531889533</v>
      </c>
      <c r="I573" s="3">
        <f>Table3[[#This Row],[Total RN Hours (w/ Admin, DON)]]/Table3[[#This Row],[MDS Census]]</f>
        <v>0.75586131531889533</v>
      </c>
      <c r="J573" s="3">
        <f t="shared" si="9"/>
        <v>405.46866666666665</v>
      </c>
      <c r="K573" s="3">
        <f>SUM(Table3[[#This Row],[RN Hours (excl. Admin, DON)]], Table3[[#This Row],[LPN Hours (excl. Admin)]], Table3[[#This Row],[CNA Hours]], Table3[[#This Row],[NA TR Hours]], Table3[[#This Row],[Med Aide/Tech Hours]])</f>
        <v>361.35777777777776</v>
      </c>
      <c r="L573" s="3">
        <f>SUM(Table3[[#This Row],[RN Hours (excl. Admin, DON)]:[RN DON Hours]])</f>
        <v>84.538888888888891</v>
      </c>
      <c r="M573" s="3">
        <v>66.588888888888889</v>
      </c>
      <c r="N573" s="3">
        <v>13.45</v>
      </c>
      <c r="O573" s="3">
        <v>4.5</v>
      </c>
      <c r="P573" s="3">
        <f>SUM(Table3[[#This Row],[LPN Hours (excl. Admin)]:[LPN Admin Hours]])</f>
        <v>125.51088888888889</v>
      </c>
      <c r="Q573" s="3">
        <v>99.35</v>
      </c>
      <c r="R573" s="3">
        <v>26.160888888888888</v>
      </c>
      <c r="S573" s="3">
        <f>SUM(Table3[[#This Row],[CNA Hours]], Table3[[#This Row],[NA TR Hours]], Table3[[#This Row],[Med Aide/Tech Hours]])</f>
        <v>195.41888888888889</v>
      </c>
      <c r="T573" s="3">
        <v>195.41888888888889</v>
      </c>
      <c r="U573" s="3">
        <v>0</v>
      </c>
      <c r="V573" s="3">
        <v>0</v>
      </c>
      <c r="W573" s="3">
        <f>SUM(Table3[[#This Row],[RN Hours Contract]:[Med Aide Hours Contract]])</f>
        <v>4.3853333333333335</v>
      </c>
      <c r="X573" s="3">
        <v>0</v>
      </c>
      <c r="Y573" s="3">
        <v>3.2</v>
      </c>
      <c r="Z573" s="3">
        <v>0</v>
      </c>
      <c r="AA573" s="3">
        <v>0</v>
      </c>
      <c r="AB573" s="3">
        <v>0.23866666666666667</v>
      </c>
      <c r="AC573" s="3">
        <v>0.94666666666666666</v>
      </c>
      <c r="AD573" s="3">
        <v>0</v>
      </c>
      <c r="AE573" s="3">
        <v>0</v>
      </c>
      <c r="AF573" t="s">
        <v>571</v>
      </c>
      <c r="AG573" s="13">
        <v>5</v>
      </c>
      <c r="AQ573"/>
    </row>
    <row r="574" spans="1:43" x14ac:dyDescent="0.2">
      <c r="A574" t="s">
        <v>680</v>
      </c>
      <c r="B574" t="s">
        <v>1256</v>
      </c>
      <c r="C574" t="s">
        <v>1669</v>
      </c>
      <c r="D574" t="s">
        <v>1754</v>
      </c>
      <c r="E574" s="3">
        <v>14.766666666666667</v>
      </c>
      <c r="F574" s="3">
        <f>Table3[[#This Row],[Total Hours Nurse Staffing]]/Table3[[#This Row],[MDS Census]]</f>
        <v>4.9059593679458242</v>
      </c>
      <c r="G574" s="3">
        <f>Table3[[#This Row],[Total Direct Care Staff Hours]]/Table3[[#This Row],[MDS Census]]</f>
        <v>4.3210835214446952</v>
      </c>
      <c r="H574" s="3">
        <f>Table3[[#This Row],[Total RN Hours (w/ Admin, DON)]]/Table3[[#This Row],[MDS Census]]</f>
        <v>2.2765763732129418</v>
      </c>
      <c r="I574" s="3">
        <f>Table3[[#This Row],[Total RN Hours (w/ Admin, DON)]]/Table3[[#This Row],[MDS Census]]</f>
        <v>2.2765763732129418</v>
      </c>
      <c r="J574" s="3">
        <f t="shared" si="9"/>
        <v>72.444666666666677</v>
      </c>
      <c r="K574" s="3">
        <f>SUM(Table3[[#This Row],[RN Hours (excl. Admin, DON)]], Table3[[#This Row],[LPN Hours (excl. Admin)]], Table3[[#This Row],[CNA Hours]], Table3[[#This Row],[NA TR Hours]], Table3[[#This Row],[Med Aide/Tech Hours]])</f>
        <v>63.808</v>
      </c>
      <c r="L574" s="3">
        <f>SUM(Table3[[#This Row],[RN Hours (excl. Admin, DON)]:[RN DON Hours]])</f>
        <v>33.617444444444445</v>
      </c>
      <c r="M574" s="3">
        <v>25.069666666666667</v>
      </c>
      <c r="N574" s="3">
        <v>2.8766666666666665</v>
      </c>
      <c r="O574" s="3">
        <v>5.6711111111111112</v>
      </c>
      <c r="P574" s="3">
        <f>SUM(Table3[[#This Row],[LPN Hours (excl. Admin)]:[LPN Admin Hours]])</f>
        <v>4.833333333333333</v>
      </c>
      <c r="Q574" s="3">
        <v>4.7444444444444445</v>
      </c>
      <c r="R574" s="3">
        <v>8.8888888888888892E-2</v>
      </c>
      <c r="S574" s="3">
        <f>SUM(Table3[[#This Row],[CNA Hours]], Table3[[#This Row],[NA TR Hours]], Table3[[#This Row],[Med Aide/Tech Hours]])</f>
        <v>33.99388888888889</v>
      </c>
      <c r="T574" s="3">
        <v>33.99388888888889</v>
      </c>
      <c r="U574" s="3">
        <v>0</v>
      </c>
      <c r="V574" s="3">
        <v>0</v>
      </c>
      <c r="W574" s="3">
        <f>SUM(Table3[[#This Row],[RN Hours Contract]:[Med Aide Hours Contract]])</f>
        <v>1.6772222222222224</v>
      </c>
      <c r="X574" s="3">
        <v>0.71666666666666667</v>
      </c>
      <c r="Y574" s="3">
        <v>0</v>
      </c>
      <c r="Z574" s="3">
        <v>0</v>
      </c>
      <c r="AA574" s="3">
        <v>0</v>
      </c>
      <c r="AB574" s="3">
        <v>0</v>
      </c>
      <c r="AC574" s="3">
        <v>0.96055555555555561</v>
      </c>
      <c r="AD574" s="3">
        <v>0</v>
      </c>
      <c r="AE574" s="3">
        <v>0</v>
      </c>
      <c r="AF574" t="s">
        <v>572</v>
      </c>
      <c r="AG574" s="13">
        <v>5</v>
      </c>
      <c r="AQ574"/>
    </row>
    <row r="575" spans="1:43" x14ac:dyDescent="0.2">
      <c r="A575" t="s">
        <v>680</v>
      </c>
      <c r="B575" t="s">
        <v>1257</v>
      </c>
      <c r="C575" t="s">
        <v>1628</v>
      </c>
      <c r="D575" t="s">
        <v>1774</v>
      </c>
      <c r="E575" s="3">
        <v>45.788888888888891</v>
      </c>
      <c r="F575" s="3">
        <f>Table3[[#This Row],[Total Hours Nurse Staffing]]/Table3[[#This Row],[MDS Census]]</f>
        <v>4.6808056297015286</v>
      </c>
      <c r="G575" s="3">
        <f>Table3[[#This Row],[Total Direct Care Staff Hours]]/Table3[[#This Row],[MDS Census]]</f>
        <v>4.3436059208929869</v>
      </c>
      <c r="H575" s="3">
        <f>Table3[[#This Row],[Total RN Hours (w/ Admin, DON)]]/Table3[[#This Row],[MDS Census]]</f>
        <v>0.98653239504974521</v>
      </c>
      <c r="I575" s="3">
        <f>Table3[[#This Row],[Total RN Hours (w/ Admin, DON)]]/Table3[[#This Row],[MDS Census]]</f>
        <v>0.98653239504974521</v>
      </c>
      <c r="J575" s="3">
        <f t="shared" si="9"/>
        <v>214.32888888888888</v>
      </c>
      <c r="K575" s="3">
        <f>SUM(Table3[[#This Row],[RN Hours (excl. Admin, DON)]], Table3[[#This Row],[LPN Hours (excl. Admin)]], Table3[[#This Row],[CNA Hours]], Table3[[#This Row],[NA TR Hours]], Table3[[#This Row],[Med Aide/Tech Hours]])</f>
        <v>198.88888888888889</v>
      </c>
      <c r="L575" s="3">
        <f>SUM(Table3[[#This Row],[RN Hours (excl. Admin, DON)]:[RN DON Hours]])</f>
        <v>45.172222222222224</v>
      </c>
      <c r="M575" s="3">
        <v>35.097777777777779</v>
      </c>
      <c r="N575" s="3">
        <v>5.5411111111111113</v>
      </c>
      <c r="O575" s="3">
        <v>4.5333333333333332</v>
      </c>
      <c r="P575" s="3">
        <f>SUM(Table3[[#This Row],[LPN Hours (excl. Admin)]:[LPN Admin Hours]])</f>
        <v>30.239999999999995</v>
      </c>
      <c r="Q575" s="3">
        <v>24.874444444444443</v>
      </c>
      <c r="R575" s="3">
        <v>5.3655555555555541</v>
      </c>
      <c r="S575" s="3">
        <f>SUM(Table3[[#This Row],[CNA Hours]], Table3[[#This Row],[NA TR Hours]], Table3[[#This Row],[Med Aide/Tech Hours]])</f>
        <v>138.91666666666666</v>
      </c>
      <c r="T575" s="3">
        <v>138.91666666666666</v>
      </c>
      <c r="U575" s="3">
        <v>0</v>
      </c>
      <c r="V575" s="3">
        <v>0</v>
      </c>
      <c r="W575" s="3">
        <f>SUM(Table3[[#This Row],[RN Hours Contract]:[Med Aide Hours Contract]])</f>
        <v>6.8555555555555561</v>
      </c>
      <c r="X575" s="3">
        <v>0</v>
      </c>
      <c r="Y575" s="3">
        <v>0</v>
      </c>
      <c r="Z575" s="3">
        <v>0</v>
      </c>
      <c r="AA575" s="3">
        <v>4.4722222222222223</v>
      </c>
      <c r="AB575" s="3">
        <v>0</v>
      </c>
      <c r="AC575" s="3">
        <v>2.3833333333333333</v>
      </c>
      <c r="AD575" s="3">
        <v>0</v>
      </c>
      <c r="AE575" s="3">
        <v>0</v>
      </c>
      <c r="AF575" t="s">
        <v>573</v>
      </c>
      <c r="AG575" s="13">
        <v>5</v>
      </c>
      <c r="AQ575"/>
    </row>
    <row r="576" spans="1:43" x14ac:dyDescent="0.2">
      <c r="A576" t="s">
        <v>680</v>
      </c>
      <c r="B576" t="s">
        <v>1258</v>
      </c>
      <c r="C576" t="s">
        <v>1376</v>
      </c>
      <c r="D576" t="s">
        <v>1751</v>
      </c>
      <c r="E576" s="3">
        <v>60.155555555555559</v>
      </c>
      <c r="F576" s="3">
        <f>Table3[[#This Row],[Total Hours Nurse Staffing]]/Table3[[#This Row],[MDS Census]]</f>
        <v>3.2176671592168451</v>
      </c>
      <c r="G576" s="3">
        <f>Table3[[#This Row],[Total Direct Care Staff Hours]]/Table3[[#This Row],[MDS Census]]</f>
        <v>3.1260528260066494</v>
      </c>
      <c r="H576" s="3">
        <f>Table3[[#This Row],[Total RN Hours (w/ Admin, DON)]]/Table3[[#This Row],[MDS Census]]</f>
        <v>0.64411710380495013</v>
      </c>
      <c r="I576" s="3">
        <f>Table3[[#This Row],[Total RN Hours (w/ Admin, DON)]]/Table3[[#This Row],[MDS Census]]</f>
        <v>0.64411710380495013</v>
      </c>
      <c r="J576" s="3">
        <f t="shared" si="9"/>
        <v>193.56055555555557</v>
      </c>
      <c r="K576" s="3">
        <f>SUM(Table3[[#This Row],[RN Hours (excl. Admin, DON)]], Table3[[#This Row],[LPN Hours (excl. Admin)]], Table3[[#This Row],[CNA Hours]], Table3[[#This Row],[NA TR Hours]], Table3[[#This Row],[Med Aide/Tech Hours]])</f>
        <v>188.04944444444445</v>
      </c>
      <c r="L576" s="3">
        <f>SUM(Table3[[#This Row],[RN Hours (excl. Admin, DON)]:[RN DON Hours]])</f>
        <v>38.747222222222227</v>
      </c>
      <c r="M576" s="3">
        <v>33.236111111111114</v>
      </c>
      <c r="N576" s="3">
        <v>0</v>
      </c>
      <c r="O576" s="3">
        <v>5.5111111111111111</v>
      </c>
      <c r="P576" s="3">
        <f>SUM(Table3[[#This Row],[LPN Hours (excl. Admin)]:[LPN Admin Hours]])</f>
        <v>37.725999999999999</v>
      </c>
      <c r="Q576" s="3">
        <v>37.725999999999999</v>
      </c>
      <c r="R576" s="3">
        <v>0</v>
      </c>
      <c r="S576" s="3">
        <f>SUM(Table3[[#This Row],[CNA Hours]], Table3[[#This Row],[NA TR Hours]], Table3[[#This Row],[Med Aide/Tech Hours]])</f>
        <v>117.08733333333333</v>
      </c>
      <c r="T576" s="3">
        <v>112.48633333333333</v>
      </c>
      <c r="U576" s="3">
        <v>4.601</v>
      </c>
      <c r="V576" s="3">
        <v>0</v>
      </c>
      <c r="W576" s="3">
        <f>SUM(Table3[[#This Row],[RN Hours Contract]:[Med Aide Hours Contract]])</f>
        <v>0</v>
      </c>
      <c r="X576" s="3">
        <v>0</v>
      </c>
      <c r="Y576" s="3">
        <v>0</v>
      </c>
      <c r="Z576" s="3">
        <v>0</v>
      </c>
      <c r="AA576" s="3">
        <v>0</v>
      </c>
      <c r="AB576" s="3">
        <v>0</v>
      </c>
      <c r="AC576" s="3">
        <v>0</v>
      </c>
      <c r="AD576" s="3">
        <v>0</v>
      </c>
      <c r="AE576" s="3">
        <v>0</v>
      </c>
      <c r="AF576" t="s">
        <v>574</v>
      </c>
      <c r="AG576" s="13">
        <v>5</v>
      </c>
      <c r="AQ576"/>
    </row>
    <row r="577" spans="1:43" x14ac:dyDescent="0.2">
      <c r="A577" t="s">
        <v>680</v>
      </c>
      <c r="B577" t="s">
        <v>1259</v>
      </c>
      <c r="C577" t="s">
        <v>1484</v>
      </c>
      <c r="D577" t="s">
        <v>1749</v>
      </c>
      <c r="E577" s="3">
        <v>57.611111111111114</v>
      </c>
      <c r="F577" s="3">
        <f>Table3[[#This Row],[Total Hours Nurse Staffing]]/Table3[[#This Row],[MDS Census]]</f>
        <v>4.5845323047251689</v>
      </c>
      <c r="G577" s="3">
        <f>Table3[[#This Row],[Total Direct Care Staff Hours]]/Table3[[#This Row],[MDS Census]]</f>
        <v>4.3662680810028931</v>
      </c>
      <c r="H577" s="3">
        <f>Table3[[#This Row],[Total RN Hours (w/ Admin, DON)]]/Table3[[#This Row],[MDS Census]]</f>
        <v>0.31635486981677913</v>
      </c>
      <c r="I577" s="3">
        <f>Table3[[#This Row],[Total RN Hours (w/ Admin, DON)]]/Table3[[#This Row],[MDS Census]]</f>
        <v>0.31635486981677913</v>
      </c>
      <c r="J577" s="3">
        <f t="shared" si="9"/>
        <v>264.12</v>
      </c>
      <c r="K577" s="3">
        <f>SUM(Table3[[#This Row],[RN Hours (excl. Admin, DON)]], Table3[[#This Row],[LPN Hours (excl. Admin)]], Table3[[#This Row],[CNA Hours]], Table3[[#This Row],[NA TR Hours]], Table3[[#This Row],[Med Aide/Tech Hours]])</f>
        <v>251.54555555555555</v>
      </c>
      <c r="L577" s="3">
        <f>SUM(Table3[[#This Row],[RN Hours (excl. Admin, DON)]:[RN DON Hours]])</f>
        <v>18.225555555555555</v>
      </c>
      <c r="M577" s="3">
        <v>15.088888888888889</v>
      </c>
      <c r="N577" s="3">
        <v>3.1366666666666654</v>
      </c>
      <c r="O577" s="3">
        <v>0</v>
      </c>
      <c r="P577" s="3">
        <f>SUM(Table3[[#This Row],[LPN Hours (excl. Admin)]:[LPN Admin Hours]])</f>
        <v>79.673333333333332</v>
      </c>
      <c r="Q577" s="3">
        <v>70.23555555555555</v>
      </c>
      <c r="R577" s="3">
        <v>9.4377777777777805</v>
      </c>
      <c r="S577" s="3">
        <f>SUM(Table3[[#This Row],[CNA Hours]], Table3[[#This Row],[NA TR Hours]], Table3[[#This Row],[Med Aide/Tech Hours]])</f>
        <v>166.2211111111111</v>
      </c>
      <c r="T577" s="3">
        <v>166.2211111111111</v>
      </c>
      <c r="U577" s="3">
        <v>0</v>
      </c>
      <c r="V577" s="3">
        <v>0</v>
      </c>
      <c r="W577" s="3">
        <f>SUM(Table3[[#This Row],[RN Hours Contract]:[Med Aide Hours Contract]])</f>
        <v>13.837777777777774</v>
      </c>
      <c r="X577" s="3">
        <v>0</v>
      </c>
      <c r="Y577" s="3">
        <v>0</v>
      </c>
      <c r="Z577" s="3">
        <v>0</v>
      </c>
      <c r="AA577" s="3">
        <v>0</v>
      </c>
      <c r="AB577" s="3">
        <v>0</v>
      </c>
      <c r="AC577" s="3">
        <v>13.837777777777774</v>
      </c>
      <c r="AD577" s="3">
        <v>0</v>
      </c>
      <c r="AE577" s="3">
        <v>0</v>
      </c>
      <c r="AF577" t="s">
        <v>575</v>
      </c>
      <c r="AG577" s="13">
        <v>5</v>
      </c>
      <c r="AQ577"/>
    </row>
    <row r="578" spans="1:43" x14ac:dyDescent="0.2">
      <c r="A578" t="s">
        <v>680</v>
      </c>
      <c r="B578" t="s">
        <v>1260</v>
      </c>
      <c r="C578" t="s">
        <v>1670</v>
      </c>
      <c r="D578" t="s">
        <v>1788</v>
      </c>
      <c r="E578" s="3">
        <v>23.68888888888889</v>
      </c>
      <c r="F578" s="3">
        <f>Table3[[#This Row],[Total Hours Nurse Staffing]]/Table3[[#This Row],[MDS Census]]</f>
        <v>4.8370872420262661</v>
      </c>
      <c r="G578" s="3">
        <f>Table3[[#This Row],[Total Direct Care Staff Hours]]/Table3[[#This Row],[MDS Census]]</f>
        <v>4.5909146341463414</v>
      </c>
      <c r="H578" s="3">
        <f>Table3[[#This Row],[Total RN Hours (w/ Admin, DON)]]/Table3[[#This Row],[MDS Census]]</f>
        <v>0.6244559099437148</v>
      </c>
      <c r="I578" s="3">
        <f>Table3[[#This Row],[Total RN Hours (w/ Admin, DON)]]/Table3[[#This Row],[MDS Census]]</f>
        <v>0.6244559099437148</v>
      </c>
      <c r="J578" s="3">
        <f t="shared" si="9"/>
        <v>114.58522222222223</v>
      </c>
      <c r="K578" s="3">
        <f>SUM(Table3[[#This Row],[RN Hours (excl. Admin, DON)]], Table3[[#This Row],[LPN Hours (excl. Admin)]], Table3[[#This Row],[CNA Hours]], Table3[[#This Row],[NA TR Hours]], Table3[[#This Row],[Med Aide/Tech Hours]])</f>
        <v>108.75366666666667</v>
      </c>
      <c r="L578" s="3">
        <f>SUM(Table3[[#This Row],[RN Hours (excl. Admin, DON)]:[RN DON Hours]])</f>
        <v>14.792666666666667</v>
      </c>
      <c r="M578" s="3">
        <v>8.9611111111111104</v>
      </c>
      <c r="N578" s="3">
        <v>0</v>
      </c>
      <c r="O578" s="3">
        <v>5.8315555555555569</v>
      </c>
      <c r="P578" s="3">
        <f>SUM(Table3[[#This Row],[LPN Hours (excl. Admin)]:[LPN Admin Hours]])</f>
        <v>34.510111111111108</v>
      </c>
      <c r="Q578" s="3">
        <v>34.510111111111108</v>
      </c>
      <c r="R578" s="3">
        <v>0</v>
      </c>
      <c r="S578" s="3">
        <f>SUM(Table3[[#This Row],[CNA Hours]], Table3[[#This Row],[NA TR Hours]], Table3[[#This Row],[Med Aide/Tech Hours]])</f>
        <v>65.282444444444451</v>
      </c>
      <c r="T578" s="3">
        <v>65.282444444444451</v>
      </c>
      <c r="U578" s="3">
        <v>0</v>
      </c>
      <c r="V578" s="3">
        <v>0</v>
      </c>
      <c r="W578" s="3">
        <f>SUM(Table3[[#This Row],[RN Hours Contract]:[Med Aide Hours Contract]])</f>
        <v>0.32500000000000001</v>
      </c>
      <c r="X578" s="3">
        <v>0.10277777777777777</v>
      </c>
      <c r="Y578" s="3">
        <v>0</v>
      </c>
      <c r="Z578" s="3">
        <v>0</v>
      </c>
      <c r="AA578" s="3">
        <v>3.0555555555555555E-2</v>
      </c>
      <c r="AB578" s="3">
        <v>0</v>
      </c>
      <c r="AC578" s="3">
        <v>0.19166666666666668</v>
      </c>
      <c r="AD578" s="3">
        <v>0</v>
      </c>
      <c r="AE578" s="3">
        <v>0</v>
      </c>
      <c r="AF578" t="s">
        <v>576</v>
      </c>
      <c r="AG578" s="13">
        <v>5</v>
      </c>
      <c r="AQ578"/>
    </row>
    <row r="579" spans="1:43" x14ac:dyDescent="0.2">
      <c r="A579" t="s">
        <v>680</v>
      </c>
      <c r="B579" t="s">
        <v>1261</v>
      </c>
      <c r="C579" t="s">
        <v>1441</v>
      </c>
      <c r="D579" t="s">
        <v>1757</v>
      </c>
      <c r="E579" s="3">
        <v>29.344444444444445</v>
      </c>
      <c r="F579" s="3">
        <f>Table3[[#This Row],[Total Hours Nurse Staffing]]/Table3[[#This Row],[MDS Census]]</f>
        <v>3.3029155622870121</v>
      </c>
      <c r="G579" s="3">
        <f>Table3[[#This Row],[Total Direct Care Staff Hours]]/Table3[[#This Row],[MDS Census]]</f>
        <v>3.0545248012116621</v>
      </c>
      <c r="H579" s="3">
        <f>Table3[[#This Row],[Total RN Hours (w/ Admin, DON)]]/Table3[[#This Row],[MDS Census]]</f>
        <v>0.91082923135176075</v>
      </c>
      <c r="I579" s="3">
        <f>Table3[[#This Row],[Total RN Hours (w/ Admin, DON)]]/Table3[[#This Row],[MDS Census]]</f>
        <v>0.91082923135176075</v>
      </c>
      <c r="J579" s="3">
        <f t="shared" si="9"/>
        <v>96.922222222222217</v>
      </c>
      <c r="K579" s="3">
        <f>SUM(Table3[[#This Row],[RN Hours (excl. Admin, DON)]], Table3[[#This Row],[LPN Hours (excl. Admin)]], Table3[[#This Row],[CNA Hours]], Table3[[#This Row],[NA TR Hours]], Table3[[#This Row],[Med Aide/Tech Hours]])</f>
        <v>89.633333333333326</v>
      </c>
      <c r="L579" s="3">
        <f>SUM(Table3[[#This Row],[RN Hours (excl. Admin, DON)]:[RN DON Hours]])</f>
        <v>26.727777777777781</v>
      </c>
      <c r="M579" s="3">
        <v>19.43888888888889</v>
      </c>
      <c r="N579" s="3">
        <v>3.6444444444444444</v>
      </c>
      <c r="O579" s="3">
        <v>3.6444444444444444</v>
      </c>
      <c r="P579" s="3">
        <f>SUM(Table3[[#This Row],[LPN Hours (excl. Admin)]:[LPN Admin Hours]])</f>
        <v>11.822222222222223</v>
      </c>
      <c r="Q579" s="3">
        <v>11.822222222222223</v>
      </c>
      <c r="R579" s="3">
        <v>0</v>
      </c>
      <c r="S579" s="3">
        <f>SUM(Table3[[#This Row],[CNA Hours]], Table3[[#This Row],[NA TR Hours]], Table3[[#This Row],[Med Aide/Tech Hours]])</f>
        <v>58.37222222222222</v>
      </c>
      <c r="T579" s="3">
        <v>58.37222222222222</v>
      </c>
      <c r="U579" s="3">
        <v>0</v>
      </c>
      <c r="V579" s="3">
        <v>0</v>
      </c>
      <c r="W579" s="3">
        <f>SUM(Table3[[#This Row],[RN Hours Contract]:[Med Aide Hours Contract]])</f>
        <v>7.9416666666666664</v>
      </c>
      <c r="X579" s="3">
        <v>0</v>
      </c>
      <c r="Y579" s="3">
        <v>0</v>
      </c>
      <c r="Z579" s="3">
        <v>0</v>
      </c>
      <c r="AA579" s="3">
        <v>0</v>
      </c>
      <c r="AB579" s="3">
        <v>0</v>
      </c>
      <c r="AC579" s="3">
        <v>7.9416666666666664</v>
      </c>
      <c r="AD579" s="3">
        <v>0</v>
      </c>
      <c r="AE579" s="3">
        <v>0</v>
      </c>
      <c r="AF579" t="s">
        <v>577</v>
      </c>
      <c r="AG579" s="13">
        <v>5</v>
      </c>
      <c r="AQ579"/>
    </row>
    <row r="580" spans="1:43" x14ac:dyDescent="0.2">
      <c r="A580" t="s">
        <v>680</v>
      </c>
      <c r="B580" t="s">
        <v>1262</v>
      </c>
      <c r="C580" t="s">
        <v>1451</v>
      </c>
      <c r="D580" t="s">
        <v>1760</v>
      </c>
      <c r="E580" s="3">
        <v>75.666666666666671</v>
      </c>
      <c r="F580" s="3">
        <f>Table3[[#This Row],[Total Hours Nurse Staffing]]/Table3[[#This Row],[MDS Census]]</f>
        <v>3.8874082232011746</v>
      </c>
      <c r="G580" s="3">
        <f>Table3[[#This Row],[Total Direct Care Staff Hours]]/Table3[[#This Row],[MDS Census]]</f>
        <v>3.7114170337738619</v>
      </c>
      <c r="H580" s="3">
        <f>Table3[[#This Row],[Total RN Hours (w/ Admin, DON)]]/Table3[[#This Row],[MDS Census]]</f>
        <v>0.60157856093979445</v>
      </c>
      <c r="I580" s="3">
        <f>Table3[[#This Row],[Total RN Hours (w/ Admin, DON)]]/Table3[[#This Row],[MDS Census]]</f>
        <v>0.60157856093979445</v>
      </c>
      <c r="J580" s="3">
        <f t="shared" si="9"/>
        <v>294.14722222222224</v>
      </c>
      <c r="K580" s="3">
        <f>SUM(Table3[[#This Row],[RN Hours (excl. Admin, DON)]], Table3[[#This Row],[LPN Hours (excl. Admin)]], Table3[[#This Row],[CNA Hours]], Table3[[#This Row],[NA TR Hours]], Table3[[#This Row],[Med Aide/Tech Hours]])</f>
        <v>280.83055555555558</v>
      </c>
      <c r="L580" s="3">
        <f>SUM(Table3[[#This Row],[RN Hours (excl. Admin, DON)]:[RN DON Hours]])</f>
        <v>45.519444444444446</v>
      </c>
      <c r="M580" s="3">
        <v>33.902777777777779</v>
      </c>
      <c r="N580" s="3">
        <v>6.1055555555555552</v>
      </c>
      <c r="O580" s="3">
        <v>5.5111111111111111</v>
      </c>
      <c r="P580" s="3">
        <f>SUM(Table3[[#This Row],[LPN Hours (excl. Admin)]:[LPN Admin Hours]])</f>
        <v>40.647222222222226</v>
      </c>
      <c r="Q580" s="3">
        <v>38.947222222222223</v>
      </c>
      <c r="R580" s="3">
        <v>1.7</v>
      </c>
      <c r="S580" s="3">
        <f>SUM(Table3[[#This Row],[CNA Hours]], Table3[[#This Row],[NA TR Hours]], Table3[[#This Row],[Med Aide/Tech Hours]])</f>
        <v>207.98055555555555</v>
      </c>
      <c r="T580" s="3">
        <v>202.88055555555556</v>
      </c>
      <c r="U580" s="3">
        <v>5.0999999999999996</v>
      </c>
      <c r="V580" s="3">
        <v>0</v>
      </c>
      <c r="W580" s="3">
        <f>SUM(Table3[[#This Row],[RN Hours Contract]:[Med Aide Hours Contract]])</f>
        <v>0</v>
      </c>
      <c r="X580" s="3">
        <v>0</v>
      </c>
      <c r="Y580" s="3">
        <v>0</v>
      </c>
      <c r="Z580" s="3">
        <v>0</v>
      </c>
      <c r="AA580" s="3">
        <v>0</v>
      </c>
      <c r="AB580" s="3">
        <v>0</v>
      </c>
      <c r="AC580" s="3">
        <v>0</v>
      </c>
      <c r="AD580" s="3">
        <v>0</v>
      </c>
      <c r="AE580" s="3">
        <v>0</v>
      </c>
      <c r="AF580" t="s">
        <v>578</v>
      </c>
      <c r="AG580" s="13">
        <v>5</v>
      </c>
      <c r="AQ580"/>
    </row>
    <row r="581" spans="1:43" x14ac:dyDescent="0.2">
      <c r="A581" t="s">
        <v>680</v>
      </c>
      <c r="B581" t="s">
        <v>1263</v>
      </c>
      <c r="C581" t="s">
        <v>1671</v>
      </c>
      <c r="D581" t="s">
        <v>1793</v>
      </c>
      <c r="E581" s="3">
        <v>29.533333333333335</v>
      </c>
      <c r="F581" s="3">
        <f>Table3[[#This Row],[Total Hours Nurse Staffing]]/Table3[[#This Row],[MDS Census]]</f>
        <v>4.2560270880361166</v>
      </c>
      <c r="G581" s="3">
        <f>Table3[[#This Row],[Total Direct Care Staff Hours]]/Table3[[#This Row],[MDS Census]]</f>
        <v>3.8978329571106092</v>
      </c>
      <c r="H581" s="3">
        <f>Table3[[#This Row],[Total RN Hours (w/ Admin, DON)]]/Table3[[#This Row],[MDS Census]]</f>
        <v>0.92661399548532708</v>
      </c>
      <c r="I581" s="3">
        <f>Table3[[#This Row],[Total RN Hours (w/ Admin, DON)]]/Table3[[#This Row],[MDS Census]]</f>
        <v>0.92661399548532708</v>
      </c>
      <c r="J581" s="3">
        <f t="shared" si="9"/>
        <v>125.69466666666666</v>
      </c>
      <c r="K581" s="3">
        <f>SUM(Table3[[#This Row],[RN Hours (excl. Admin, DON)]], Table3[[#This Row],[LPN Hours (excl. Admin)]], Table3[[#This Row],[CNA Hours]], Table3[[#This Row],[NA TR Hours]], Table3[[#This Row],[Med Aide/Tech Hours]])</f>
        <v>115.116</v>
      </c>
      <c r="L581" s="3">
        <f>SUM(Table3[[#This Row],[RN Hours (excl. Admin, DON)]:[RN DON Hours]])</f>
        <v>27.365999999999996</v>
      </c>
      <c r="M581" s="3">
        <v>16.787333333333333</v>
      </c>
      <c r="N581" s="3">
        <v>5.5038888888888877</v>
      </c>
      <c r="O581" s="3">
        <v>5.0747777777777765</v>
      </c>
      <c r="P581" s="3">
        <f>SUM(Table3[[#This Row],[LPN Hours (excl. Admin)]:[LPN Admin Hours]])</f>
        <v>23.295000000000002</v>
      </c>
      <c r="Q581" s="3">
        <v>23.295000000000002</v>
      </c>
      <c r="R581" s="3">
        <v>0</v>
      </c>
      <c r="S581" s="3">
        <f>SUM(Table3[[#This Row],[CNA Hours]], Table3[[#This Row],[NA TR Hours]], Table3[[#This Row],[Med Aide/Tech Hours]])</f>
        <v>75.033666666666662</v>
      </c>
      <c r="T581" s="3">
        <v>75.033666666666662</v>
      </c>
      <c r="U581" s="3">
        <v>0</v>
      </c>
      <c r="V581" s="3">
        <v>0</v>
      </c>
      <c r="W581" s="3">
        <f>SUM(Table3[[#This Row],[RN Hours Contract]:[Med Aide Hours Contract]])</f>
        <v>0</v>
      </c>
      <c r="X581" s="3">
        <v>0</v>
      </c>
      <c r="Y581" s="3">
        <v>0</v>
      </c>
      <c r="Z581" s="3">
        <v>0</v>
      </c>
      <c r="AA581" s="3">
        <v>0</v>
      </c>
      <c r="AB581" s="3">
        <v>0</v>
      </c>
      <c r="AC581" s="3">
        <v>0</v>
      </c>
      <c r="AD581" s="3">
        <v>0</v>
      </c>
      <c r="AE581" s="3">
        <v>0</v>
      </c>
      <c r="AF581" t="s">
        <v>579</v>
      </c>
      <c r="AG581" s="13">
        <v>5</v>
      </c>
      <c r="AQ581"/>
    </row>
    <row r="582" spans="1:43" x14ac:dyDescent="0.2">
      <c r="A582" t="s">
        <v>680</v>
      </c>
      <c r="B582" t="s">
        <v>1264</v>
      </c>
      <c r="C582" t="s">
        <v>1672</v>
      </c>
      <c r="D582" t="s">
        <v>1792</v>
      </c>
      <c r="E582" s="3">
        <v>45.633333333333333</v>
      </c>
      <c r="F582" s="3">
        <f>Table3[[#This Row],[Total Hours Nurse Staffing]]/Table3[[#This Row],[MDS Census]]</f>
        <v>2.2794862429997567</v>
      </c>
      <c r="G582" s="3">
        <f>Table3[[#This Row],[Total Direct Care Staff Hours]]/Table3[[#This Row],[MDS Census]]</f>
        <v>2.1542658875091307</v>
      </c>
      <c r="H582" s="3">
        <f>Table3[[#This Row],[Total RN Hours (w/ Admin, DON)]]/Table3[[#This Row],[MDS Census]]</f>
        <v>0.25945945945945953</v>
      </c>
      <c r="I582" s="3">
        <f>Table3[[#This Row],[Total RN Hours (w/ Admin, DON)]]/Table3[[#This Row],[MDS Census]]</f>
        <v>0.25945945945945953</v>
      </c>
      <c r="J582" s="3">
        <f t="shared" si="9"/>
        <v>104.02055555555556</v>
      </c>
      <c r="K582" s="3">
        <f>SUM(Table3[[#This Row],[RN Hours (excl. Admin, DON)]], Table3[[#This Row],[LPN Hours (excl. Admin)]], Table3[[#This Row],[CNA Hours]], Table3[[#This Row],[NA TR Hours]], Table3[[#This Row],[Med Aide/Tech Hours]])</f>
        <v>98.306333333333328</v>
      </c>
      <c r="L582" s="3">
        <f>SUM(Table3[[#This Row],[RN Hours (excl. Admin, DON)]:[RN DON Hours]])</f>
        <v>11.840000000000003</v>
      </c>
      <c r="M582" s="3">
        <v>6.1257777777777784</v>
      </c>
      <c r="N582" s="3">
        <v>0</v>
      </c>
      <c r="O582" s="3">
        <v>5.7142222222222259</v>
      </c>
      <c r="P582" s="3">
        <f>SUM(Table3[[#This Row],[LPN Hours (excl. Admin)]:[LPN Admin Hours]])</f>
        <v>24.17</v>
      </c>
      <c r="Q582" s="3">
        <v>24.17</v>
      </c>
      <c r="R582" s="3">
        <v>0</v>
      </c>
      <c r="S582" s="3">
        <f>SUM(Table3[[#This Row],[CNA Hours]], Table3[[#This Row],[NA TR Hours]], Table3[[#This Row],[Med Aide/Tech Hours]])</f>
        <v>68.010555555555555</v>
      </c>
      <c r="T582" s="3">
        <v>68.010555555555555</v>
      </c>
      <c r="U582" s="3">
        <v>0</v>
      </c>
      <c r="V582" s="3">
        <v>0</v>
      </c>
      <c r="W582" s="3">
        <f>SUM(Table3[[#This Row],[RN Hours Contract]:[Med Aide Hours Contract]])</f>
        <v>0</v>
      </c>
      <c r="X582" s="3">
        <v>0</v>
      </c>
      <c r="Y582" s="3">
        <v>0</v>
      </c>
      <c r="Z582" s="3">
        <v>0</v>
      </c>
      <c r="AA582" s="3">
        <v>0</v>
      </c>
      <c r="AB582" s="3">
        <v>0</v>
      </c>
      <c r="AC582" s="3">
        <v>0</v>
      </c>
      <c r="AD582" s="3">
        <v>0</v>
      </c>
      <c r="AE582" s="3">
        <v>0</v>
      </c>
      <c r="AF582" t="s">
        <v>580</v>
      </c>
      <c r="AG582" s="13">
        <v>5</v>
      </c>
      <c r="AQ582"/>
    </row>
    <row r="583" spans="1:43" x14ac:dyDescent="0.2">
      <c r="A583" t="s">
        <v>680</v>
      </c>
      <c r="B583" t="s">
        <v>1265</v>
      </c>
      <c r="C583" t="s">
        <v>1673</v>
      </c>
      <c r="D583" t="s">
        <v>1794</v>
      </c>
      <c r="E583" s="3">
        <v>29.244444444444444</v>
      </c>
      <c r="F583" s="3">
        <f>Table3[[#This Row],[Total Hours Nurse Staffing]]/Table3[[#This Row],[MDS Census]]</f>
        <v>4.5562993920972641</v>
      </c>
      <c r="G583" s="3">
        <f>Table3[[#This Row],[Total Direct Care Staff Hours]]/Table3[[#This Row],[MDS Census]]</f>
        <v>4.0733738601823708</v>
      </c>
      <c r="H583" s="3">
        <f>Table3[[#This Row],[Total RN Hours (w/ Admin, DON)]]/Table3[[#This Row],[MDS Census]]</f>
        <v>0.3337803951367781</v>
      </c>
      <c r="I583" s="3">
        <f>Table3[[#This Row],[Total RN Hours (w/ Admin, DON)]]/Table3[[#This Row],[MDS Census]]</f>
        <v>0.3337803951367781</v>
      </c>
      <c r="J583" s="3">
        <f t="shared" si="9"/>
        <v>133.24644444444442</v>
      </c>
      <c r="K583" s="3">
        <f>SUM(Table3[[#This Row],[RN Hours (excl. Admin, DON)]], Table3[[#This Row],[LPN Hours (excl. Admin)]], Table3[[#This Row],[CNA Hours]], Table3[[#This Row],[NA TR Hours]], Table3[[#This Row],[Med Aide/Tech Hours]])</f>
        <v>119.12355555555555</v>
      </c>
      <c r="L583" s="3">
        <f>SUM(Table3[[#This Row],[RN Hours (excl. Admin, DON)]:[RN DON Hours]])</f>
        <v>9.7612222222222211</v>
      </c>
      <c r="M583" s="3">
        <v>5.1172222222222228</v>
      </c>
      <c r="N583" s="3">
        <v>0</v>
      </c>
      <c r="O583" s="3">
        <v>4.6439999999999984</v>
      </c>
      <c r="P583" s="3">
        <f>SUM(Table3[[#This Row],[LPN Hours (excl. Admin)]:[LPN Admin Hours]])</f>
        <v>49.272222222222219</v>
      </c>
      <c r="Q583" s="3">
        <v>39.793333333333337</v>
      </c>
      <c r="R583" s="3">
        <v>9.4788888888888838</v>
      </c>
      <c r="S583" s="3">
        <f>SUM(Table3[[#This Row],[CNA Hours]], Table3[[#This Row],[NA TR Hours]], Table3[[#This Row],[Med Aide/Tech Hours]])</f>
        <v>74.212999999999994</v>
      </c>
      <c r="T583" s="3">
        <v>74.212999999999994</v>
      </c>
      <c r="U583" s="3">
        <v>0</v>
      </c>
      <c r="V583" s="3">
        <v>0</v>
      </c>
      <c r="W583" s="3">
        <f>SUM(Table3[[#This Row],[RN Hours Contract]:[Med Aide Hours Contract]])</f>
        <v>0</v>
      </c>
      <c r="X583" s="3">
        <v>0</v>
      </c>
      <c r="Y583" s="3">
        <v>0</v>
      </c>
      <c r="Z583" s="3">
        <v>0</v>
      </c>
      <c r="AA583" s="3">
        <v>0</v>
      </c>
      <c r="AB583" s="3">
        <v>0</v>
      </c>
      <c r="AC583" s="3">
        <v>0</v>
      </c>
      <c r="AD583" s="3">
        <v>0</v>
      </c>
      <c r="AE583" s="3">
        <v>0</v>
      </c>
      <c r="AF583" t="s">
        <v>581</v>
      </c>
      <c r="AG583" s="13">
        <v>5</v>
      </c>
      <c r="AQ583"/>
    </row>
    <row r="584" spans="1:43" x14ac:dyDescent="0.2">
      <c r="A584" t="s">
        <v>680</v>
      </c>
      <c r="B584" t="s">
        <v>1266</v>
      </c>
      <c r="C584" t="s">
        <v>1461</v>
      </c>
      <c r="D584" t="s">
        <v>1741</v>
      </c>
      <c r="E584" s="3">
        <v>38.744444444444447</v>
      </c>
      <c r="F584" s="3">
        <f>Table3[[#This Row],[Total Hours Nurse Staffing]]/Table3[[#This Row],[MDS Census]]</f>
        <v>7.0731545741324915</v>
      </c>
      <c r="G584" s="3">
        <f>Table3[[#This Row],[Total Direct Care Staff Hours]]/Table3[[#This Row],[MDS Census]]</f>
        <v>6.5030513335245193</v>
      </c>
      <c r="H584" s="3">
        <f>Table3[[#This Row],[Total RN Hours (w/ Admin, DON)]]/Table3[[#This Row],[MDS Census]]</f>
        <v>2.5545282477774589</v>
      </c>
      <c r="I584" s="3">
        <f>Table3[[#This Row],[Total RN Hours (w/ Admin, DON)]]/Table3[[#This Row],[MDS Census]]</f>
        <v>2.5545282477774589</v>
      </c>
      <c r="J584" s="3">
        <f t="shared" si="9"/>
        <v>274.04544444444446</v>
      </c>
      <c r="K584" s="3">
        <f>SUM(Table3[[#This Row],[RN Hours (excl. Admin, DON)]], Table3[[#This Row],[LPN Hours (excl. Admin)]], Table3[[#This Row],[CNA Hours]], Table3[[#This Row],[NA TR Hours]], Table3[[#This Row],[Med Aide/Tech Hours]])</f>
        <v>251.95711111111112</v>
      </c>
      <c r="L584" s="3">
        <f>SUM(Table3[[#This Row],[RN Hours (excl. Admin, DON)]:[RN DON Hours]])</f>
        <v>98.973777777777769</v>
      </c>
      <c r="M584" s="3">
        <v>76.885444444444445</v>
      </c>
      <c r="N584" s="3">
        <v>16.666111111111107</v>
      </c>
      <c r="O584" s="3">
        <v>5.4222222222222225</v>
      </c>
      <c r="P584" s="3">
        <f>SUM(Table3[[#This Row],[LPN Hours (excl. Admin)]:[LPN Admin Hours]])</f>
        <v>13.94877777777778</v>
      </c>
      <c r="Q584" s="3">
        <v>13.94877777777778</v>
      </c>
      <c r="R584" s="3">
        <v>0</v>
      </c>
      <c r="S584" s="3">
        <f>SUM(Table3[[#This Row],[CNA Hours]], Table3[[#This Row],[NA TR Hours]], Table3[[#This Row],[Med Aide/Tech Hours]])</f>
        <v>161.12288888888889</v>
      </c>
      <c r="T584" s="3">
        <v>161.12288888888889</v>
      </c>
      <c r="U584" s="3">
        <v>0</v>
      </c>
      <c r="V584" s="3">
        <v>0</v>
      </c>
      <c r="W584" s="3">
        <f>SUM(Table3[[#This Row],[RN Hours Contract]:[Med Aide Hours Contract]])</f>
        <v>0</v>
      </c>
      <c r="X584" s="3">
        <v>0</v>
      </c>
      <c r="Y584" s="3">
        <v>0</v>
      </c>
      <c r="Z584" s="3">
        <v>0</v>
      </c>
      <c r="AA584" s="3">
        <v>0</v>
      </c>
      <c r="AB584" s="3">
        <v>0</v>
      </c>
      <c r="AC584" s="3">
        <v>0</v>
      </c>
      <c r="AD584" s="3">
        <v>0</v>
      </c>
      <c r="AE584" s="3">
        <v>0</v>
      </c>
      <c r="AF584" t="s">
        <v>582</v>
      </c>
      <c r="AG584" s="13">
        <v>5</v>
      </c>
      <c r="AQ584"/>
    </row>
    <row r="585" spans="1:43" x14ac:dyDescent="0.2">
      <c r="A585" t="s">
        <v>680</v>
      </c>
      <c r="B585" t="s">
        <v>1267</v>
      </c>
      <c r="C585" t="s">
        <v>1376</v>
      </c>
      <c r="D585" t="s">
        <v>1751</v>
      </c>
      <c r="E585" s="3">
        <v>33.288888888888891</v>
      </c>
      <c r="F585" s="3">
        <f>Table3[[#This Row],[Total Hours Nurse Staffing]]/Table3[[#This Row],[MDS Census]]</f>
        <v>3.2843791722296394</v>
      </c>
      <c r="G585" s="3">
        <f>Table3[[#This Row],[Total Direct Care Staff Hours]]/Table3[[#This Row],[MDS Census]]</f>
        <v>2.9444259012016021</v>
      </c>
      <c r="H585" s="3">
        <f>Table3[[#This Row],[Total RN Hours (w/ Admin, DON)]]/Table3[[#This Row],[MDS Census]]</f>
        <v>0.83953604806408544</v>
      </c>
      <c r="I585" s="3">
        <f>Table3[[#This Row],[Total RN Hours (w/ Admin, DON)]]/Table3[[#This Row],[MDS Census]]</f>
        <v>0.83953604806408544</v>
      </c>
      <c r="J585" s="3">
        <f t="shared" si="9"/>
        <v>109.33333333333334</v>
      </c>
      <c r="K585" s="3">
        <f>SUM(Table3[[#This Row],[RN Hours (excl. Admin, DON)]], Table3[[#This Row],[LPN Hours (excl. Admin)]], Table3[[#This Row],[CNA Hours]], Table3[[#This Row],[NA TR Hours]], Table3[[#This Row],[Med Aide/Tech Hours]])</f>
        <v>98.016666666666666</v>
      </c>
      <c r="L585" s="3">
        <f>SUM(Table3[[#This Row],[RN Hours (excl. Admin, DON)]:[RN DON Hours]])</f>
        <v>27.947222222222223</v>
      </c>
      <c r="M585" s="3">
        <v>22.43611111111111</v>
      </c>
      <c r="N585" s="3">
        <v>0</v>
      </c>
      <c r="O585" s="3">
        <v>5.5111111111111111</v>
      </c>
      <c r="P585" s="3">
        <f>SUM(Table3[[#This Row],[LPN Hours (excl. Admin)]:[LPN Admin Hours]])</f>
        <v>24.172222222222224</v>
      </c>
      <c r="Q585" s="3">
        <v>18.366666666666667</v>
      </c>
      <c r="R585" s="3">
        <v>5.8055555555555554</v>
      </c>
      <c r="S585" s="3">
        <f>SUM(Table3[[#This Row],[CNA Hours]], Table3[[#This Row],[NA TR Hours]], Table3[[#This Row],[Med Aide/Tech Hours]])</f>
        <v>57.213888888888889</v>
      </c>
      <c r="T585" s="3">
        <v>57.213888888888889</v>
      </c>
      <c r="U585" s="3">
        <v>0</v>
      </c>
      <c r="V585" s="3">
        <v>0</v>
      </c>
      <c r="W585" s="3">
        <f>SUM(Table3[[#This Row],[RN Hours Contract]:[Med Aide Hours Contract]])</f>
        <v>3.5194444444444444</v>
      </c>
      <c r="X585" s="3">
        <v>0</v>
      </c>
      <c r="Y585" s="3">
        <v>0</v>
      </c>
      <c r="Z585" s="3">
        <v>0</v>
      </c>
      <c r="AA585" s="3">
        <v>1.586111111111111</v>
      </c>
      <c r="AB585" s="3">
        <v>0</v>
      </c>
      <c r="AC585" s="3">
        <v>1.9333333333333333</v>
      </c>
      <c r="AD585" s="3">
        <v>0</v>
      </c>
      <c r="AE585" s="3">
        <v>0</v>
      </c>
      <c r="AF585" t="s">
        <v>583</v>
      </c>
      <c r="AG585" s="13">
        <v>5</v>
      </c>
      <c r="AQ585"/>
    </row>
    <row r="586" spans="1:43" x14ac:dyDescent="0.2">
      <c r="A586" t="s">
        <v>680</v>
      </c>
      <c r="B586" t="s">
        <v>1268</v>
      </c>
      <c r="C586" t="s">
        <v>1620</v>
      </c>
      <c r="D586" t="s">
        <v>1741</v>
      </c>
      <c r="E586" s="3">
        <v>58.533333333333331</v>
      </c>
      <c r="F586" s="3">
        <f>Table3[[#This Row],[Total Hours Nurse Staffing]]/Table3[[#This Row],[MDS Census]]</f>
        <v>4.3754252088078971</v>
      </c>
      <c r="G586" s="3">
        <f>Table3[[#This Row],[Total Direct Care Staff Hours]]/Table3[[#This Row],[MDS Census]]</f>
        <v>3.9470501138952163</v>
      </c>
      <c r="H586" s="3">
        <f>Table3[[#This Row],[Total RN Hours (w/ Admin, DON)]]/Table3[[#This Row],[MDS Census]]</f>
        <v>1.5974981017463932</v>
      </c>
      <c r="I586" s="3">
        <f>Table3[[#This Row],[Total RN Hours (w/ Admin, DON)]]/Table3[[#This Row],[MDS Census]]</f>
        <v>1.5974981017463932</v>
      </c>
      <c r="J586" s="3">
        <f t="shared" si="9"/>
        <v>256.10822222222225</v>
      </c>
      <c r="K586" s="3">
        <f>SUM(Table3[[#This Row],[RN Hours (excl. Admin, DON)]], Table3[[#This Row],[LPN Hours (excl. Admin)]], Table3[[#This Row],[CNA Hours]], Table3[[#This Row],[NA TR Hours]], Table3[[#This Row],[Med Aide/Tech Hours]])</f>
        <v>231.03399999999999</v>
      </c>
      <c r="L586" s="3">
        <f>SUM(Table3[[#This Row],[RN Hours (excl. Admin, DON)]:[RN DON Hours]])</f>
        <v>93.506888888888881</v>
      </c>
      <c r="M586" s="3">
        <v>73.599333333333334</v>
      </c>
      <c r="N586" s="3">
        <v>15.574222222222224</v>
      </c>
      <c r="O586" s="3">
        <v>4.333333333333333</v>
      </c>
      <c r="P586" s="3">
        <f>SUM(Table3[[#This Row],[LPN Hours (excl. Admin)]:[LPN Admin Hours]])</f>
        <v>29.131333333333338</v>
      </c>
      <c r="Q586" s="3">
        <v>23.96466666666667</v>
      </c>
      <c r="R586" s="3">
        <v>5.166666666666667</v>
      </c>
      <c r="S586" s="3">
        <f>SUM(Table3[[#This Row],[CNA Hours]], Table3[[#This Row],[NA TR Hours]], Table3[[#This Row],[Med Aide/Tech Hours]])</f>
        <v>133.47</v>
      </c>
      <c r="T586" s="3">
        <v>133.47</v>
      </c>
      <c r="U586" s="3">
        <v>0</v>
      </c>
      <c r="V586" s="3">
        <v>0</v>
      </c>
      <c r="W586" s="3">
        <f>SUM(Table3[[#This Row],[RN Hours Contract]:[Med Aide Hours Contract]])</f>
        <v>121.23544444444444</v>
      </c>
      <c r="X586" s="3">
        <v>73.599333333333334</v>
      </c>
      <c r="Y586" s="3">
        <v>10.346444444444444</v>
      </c>
      <c r="Z586" s="3">
        <v>0</v>
      </c>
      <c r="AA586" s="3">
        <v>23.964666666666663</v>
      </c>
      <c r="AB586" s="3">
        <v>5.166666666666667</v>
      </c>
      <c r="AC586" s="3">
        <v>8.1583333333333332</v>
      </c>
      <c r="AD586" s="3">
        <v>0</v>
      </c>
      <c r="AE586" s="3">
        <v>0</v>
      </c>
      <c r="AF586" t="s">
        <v>584</v>
      </c>
      <c r="AG586" s="13">
        <v>5</v>
      </c>
      <c r="AQ586"/>
    </row>
    <row r="587" spans="1:43" x14ac:dyDescent="0.2">
      <c r="A587" t="s">
        <v>680</v>
      </c>
      <c r="B587" t="s">
        <v>1269</v>
      </c>
      <c r="C587" t="s">
        <v>1403</v>
      </c>
      <c r="D587" t="s">
        <v>1734</v>
      </c>
      <c r="E587" s="3">
        <v>28.922222222222221</v>
      </c>
      <c r="F587" s="3">
        <f>Table3[[#This Row],[Total Hours Nurse Staffing]]/Table3[[#This Row],[MDS Census]]</f>
        <v>3.9720937379946215</v>
      </c>
      <c r="G587" s="3">
        <f>Table3[[#This Row],[Total Direct Care Staff Hours]]/Table3[[#This Row],[MDS Census]]</f>
        <v>3.6547483672685366</v>
      </c>
      <c r="H587" s="3">
        <f>Table3[[#This Row],[Total RN Hours (w/ Admin, DON)]]/Table3[[#This Row],[MDS Census]]</f>
        <v>0.56843257779485201</v>
      </c>
      <c r="I587" s="3">
        <f>Table3[[#This Row],[Total RN Hours (w/ Admin, DON)]]/Table3[[#This Row],[MDS Census]]</f>
        <v>0.56843257779485201</v>
      </c>
      <c r="J587" s="3">
        <f t="shared" si="9"/>
        <v>114.88177777777777</v>
      </c>
      <c r="K587" s="3">
        <f>SUM(Table3[[#This Row],[RN Hours (excl. Admin, DON)]], Table3[[#This Row],[LPN Hours (excl. Admin)]], Table3[[#This Row],[CNA Hours]], Table3[[#This Row],[NA TR Hours]], Table3[[#This Row],[Med Aide/Tech Hours]])</f>
        <v>105.70344444444444</v>
      </c>
      <c r="L587" s="3">
        <f>SUM(Table3[[#This Row],[RN Hours (excl. Admin, DON)]:[RN DON Hours]])</f>
        <v>16.440333333333331</v>
      </c>
      <c r="M587" s="3">
        <v>12.552555555555555</v>
      </c>
      <c r="N587" s="3">
        <v>0</v>
      </c>
      <c r="O587" s="3">
        <v>3.8877777777777762</v>
      </c>
      <c r="P587" s="3">
        <f>SUM(Table3[[#This Row],[LPN Hours (excl. Admin)]:[LPN Admin Hours]])</f>
        <v>30.883333333333333</v>
      </c>
      <c r="Q587" s="3">
        <v>25.592777777777776</v>
      </c>
      <c r="R587" s="3">
        <v>5.2905555555555557</v>
      </c>
      <c r="S587" s="3">
        <f>SUM(Table3[[#This Row],[CNA Hours]], Table3[[#This Row],[NA TR Hours]], Table3[[#This Row],[Med Aide/Tech Hours]])</f>
        <v>67.558111111111103</v>
      </c>
      <c r="T587" s="3">
        <v>67.558111111111103</v>
      </c>
      <c r="U587" s="3">
        <v>0</v>
      </c>
      <c r="V587" s="3">
        <v>0</v>
      </c>
      <c r="W587" s="3">
        <f>SUM(Table3[[#This Row],[RN Hours Contract]:[Med Aide Hours Contract]])</f>
        <v>0</v>
      </c>
      <c r="X587" s="3">
        <v>0</v>
      </c>
      <c r="Y587" s="3">
        <v>0</v>
      </c>
      <c r="Z587" s="3">
        <v>0</v>
      </c>
      <c r="AA587" s="3">
        <v>0</v>
      </c>
      <c r="AB587" s="3">
        <v>0</v>
      </c>
      <c r="AC587" s="3">
        <v>0</v>
      </c>
      <c r="AD587" s="3">
        <v>0</v>
      </c>
      <c r="AE587" s="3">
        <v>0</v>
      </c>
      <c r="AF587" t="s">
        <v>585</v>
      </c>
      <c r="AG587" s="13">
        <v>5</v>
      </c>
      <c r="AQ587"/>
    </row>
    <row r="588" spans="1:43" x14ac:dyDescent="0.2">
      <c r="A588" t="s">
        <v>680</v>
      </c>
      <c r="B588" t="s">
        <v>1270</v>
      </c>
      <c r="C588" t="s">
        <v>1674</v>
      </c>
      <c r="D588" t="s">
        <v>1752</v>
      </c>
      <c r="E588" s="3">
        <v>49.011111111111113</v>
      </c>
      <c r="F588" s="3">
        <f>Table3[[#This Row],[Total Hours Nurse Staffing]]/Table3[[#This Row],[MDS Census]]</f>
        <v>3.0077306733167082</v>
      </c>
      <c r="G588" s="3">
        <f>Table3[[#This Row],[Total Direct Care Staff Hours]]/Table3[[#This Row],[MDS Census]]</f>
        <v>2.793051462253457</v>
      </c>
      <c r="H588" s="3">
        <f>Table3[[#This Row],[Total RN Hours (w/ Admin, DON)]]/Table3[[#This Row],[MDS Census]]</f>
        <v>0.69351620947630921</v>
      </c>
      <c r="I588" s="3">
        <f>Table3[[#This Row],[Total RN Hours (w/ Admin, DON)]]/Table3[[#This Row],[MDS Census]]</f>
        <v>0.69351620947630921</v>
      </c>
      <c r="J588" s="3">
        <f t="shared" si="9"/>
        <v>147.41222222222223</v>
      </c>
      <c r="K588" s="3">
        <f>SUM(Table3[[#This Row],[RN Hours (excl. Admin, DON)]], Table3[[#This Row],[LPN Hours (excl. Admin)]], Table3[[#This Row],[CNA Hours]], Table3[[#This Row],[NA TR Hours]], Table3[[#This Row],[Med Aide/Tech Hours]])</f>
        <v>136.89055555555555</v>
      </c>
      <c r="L588" s="3">
        <f>SUM(Table3[[#This Row],[RN Hours (excl. Admin, DON)]:[RN DON Hours]])</f>
        <v>33.99</v>
      </c>
      <c r="M588" s="3">
        <v>25.965555555555557</v>
      </c>
      <c r="N588" s="3">
        <v>1.98</v>
      </c>
      <c r="O588" s="3">
        <v>6.0444444444444443</v>
      </c>
      <c r="P588" s="3">
        <f>SUM(Table3[[#This Row],[LPN Hours (excl. Admin)]:[LPN Admin Hours]])</f>
        <v>22.495555555555555</v>
      </c>
      <c r="Q588" s="3">
        <v>19.998333333333331</v>
      </c>
      <c r="R588" s="3">
        <v>2.4972222222222222</v>
      </c>
      <c r="S588" s="3">
        <f>SUM(Table3[[#This Row],[CNA Hours]], Table3[[#This Row],[NA TR Hours]], Table3[[#This Row],[Med Aide/Tech Hours]])</f>
        <v>90.926666666666662</v>
      </c>
      <c r="T588" s="3">
        <v>90.926666666666662</v>
      </c>
      <c r="U588" s="3">
        <v>0</v>
      </c>
      <c r="V588" s="3">
        <v>0</v>
      </c>
      <c r="W588" s="3">
        <f>SUM(Table3[[#This Row],[RN Hours Contract]:[Med Aide Hours Contract]])</f>
        <v>6.3861111111111111</v>
      </c>
      <c r="X588" s="3">
        <v>0.40555555555555556</v>
      </c>
      <c r="Y588" s="3">
        <v>0.53333333333333333</v>
      </c>
      <c r="Z588" s="3">
        <v>0</v>
      </c>
      <c r="AA588" s="3">
        <v>0.76944444444444449</v>
      </c>
      <c r="AB588" s="3">
        <v>0</v>
      </c>
      <c r="AC588" s="3">
        <v>4.677777777777778</v>
      </c>
      <c r="AD588" s="3">
        <v>0</v>
      </c>
      <c r="AE588" s="3">
        <v>0</v>
      </c>
      <c r="AF588" t="s">
        <v>586</v>
      </c>
      <c r="AG588" s="13">
        <v>5</v>
      </c>
      <c r="AQ588"/>
    </row>
    <row r="589" spans="1:43" x14ac:dyDescent="0.2">
      <c r="A589" t="s">
        <v>680</v>
      </c>
      <c r="B589" t="s">
        <v>1271</v>
      </c>
      <c r="C589" t="s">
        <v>1675</v>
      </c>
      <c r="D589" t="s">
        <v>1789</v>
      </c>
      <c r="E589" s="3">
        <v>35.511111111111113</v>
      </c>
      <c r="F589" s="3">
        <f>Table3[[#This Row],[Total Hours Nurse Staffing]]/Table3[[#This Row],[MDS Census]]</f>
        <v>3.0331664580725906</v>
      </c>
      <c r="G589" s="3">
        <f>Table3[[#This Row],[Total Direct Care Staff Hours]]/Table3[[#This Row],[MDS Census]]</f>
        <v>2.7909292866082605</v>
      </c>
      <c r="H589" s="3">
        <f>Table3[[#This Row],[Total RN Hours (w/ Admin, DON)]]/Table3[[#This Row],[MDS Census]]</f>
        <v>0.51672090112640789</v>
      </c>
      <c r="I589" s="3">
        <f>Table3[[#This Row],[Total RN Hours (w/ Admin, DON)]]/Table3[[#This Row],[MDS Census]]</f>
        <v>0.51672090112640789</v>
      </c>
      <c r="J589" s="3">
        <f t="shared" si="9"/>
        <v>107.71111111111111</v>
      </c>
      <c r="K589" s="3">
        <f>SUM(Table3[[#This Row],[RN Hours (excl. Admin, DON)]], Table3[[#This Row],[LPN Hours (excl. Admin)]], Table3[[#This Row],[CNA Hours]], Table3[[#This Row],[NA TR Hours]], Table3[[#This Row],[Med Aide/Tech Hours]])</f>
        <v>99.109000000000009</v>
      </c>
      <c r="L589" s="3">
        <f>SUM(Table3[[#This Row],[RN Hours (excl. Admin, DON)]:[RN DON Hours]])</f>
        <v>18.34933333333333</v>
      </c>
      <c r="M589" s="3">
        <v>9.7472222222222218</v>
      </c>
      <c r="N589" s="3">
        <v>5.8718888888888889</v>
      </c>
      <c r="O589" s="3">
        <v>2.7302222222222214</v>
      </c>
      <c r="P589" s="3">
        <f>SUM(Table3[[#This Row],[LPN Hours (excl. Admin)]:[LPN Admin Hours]])</f>
        <v>24.577222222222222</v>
      </c>
      <c r="Q589" s="3">
        <v>24.577222222222222</v>
      </c>
      <c r="R589" s="3">
        <v>0</v>
      </c>
      <c r="S589" s="3">
        <f>SUM(Table3[[#This Row],[CNA Hours]], Table3[[#This Row],[NA TR Hours]], Table3[[#This Row],[Med Aide/Tech Hours]])</f>
        <v>64.784555555555556</v>
      </c>
      <c r="T589" s="3">
        <v>64.784555555555556</v>
      </c>
      <c r="U589" s="3">
        <v>0</v>
      </c>
      <c r="V589" s="3">
        <v>0</v>
      </c>
      <c r="W589" s="3">
        <f>SUM(Table3[[#This Row],[RN Hours Contract]:[Med Aide Hours Contract]])</f>
        <v>0</v>
      </c>
      <c r="X589" s="3">
        <v>0</v>
      </c>
      <c r="Y589" s="3">
        <v>0</v>
      </c>
      <c r="Z589" s="3">
        <v>0</v>
      </c>
      <c r="AA589" s="3">
        <v>0</v>
      </c>
      <c r="AB589" s="3">
        <v>0</v>
      </c>
      <c r="AC589" s="3">
        <v>0</v>
      </c>
      <c r="AD589" s="3">
        <v>0</v>
      </c>
      <c r="AE589" s="3">
        <v>0</v>
      </c>
      <c r="AF589" t="s">
        <v>587</v>
      </c>
      <c r="AG589" s="13">
        <v>5</v>
      </c>
      <c r="AQ589"/>
    </row>
    <row r="590" spans="1:43" x14ac:dyDescent="0.2">
      <c r="A590" t="s">
        <v>680</v>
      </c>
      <c r="B590" t="s">
        <v>1272</v>
      </c>
      <c r="C590" t="s">
        <v>1676</v>
      </c>
      <c r="D590" t="s">
        <v>1760</v>
      </c>
      <c r="E590" s="3">
        <v>56.555555555555557</v>
      </c>
      <c r="F590" s="3">
        <f>Table3[[#This Row],[Total Hours Nurse Staffing]]/Table3[[#This Row],[MDS Census]]</f>
        <v>3.6806660117878192</v>
      </c>
      <c r="G590" s="3">
        <f>Table3[[#This Row],[Total Direct Care Staff Hours]]/Table3[[#This Row],[MDS Census]]</f>
        <v>3.5647524557956776</v>
      </c>
      <c r="H590" s="3">
        <f>Table3[[#This Row],[Total RN Hours (w/ Admin, DON)]]/Table3[[#This Row],[MDS Census]]</f>
        <v>0.63295481335952841</v>
      </c>
      <c r="I590" s="3">
        <f>Table3[[#This Row],[Total RN Hours (w/ Admin, DON)]]/Table3[[#This Row],[MDS Census]]</f>
        <v>0.63295481335952841</v>
      </c>
      <c r="J590" s="3">
        <f t="shared" si="9"/>
        <v>208.1621111111111</v>
      </c>
      <c r="K590" s="3">
        <f>SUM(Table3[[#This Row],[RN Hours (excl. Admin, DON)]], Table3[[#This Row],[LPN Hours (excl. Admin)]], Table3[[#This Row],[CNA Hours]], Table3[[#This Row],[NA TR Hours]], Table3[[#This Row],[Med Aide/Tech Hours]])</f>
        <v>201.60655555555556</v>
      </c>
      <c r="L590" s="3">
        <f>SUM(Table3[[#This Row],[RN Hours (excl. Admin, DON)]:[RN DON Hours]])</f>
        <v>35.797111111111107</v>
      </c>
      <c r="M590" s="3">
        <v>29.241555555555554</v>
      </c>
      <c r="N590" s="3">
        <v>1.1333333333333333</v>
      </c>
      <c r="O590" s="3">
        <v>5.4222222222222225</v>
      </c>
      <c r="P590" s="3">
        <f>SUM(Table3[[#This Row],[LPN Hours (excl. Admin)]:[LPN Admin Hours]])</f>
        <v>38.636111111111113</v>
      </c>
      <c r="Q590" s="3">
        <v>38.636111111111113</v>
      </c>
      <c r="R590" s="3">
        <v>0</v>
      </c>
      <c r="S590" s="3">
        <f>SUM(Table3[[#This Row],[CNA Hours]], Table3[[#This Row],[NA TR Hours]], Table3[[#This Row],[Med Aide/Tech Hours]])</f>
        <v>133.72888888888889</v>
      </c>
      <c r="T590" s="3">
        <v>133.72888888888889</v>
      </c>
      <c r="U590" s="3">
        <v>0</v>
      </c>
      <c r="V590" s="3">
        <v>0</v>
      </c>
      <c r="W590" s="3">
        <f>SUM(Table3[[#This Row],[RN Hours Contract]:[Med Aide Hours Contract]])</f>
        <v>82.534333333333322</v>
      </c>
      <c r="X590" s="3">
        <v>2.6526666666666667</v>
      </c>
      <c r="Y590" s="3">
        <v>1.1333333333333333</v>
      </c>
      <c r="Z590" s="3">
        <v>0</v>
      </c>
      <c r="AA590" s="3">
        <v>0</v>
      </c>
      <c r="AB590" s="3">
        <v>0</v>
      </c>
      <c r="AC590" s="3">
        <v>78.748333333333321</v>
      </c>
      <c r="AD590" s="3">
        <v>0</v>
      </c>
      <c r="AE590" s="3">
        <v>0</v>
      </c>
      <c r="AF590" t="s">
        <v>588</v>
      </c>
      <c r="AG590" s="13">
        <v>5</v>
      </c>
      <c r="AQ590"/>
    </row>
    <row r="591" spans="1:43" x14ac:dyDescent="0.2">
      <c r="A591" t="s">
        <v>680</v>
      </c>
      <c r="B591" t="s">
        <v>1273</v>
      </c>
      <c r="C591" t="s">
        <v>1496</v>
      </c>
      <c r="D591" t="s">
        <v>1753</v>
      </c>
      <c r="E591" s="3">
        <v>36.288888888888891</v>
      </c>
      <c r="F591" s="3">
        <f>Table3[[#This Row],[Total Hours Nurse Staffing]]/Table3[[#This Row],[MDS Census]]</f>
        <v>4.1834047764849975</v>
      </c>
      <c r="G591" s="3">
        <f>Table3[[#This Row],[Total Direct Care Staff Hours]]/Table3[[#This Row],[MDS Census]]</f>
        <v>3.7149418248622172</v>
      </c>
      <c r="H591" s="3">
        <f>Table3[[#This Row],[Total RN Hours (w/ Admin, DON)]]/Table3[[#This Row],[MDS Census]]</f>
        <v>0.82555113288426207</v>
      </c>
      <c r="I591" s="3">
        <f>Table3[[#This Row],[Total RN Hours (w/ Admin, DON)]]/Table3[[#This Row],[MDS Census]]</f>
        <v>0.82555113288426207</v>
      </c>
      <c r="J591" s="3">
        <f t="shared" si="9"/>
        <v>151.81111111111113</v>
      </c>
      <c r="K591" s="3">
        <f>SUM(Table3[[#This Row],[RN Hours (excl. Admin, DON)]], Table3[[#This Row],[LPN Hours (excl. Admin)]], Table3[[#This Row],[CNA Hours]], Table3[[#This Row],[NA TR Hours]], Table3[[#This Row],[Med Aide/Tech Hours]])</f>
        <v>134.81111111111113</v>
      </c>
      <c r="L591" s="3">
        <f>SUM(Table3[[#This Row],[RN Hours (excl. Admin, DON)]:[RN DON Hours]])</f>
        <v>29.958333333333336</v>
      </c>
      <c r="M591" s="3">
        <v>12.958333333333334</v>
      </c>
      <c r="N591" s="3">
        <v>12.697222222222223</v>
      </c>
      <c r="O591" s="3">
        <v>4.302777777777778</v>
      </c>
      <c r="P591" s="3">
        <f>SUM(Table3[[#This Row],[LPN Hours (excl. Admin)]:[LPN Admin Hours]])</f>
        <v>36.31388888888889</v>
      </c>
      <c r="Q591" s="3">
        <v>36.31388888888889</v>
      </c>
      <c r="R591" s="3">
        <v>0</v>
      </c>
      <c r="S591" s="3">
        <f>SUM(Table3[[#This Row],[CNA Hours]], Table3[[#This Row],[NA TR Hours]], Table3[[#This Row],[Med Aide/Tech Hours]])</f>
        <v>85.538888888888891</v>
      </c>
      <c r="T591" s="3">
        <v>85.538888888888891</v>
      </c>
      <c r="U591" s="3">
        <v>0</v>
      </c>
      <c r="V591" s="3">
        <v>0</v>
      </c>
      <c r="W591" s="3">
        <f>SUM(Table3[[#This Row],[RN Hours Contract]:[Med Aide Hours Contract]])</f>
        <v>4.3111111111111109</v>
      </c>
      <c r="X591" s="3">
        <v>5.8333333333333334E-2</v>
      </c>
      <c r="Y591" s="3">
        <v>0</v>
      </c>
      <c r="Z591" s="3">
        <v>0</v>
      </c>
      <c r="AA591" s="3">
        <v>0.33888888888888891</v>
      </c>
      <c r="AB591" s="3">
        <v>0</v>
      </c>
      <c r="AC591" s="3">
        <v>3.9138888888888888</v>
      </c>
      <c r="AD591" s="3">
        <v>0</v>
      </c>
      <c r="AE591" s="3">
        <v>0</v>
      </c>
      <c r="AF591" t="s">
        <v>589</v>
      </c>
      <c r="AG591" s="13">
        <v>5</v>
      </c>
      <c r="AQ591"/>
    </row>
    <row r="592" spans="1:43" x14ac:dyDescent="0.2">
      <c r="A592" t="s">
        <v>680</v>
      </c>
      <c r="B592" t="s">
        <v>1274</v>
      </c>
      <c r="C592" t="s">
        <v>1491</v>
      </c>
      <c r="D592" t="s">
        <v>1729</v>
      </c>
      <c r="E592" s="3">
        <v>38.133333333333333</v>
      </c>
      <c r="F592" s="3">
        <f>Table3[[#This Row],[Total Hours Nurse Staffing]]/Table3[[#This Row],[MDS Census]]</f>
        <v>3.7597173659673655</v>
      </c>
      <c r="G592" s="3">
        <f>Table3[[#This Row],[Total Direct Care Staff Hours]]/Table3[[#This Row],[MDS Census]]</f>
        <v>3.4261072261072258</v>
      </c>
      <c r="H592" s="3">
        <f>Table3[[#This Row],[Total RN Hours (w/ Admin, DON)]]/Table3[[#This Row],[MDS Census]]</f>
        <v>0.69147727272727266</v>
      </c>
      <c r="I592" s="3">
        <f>Table3[[#This Row],[Total RN Hours (w/ Admin, DON)]]/Table3[[#This Row],[MDS Census]]</f>
        <v>0.69147727272727266</v>
      </c>
      <c r="J592" s="3">
        <f t="shared" si="9"/>
        <v>143.37055555555554</v>
      </c>
      <c r="K592" s="3">
        <f>SUM(Table3[[#This Row],[RN Hours (excl. Admin, DON)]], Table3[[#This Row],[LPN Hours (excl. Admin)]], Table3[[#This Row],[CNA Hours]], Table3[[#This Row],[NA TR Hours]], Table3[[#This Row],[Med Aide/Tech Hours]])</f>
        <v>130.64888888888888</v>
      </c>
      <c r="L592" s="3">
        <f>SUM(Table3[[#This Row],[RN Hours (excl. Admin, DON)]:[RN DON Hours]])</f>
        <v>26.368333333333332</v>
      </c>
      <c r="M592" s="3">
        <v>14.035555555555556</v>
      </c>
      <c r="N592" s="3">
        <v>6.618555555555556</v>
      </c>
      <c r="O592" s="3">
        <v>5.7142222222222196</v>
      </c>
      <c r="P592" s="3">
        <f>SUM(Table3[[#This Row],[LPN Hours (excl. Admin)]:[LPN Admin Hours]])</f>
        <v>25.460222222222225</v>
      </c>
      <c r="Q592" s="3">
        <v>25.071333333333335</v>
      </c>
      <c r="R592" s="3">
        <v>0.3888888888888889</v>
      </c>
      <c r="S592" s="3">
        <f>SUM(Table3[[#This Row],[CNA Hours]], Table3[[#This Row],[NA TR Hours]], Table3[[#This Row],[Med Aide/Tech Hours]])</f>
        <v>91.541999999999987</v>
      </c>
      <c r="T592" s="3">
        <v>87.115555555555545</v>
      </c>
      <c r="U592" s="3">
        <v>4.4264444444444448</v>
      </c>
      <c r="V592" s="3">
        <v>0</v>
      </c>
      <c r="W592" s="3">
        <f>SUM(Table3[[#This Row],[RN Hours Contract]:[Med Aide Hours Contract]])</f>
        <v>0</v>
      </c>
      <c r="X592" s="3">
        <v>0</v>
      </c>
      <c r="Y592" s="3">
        <v>0</v>
      </c>
      <c r="Z592" s="3">
        <v>0</v>
      </c>
      <c r="AA592" s="3">
        <v>0</v>
      </c>
      <c r="AB592" s="3">
        <v>0</v>
      </c>
      <c r="AC592" s="3">
        <v>0</v>
      </c>
      <c r="AD592" s="3">
        <v>0</v>
      </c>
      <c r="AE592" s="3">
        <v>0</v>
      </c>
      <c r="AF592" t="s">
        <v>590</v>
      </c>
      <c r="AG592" s="13">
        <v>5</v>
      </c>
      <c r="AQ592"/>
    </row>
    <row r="593" spans="1:43" x14ac:dyDescent="0.2">
      <c r="A593" t="s">
        <v>680</v>
      </c>
      <c r="B593" t="s">
        <v>1275</v>
      </c>
      <c r="C593" t="s">
        <v>1535</v>
      </c>
      <c r="D593" t="s">
        <v>1733</v>
      </c>
      <c r="E593" s="3">
        <v>12.811111111111112</v>
      </c>
      <c r="F593" s="3">
        <f>Table3[[#This Row],[Total Hours Nurse Staffing]]/Table3[[#This Row],[MDS Census]]</f>
        <v>7.8773807458803109</v>
      </c>
      <c r="G593" s="3">
        <f>Table3[[#This Row],[Total Direct Care Staff Hours]]/Table3[[#This Row],[MDS Census]]</f>
        <v>7.174215091066781</v>
      </c>
      <c r="H593" s="3">
        <f>Table3[[#This Row],[Total RN Hours (w/ Admin, DON)]]/Table3[[#This Row],[MDS Census]]</f>
        <v>2.8011101474414573</v>
      </c>
      <c r="I593" s="3">
        <f>Table3[[#This Row],[Total RN Hours (w/ Admin, DON)]]/Table3[[#This Row],[MDS Census]]</f>
        <v>2.8011101474414573</v>
      </c>
      <c r="J593" s="3">
        <f t="shared" si="9"/>
        <v>100.91799999999999</v>
      </c>
      <c r="K593" s="3">
        <f>SUM(Table3[[#This Row],[RN Hours (excl. Admin, DON)]], Table3[[#This Row],[LPN Hours (excl. Admin)]], Table3[[#This Row],[CNA Hours]], Table3[[#This Row],[NA TR Hours]], Table3[[#This Row],[Med Aide/Tech Hours]])</f>
        <v>91.909666666666652</v>
      </c>
      <c r="L593" s="3">
        <f>SUM(Table3[[#This Row],[RN Hours (excl. Admin, DON)]:[RN DON Hours]])</f>
        <v>35.885333333333335</v>
      </c>
      <c r="M593" s="3">
        <v>26.876999999999999</v>
      </c>
      <c r="N593" s="3">
        <v>4.2944444444444443</v>
      </c>
      <c r="O593" s="3">
        <v>4.7138888888888886</v>
      </c>
      <c r="P593" s="3">
        <f>SUM(Table3[[#This Row],[LPN Hours (excl. Admin)]:[LPN Admin Hours]])</f>
        <v>0</v>
      </c>
      <c r="Q593" s="3">
        <v>0</v>
      </c>
      <c r="R593" s="3">
        <v>0</v>
      </c>
      <c r="S593" s="3">
        <f>SUM(Table3[[#This Row],[CNA Hours]], Table3[[#This Row],[NA TR Hours]], Table3[[#This Row],[Med Aide/Tech Hours]])</f>
        <v>65.032666666666657</v>
      </c>
      <c r="T593" s="3">
        <v>65.032666666666657</v>
      </c>
      <c r="U593" s="3">
        <v>0</v>
      </c>
      <c r="V593" s="3">
        <v>0</v>
      </c>
      <c r="W593" s="3">
        <f>SUM(Table3[[#This Row],[RN Hours Contract]:[Med Aide Hours Contract]])</f>
        <v>8.5444444444444443</v>
      </c>
      <c r="X593" s="3">
        <v>1.4055555555555554</v>
      </c>
      <c r="Y593" s="3">
        <v>0</v>
      </c>
      <c r="Z593" s="3">
        <v>0</v>
      </c>
      <c r="AA593" s="3">
        <v>0</v>
      </c>
      <c r="AB593" s="3">
        <v>0</v>
      </c>
      <c r="AC593" s="3">
        <v>7.1388888888888893</v>
      </c>
      <c r="AD593" s="3">
        <v>0</v>
      </c>
      <c r="AE593" s="3">
        <v>0</v>
      </c>
      <c r="AF593" t="s">
        <v>591</v>
      </c>
      <c r="AG593" s="13">
        <v>5</v>
      </c>
      <c r="AQ593"/>
    </row>
    <row r="594" spans="1:43" x14ac:dyDescent="0.2">
      <c r="A594" t="s">
        <v>680</v>
      </c>
      <c r="B594" t="s">
        <v>1276</v>
      </c>
      <c r="C594" t="s">
        <v>1677</v>
      </c>
      <c r="D594" t="s">
        <v>1723</v>
      </c>
      <c r="E594" s="3">
        <v>24.977777777777778</v>
      </c>
      <c r="F594" s="3">
        <f>Table3[[#This Row],[Total Hours Nurse Staffing]]/Table3[[#This Row],[MDS Census]]</f>
        <v>4.749021352313167</v>
      </c>
      <c r="G594" s="3">
        <f>Table3[[#This Row],[Total Direct Care Staff Hours]]/Table3[[#This Row],[MDS Census]]</f>
        <v>4.5097864768683271</v>
      </c>
      <c r="H594" s="3">
        <f>Table3[[#This Row],[Total RN Hours (w/ Admin, DON)]]/Table3[[#This Row],[MDS Census]]</f>
        <v>0.57375444839857659</v>
      </c>
      <c r="I594" s="3">
        <f>Table3[[#This Row],[Total RN Hours (w/ Admin, DON)]]/Table3[[#This Row],[MDS Census]]</f>
        <v>0.57375444839857659</v>
      </c>
      <c r="J594" s="3">
        <f t="shared" si="9"/>
        <v>118.62</v>
      </c>
      <c r="K594" s="3">
        <f>SUM(Table3[[#This Row],[RN Hours (excl. Admin, DON)]], Table3[[#This Row],[LPN Hours (excl. Admin)]], Table3[[#This Row],[CNA Hours]], Table3[[#This Row],[NA TR Hours]], Table3[[#This Row],[Med Aide/Tech Hours]])</f>
        <v>112.64444444444445</v>
      </c>
      <c r="L594" s="3">
        <f>SUM(Table3[[#This Row],[RN Hours (excl. Admin, DON)]:[RN DON Hours]])</f>
        <v>14.331111111111113</v>
      </c>
      <c r="M594" s="3">
        <v>8.3555555555555561</v>
      </c>
      <c r="N594" s="3">
        <v>3.0511111111111116</v>
      </c>
      <c r="O594" s="3">
        <v>2.9244444444444442</v>
      </c>
      <c r="P594" s="3">
        <f>SUM(Table3[[#This Row],[LPN Hours (excl. Admin)]:[LPN Admin Hours]])</f>
        <v>26.101111111111109</v>
      </c>
      <c r="Q594" s="3">
        <v>26.101111111111109</v>
      </c>
      <c r="R594" s="3">
        <v>0</v>
      </c>
      <c r="S594" s="3">
        <f>SUM(Table3[[#This Row],[CNA Hours]], Table3[[#This Row],[NA TR Hours]], Table3[[#This Row],[Med Aide/Tech Hours]])</f>
        <v>78.187777777777782</v>
      </c>
      <c r="T594" s="3">
        <v>78.007777777777775</v>
      </c>
      <c r="U594" s="3">
        <v>0.18000000000000002</v>
      </c>
      <c r="V594" s="3">
        <v>0</v>
      </c>
      <c r="W594" s="3">
        <f>SUM(Table3[[#This Row],[RN Hours Contract]:[Med Aide Hours Contract]])</f>
        <v>0</v>
      </c>
      <c r="X594" s="3">
        <v>0</v>
      </c>
      <c r="Y594" s="3">
        <v>0</v>
      </c>
      <c r="Z594" s="3">
        <v>0</v>
      </c>
      <c r="AA594" s="3">
        <v>0</v>
      </c>
      <c r="AB594" s="3">
        <v>0</v>
      </c>
      <c r="AC594" s="3">
        <v>0</v>
      </c>
      <c r="AD594" s="3">
        <v>0</v>
      </c>
      <c r="AE594" s="3">
        <v>0</v>
      </c>
      <c r="AF594" t="s">
        <v>592</v>
      </c>
      <c r="AG594" s="13">
        <v>5</v>
      </c>
      <c r="AQ594"/>
    </row>
    <row r="595" spans="1:43" x14ac:dyDescent="0.2">
      <c r="A595" t="s">
        <v>680</v>
      </c>
      <c r="B595" t="s">
        <v>1277</v>
      </c>
      <c r="C595" t="s">
        <v>1380</v>
      </c>
      <c r="D595" t="s">
        <v>1703</v>
      </c>
      <c r="E595" s="3">
        <v>30.533333333333335</v>
      </c>
      <c r="F595" s="3">
        <f>Table3[[#This Row],[Total Hours Nurse Staffing]]/Table3[[#This Row],[MDS Census]]</f>
        <v>3.2394032023289672</v>
      </c>
      <c r="G595" s="3">
        <f>Table3[[#This Row],[Total Direct Care Staff Hours]]/Table3[[#This Row],[MDS Census]]</f>
        <v>2.865109170305677</v>
      </c>
      <c r="H595" s="3">
        <f>Table3[[#This Row],[Total RN Hours (w/ Admin, DON)]]/Table3[[#This Row],[MDS Census]]</f>
        <v>0.62717976710334844</v>
      </c>
      <c r="I595" s="3">
        <f>Table3[[#This Row],[Total RN Hours (w/ Admin, DON)]]/Table3[[#This Row],[MDS Census]]</f>
        <v>0.62717976710334844</v>
      </c>
      <c r="J595" s="3">
        <f t="shared" si="9"/>
        <v>98.909777777777805</v>
      </c>
      <c r="K595" s="3">
        <f>SUM(Table3[[#This Row],[RN Hours (excl. Admin, DON)]], Table3[[#This Row],[LPN Hours (excl. Admin)]], Table3[[#This Row],[CNA Hours]], Table3[[#This Row],[NA TR Hours]], Table3[[#This Row],[Med Aide/Tech Hours]])</f>
        <v>87.481333333333339</v>
      </c>
      <c r="L595" s="3">
        <f>SUM(Table3[[#This Row],[RN Hours (excl. Admin, DON)]:[RN DON Hours]])</f>
        <v>19.149888888888906</v>
      </c>
      <c r="M595" s="3">
        <v>7.7214444444444439</v>
      </c>
      <c r="N595" s="3">
        <v>5.7142222222222312</v>
      </c>
      <c r="O595" s="3">
        <v>5.7142222222222312</v>
      </c>
      <c r="P595" s="3">
        <f>SUM(Table3[[#This Row],[LPN Hours (excl. Admin)]:[LPN Admin Hours]])</f>
        <v>19.219555555555555</v>
      </c>
      <c r="Q595" s="3">
        <v>19.219555555555555</v>
      </c>
      <c r="R595" s="3">
        <v>0</v>
      </c>
      <c r="S595" s="3">
        <f>SUM(Table3[[#This Row],[CNA Hours]], Table3[[#This Row],[NA TR Hours]], Table3[[#This Row],[Med Aide/Tech Hours]])</f>
        <v>60.540333333333336</v>
      </c>
      <c r="T595" s="3">
        <v>60.540333333333336</v>
      </c>
      <c r="U595" s="3">
        <v>0</v>
      </c>
      <c r="V595" s="3">
        <v>0</v>
      </c>
      <c r="W595" s="3">
        <f>SUM(Table3[[#This Row],[RN Hours Contract]:[Med Aide Hours Contract]])</f>
        <v>0</v>
      </c>
      <c r="X595" s="3">
        <v>0</v>
      </c>
      <c r="Y595" s="3">
        <v>0</v>
      </c>
      <c r="Z595" s="3">
        <v>0</v>
      </c>
      <c r="AA595" s="3">
        <v>0</v>
      </c>
      <c r="AB595" s="3">
        <v>0</v>
      </c>
      <c r="AC595" s="3">
        <v>0</v>
      </c>
      <c r="AD595" s="3">
        <v>0</v>
      </c>
      <c r="AE595" s="3">
        <v>0</v>
      </c>
      <c r="AF595" t="s">
        <v>593</v>
      </c>
      <c r="AG595" s="13">
        <v>5</v>
      </c>
      <c r="AQ595"/>
    </row>
    <row r="596" spans="1:43" x14ac:dyDescent="0.2">
      <c r="A596" t="s">
        <v>680</v>
      </c>
      <c r="B596" t="s">
        <v>1278</v>
      </c>
      <c r="C596" t="s">
        <v>1436</v>
      </c>
      <c r="D596" t="s">
        <v>1717</v>
      </c>
      <c r="E596" s="3">
        <v>64.62222222222222</v>
      </c>
      <c r="F596" s="3">
        <f>Table3[[#This Row],[Total Hours Nurse Staffing]]/Table3[[#This Row],[MDS Census]]</f>
        <v>4.6875429848693271</v>
      </c>
      <c r="G596" s="3">
        <f>Table3[[#This Row],[Total Direct Care Staff Hours]]/Table3[[#This Row],[MDS Census]]</f>
        <v>4.495185694635488</v>
      </c>
      <c r="H596" s="3">
        <f>Table3[[#This Row],[Total RN Hours (w/ Admin, DON)]]/Table3[[#This Row],[MDS Census]]</f>
        <v>0.9248624484181569</v>
      </c>
      <c r="I596" s="3">
        <f>Table3[[#This Row],[Total RN Hours (w/ Admin, DON)]]/Table3[[#This Row],[MDS Census]]</f>
        <v>0.9248624484181569</v>
      </c>
      <c r="J596" s="3">
        <f t="shared" si="9"/>
        <v>302.91944444444448</v>
      </c>
      <c r="K596" s="3">
        <f>SUM(Table3[[#This Row],[RN Hours (excl. Admin, DON)]], Table3[[#This Row],[LPN Hours (excl. Admin)]], Table3[[#This Row],[CNA Hours]], Table3[[#This Row],[NA TR Hours]], Table3[[#This Row],[Med Aide/Tech Hours]])</f>
        <v>290.48888888888888</v>
      </c>
      <c r="L596" s="3">
        <f>SUM(Table3[[#This Row],[RN Hours (excl. Admin, DON)]:[RN DON Hours]])</f>
        <v>59.766666666666673</v>
      </c>
      <c r="M596" s="3">
        <v>48.197222222222223</v>
      </c>
      <c r="N596" s="3">
        <v>6.0583333333333336</v>
      </c>
      <c r="O596" s="3">
        <v>5.5111111111111111</v>
      </c>
      <c r="P596" s="3">
        <f>SUM(Table3[[#This Row],[LPN Hours (excl. Admin)]:[LPN Admin Hours]])</f>
        <v>75.186111111111117</v>
      </c>
      <c r="Q596" s="3">
        <v>74.325000000000003</v>
      </c>
      <c r="R596" s="3">
        <v>0.86111111111111116</v>
      </c>
      <c r="S596" s="3">
        <f>SUM(Table3[[#This Row],[CNA Hours]], Table3[[#This Row],[NA TR Hours]], Table3[[#This Row],[Med Aide/Tech Hours]])</f>
        <v>167.96666666666667</v>
      </c>
      <c r="T596" s="3">
        <v>167.96666666666667</v>
      </c>
      <c r="U596" s="3">
        <v>0</v>
      </c>
      <c r="V596" s="3">
        <v>0</v>
      </c>
      <c r="W596" s="3">
        <f>SUM(Table3[[#This Row],[RN Hours Contract]:[Med Aide Hours Contract]])</f>
        <v>0</v>
      </c>
      <c r="X596" s="3">
        <v>0</v>
      </c>
      <c r="Y596" s="3">
        <v>0</v>
      </c>
      <c r="Z596" s="3">
        <v>0</v>
      </c>
      <c r="AA596" s="3">
        <v>0</v>
      </c>
      <c r="AB596" s="3">
        <v>0</v>
      </c>
      <c r="AC596" s="3">
        <v>0</v>
      </c>
      <c r="AD596" s="3">
        <v>0</v>
      </c>
      <c r="AE596" s="3">
        <v>0</v>
      </c>
      <c r="AF596" t="s">
        <v>594</v>
      </c>
      <c r="AG596" s="13">
        <v>5</v>
      </c>
      <c r="AQ596"/>
    </row>
    <row r="597" spans="1:43" x14ac:dyDescent="0.2">
      <c r="A597" t="s">
        <v>680</v>
      </c>
      <c r="B597" t="s">
        <v>1279</v>
      </c>
      <c r="C597" t="s">
        <v>1678</v>
      </c>
      <c r="D597" t="s">
        <v>1702</v>
      </c>
      <c r="E597" s="3">
        <v>65.977777777777774</v>
      </c>
      <c r="F597" s="3">
        <f>Table3[[#This Row],[Total Hours Nurse Staffing]]/Table3[[#This Row],[MDS Census]]</f>
        <v>3.408848097002358</v>
      </c>
      <c r="G597" s="3">
        <f>Table3[[#This Row],[Total Direct Care Staff Hours]]/Table3[[#This Row],[MDS Census]]</f>
        <v>3.3239710340181885</v>
      </c>
      <c r="H597" s="3">
        <f>Table3[[#This Row],[Total RN Hours (w/ Admin, DON)]]/Table3[[#This Row],[MDS Census]]</f>
        <v>0.60439541933310892</v>
      </c>
      <c r="I597" s="3">
        <f>Table3[[#This Row],[Total RN Hours (w/ Admin, DON)]]/Table3[[#This Row],[MDS Census]]</f>
        <v>0.60439541933310892</v>
      </c>
      <c r="J597" s="3">
        <f t="shared" si="9"/>
        <v>224.90822222222224</v>
      </c>
      <c r="K597" s="3">
        <f>SUM(Table3[[#This Row],[RN Hours (excl. Admin, DON)]], Table3[[#This Row],[LPN Hours (excl. Admin)]], Table3[[#This Row],[CNA Hours]], Table3[[#This Row],[NA TR Hours]], Table3[[#This Row],[Med Aide/Tech Hours]])</f>
        <v>219.30822222222224</v>
      </c>
      <c r="L597" s="3">
        <f>SUM(Table3[[#This Row],[RN Hours (excl. Admin, DON)]:[RN DON Hours]])</f>
        <v>39.876666666666672</v>
      </c>
      <c r="M597" s="3">
        <v>34.276666666666671</v>
      </c>
      <c r="N597" s="3">
        <v>0</v>
      </c>
      <c r="O597" s="3">
        <v>5.6</v>
      </c>
      <c r="P597" s="3">
        <f>SUM(Table3[[#This Row],[LPN Hours (excl. Admin)]:[LPN Admin Hours]])</f>
        <v>38.661999999999999</v>
      </c>
      <c r="Q597" s="3">
        <v>38.661999999999999</v>
      </c>
      <c r="R597" s="3">
        <v>0</v>
      </c>
      <c r="S597" s="3">
        <f>SUM(Table3[[#This Row],[CNA Hours]], Table3[[#This Row],[NA TR Hours]], Table3[[#This Row],[Med Aide/Tech Hours]])</f>
        <v>146.36955555555556</v>
      </c>
      <c r="T597" s="3">
        <v>146.36955555555556</v>
      </c>
      <c r="U597" s="3">
        <v>0</v>
      </c>
      <c r="V597" s="3">
        <v>0</v>
      </c>
      <c r="W597" s="3">
        <f>SUM(Table3[[#This Row],[RN Hours Contract]:[Med Aide Hours Contract]])</f>
        <v>0</v>
      </c>
      <c r="X597" s="3">
        <v>0</v>
      </c>
      <c r="Y597" s="3">
        <v>0</v>
      </c>
      <c r="Z597" s="3">
        <v>0</v>
      </c>
      <c r="AA597" s="3">
        <v>0</v>
      </c>
      <c r="AB597" s="3">
        <v>0</v>
      </c>
      <c r="AC597" s="3">
        <v>0</v>
      </c>
      <c r="AD597" s="3">
        <v>0</v>
      </c>
      <c r="AE597" s="3">
        <v>0</v>
      </c>
      <c r="AF597" t="s">
        <v>595</v>
      </c>
      <c r="AG597" s="13">
        <v>5</v>
      </c>
      <c r="AQ597"/>
    </row>
    <row r="598" spans="1:43" x14ac:dyDescent="0.2">
      <c r="A598" t="s">
        <v>680</v>
      </c>
      <c r="B598" t="s">
        <v>1280</v>
      </c>
      <c r="C598" t="s">
        <v>1646</v>
      </c>
      <c r="D598" t="s">
        <v>1723</v>
      </c>
      <c r="E598" s="3">
        <v>47.577777777777776</v>
      </c>
      <c r="F598" s="3">
        <f>Table3[[#This Row],[Total Hours Nurse Staffing]]/Table3[[#This Row],[MDS Census]]</f>
        <v>3.3151424567958903</v>
      </c>
      <c r="G598" s="3">
        <f>Table3[[#This Row],[Total Direct Care Staff Hours]]/Table3[[#This Row],[MDS Census]]</f>
        <v>3.1974404483886034</v>
      </c>
      <c r="H598" s="3">
        <f>Table3[[#This Row],[Total RN Hours (w/ Admin, DON)]]/Table3[[#This Row],[MDS Census]]</f>
        <v>0.68542737038766943</v>
      </c>
      <c r="I598" s="3">
        <f>Table3[[#This Row],[Total RN Hours (w/ Admin, DON)]]/Table3[[#This Row],[MDS Census]]</f>
        <v>0.68542737038766943</v>
      </c>
      <c r="J598" s="3">
        <f t="shared" si="9"/>
        <v>157.72711111111113</v>
      </c>
      <c r="K598" s="3">
        <f>SUM(Table3[[#This Row],[RN Hours (excl. Admin, DON)]], Table3[[#This Row],[LPN Hours (excl. Admin)]], Table3[[#This Row],[CNA Hours]], Table3[[#This Row],[NA TR Hours]], Table3[[#This Row],[Med Aide/Tech Hours]])</f>
        <v>152.12711111111111</v>
      </c>
      <c r="L598" s="3">
        <f>SUM(Table3[[#This Row],[RN Hours (excl. Admin, DON)]:[RN DON Hours]])</f>
        <v>32.611111111111114</v>
      </c>
      <c r="M598" s="3">
        <v>27.011111111111113</v>
      </c>
      <c r="N598" s="3">
        <v>0</v>
      </c>
      <c r="O598" s="3">
        <v>5.6</v>
      </c>
      <c r="P598" s="3">
        <f>SUM(Table3[[#This Row],[LPN Hours (excl. Admin)]:[LPN Admin Hours]])</f>
        <v>25.117111111111111</v>
      </c>
      <c r="Q598" s="3">
        <v>25.117111111111111</v>
      </c>
      <c r="R598" s="3">
        <v>0</v>
      </c>
      <c r="S598" s="3">
        <f>SUM(Table3[[#This Row],[CNA Hours]], Table3[[#This Row],[NA TR Hours]], Table3[[#This Row],[Med Aide/Tech Hours]])</f>
        <v>99.998888888888885</v>
      </c>
      <c r="T598" s="3">
        <v>99.998888888888885</v>
      </c>
      <c r="U598" s="3">
        <v>0</v>
      </c>
      <c r="V598" s="3">
        <v>0</v>
      </c>
      <c r="W598" s="3">
        <f>SUM(Table3[[#This Row],[RN Hours Contract]:[Med Aide Hours Contract]])</f>
        <v>0</v>
      </c>
      <c r="X598" s="3">
        <v>0</v>
      </c>
      <c r="Y598" s="3">
        <v>0</v>
      </c>
      <c r="Z598" s="3">
        <v>0</v>
      </c>
      <c r="AA598" s="3">
        <v>0</v>
      </c>
      <c r="AB598" s="3">
        <v>0</v>
      </c>
      <c r="AC598" s="3">
        <v>0</v>
      </c>
      <c r="AD598" s="3">
        <v>0</v>
      </c>
      <c r="AE598" s="3">
        <v>0</v>
      </c>
      <c r="AF598" t="s">
        <v>596</v>
      </c>
      <c r="AG598" s="13">
        <v>5</v>
      </c>
      <c r="AQ598"/>
    </row>
    <row r="599" spans="1:43" x14ac:dyDescent="0.2">
      <c r="A599" t="s">
        <v>680</v>
      </c>
      <c r="B599" t="s">
        <v>1281</v>
      </c>
      <c r="C599" t="s">
        <v>1679</v>
      </c>
      <c r="D599" t="s">
        <v>1741</v>
      </c>
      <c r="E599" s="3">
        <v>43.477777777777774</v>
      </c>
      <c r="F599" s="3">
        <f>Table3[[#This Row],[Total Hours Nurse Staffing]]/Table3[[#This Row],[MDS Census]]</f>
        <v>4.369491438793764</v>
      </c>
      <c r="G599" s="3">
        <f>Table3[[#This Row],[Total Direct Care Staff Hours]]/Table3[[#This Row],[MDS Census]]</f>
        <v>3.8714950166112962</v>
      </c>
      <c r="H599" s="3">
        <f>Table3[[#This Row],[Total RN Hours (w/ Admin, DON)]]/Table3[[#This Row],[MDS Census]]</f>
        <v>1.3926092512139026</v>
      </c>
      <c r="I599" s="3">
        <f>Table3[[#This Row],[Total RN Hours (w/ Admin, DON)]]/Table3[[#This Row],[MDS Census]]</f>
        <v>1.3926092512139026</v>
      </c>
      <c r="J599" s="3">
        <f t="shared" si="9"/>
        <v>189.97577777777775</v>
      </c>
      <c r="K599" s="3">
        <f>SUM(Table3[[#This Row],[RN Hours (excl. Admin, DON)]], Table3[[#This Row],[LPN Hours (excl. Admin)]], Table3[[#This Row],[CNA Hours]], Table3[[#This Row],[NA TR Hours]], Table3[[#This Row],[Med Aide/Tech Hours]])</f>
        <v>168.32400000000001</v>
      </c>
      <c r="L599" s="3">
        <f>SUM(Table3[[#This Row],[RN Hours (excl. Admin, DON)]:[RN DON Hours]])</f>
        <v>60.547555555555554</v>
      </c>
      <c r="M599" s="3">
        <v>38.895777777777774</v>
      </c>
      <c r="N599" s="3">
        <v>16.268444444444444</v>
      </c>
      <c r="O599" s="3">
        <v>5.3833333333333337</v>
      </c>
      <c r="P599" s="3">
        <f>SUM(Table3[[#This Row],[LPN Hours (excl. Admin)]:[LPN Admin Hours]])</f>
        <v>41.679777777777772</v>
      </c>
      <c r="Q599" s="3">
        <v>41.679777777777772</v>
      </c>
      <c r="R599" s="3">
        <v>0</v>
      </c>
      <c r="S599" s="3">
        <f>SUM(Table3[[#This Row],[CNA Hours]], Table3[[#This Row],[NA TR Hours]], Table3[[#This Row],[Med Aide/Tech Hours]])</f>
        <v>87.748444444444445</v>
      </c>
      <c r="T599" s="3">
        <v>87.748444444444445</v>
      </c>
      <c r="U599" s="3">
        <v>0</v>
      </c>
      <c r="V599" s="3">
        <v>0</v>
      </c>
      <c r="W599" s="3">
        <f>SUM(Table3[[#This Row],[RN Hours Contract]:[Med Aide Hours Contract]])</f>
        <v>5.4880000000000004</v>
      </c>
      <c r="X599" s="3">
        <v>1.8916666666666666</v>
      </c>
      <c r="Y599" s="3">
        <v>0</v>
      </c>
      <c r="Z599" s="3">
        <v>0</v>
      </c>
      <c r="AA599" s="3">
        <v>1.6777777777777778</v>
      </c>
      <c r="AB599" s="3">
        <v>0</v>
      </c>
      <c r="AC599" s="3">
        <v>1.9185555555555558</v>
      </c>
      <c r="AD599" s="3">
        <v>0</v>
      </c>
      <c r="AE599" s="3">
        <v>0</v>
      </c>
      <c r="AF599" t="s">
        <v>597</v>
      </c>
      <c r="AG599" s="13">
        <v>5</v>
      </c>
      <c r="AQ599"/>
    </row>
    <row r="600" spans="1:43" x14ac:dyDescent="0.2">
      <c r="A600" t="s">
        <v>680</v>
      </c>
      <c r="B600" t="s">
        <v>1282</v>
      </c>
      <c r="C600" t="s">
        <v>1426</v>
      </c>
      <c r="D600" t="s">
        <v>1750</v>
      </c>
      <c r="E600" s="3">
        <v>61.344444444444441</v>
      </c>
      <c r="F600" s="3">
        <f>Table3[[#This Row],[Total Hours Nurse Staffing]]/Table3[[#This Row],[MDS Census]]</f>
        <v>4.7859989132403546</v>
      </c>
      <c r="G600" s="3">
        <f>Table3[[#This Row],[Total Direct Care Staff Hours]]/Table3[[#This Row],[MDS Census]]</f>
        <v>4.4775403006701682</v>
      </c>
      <c r="H600" s="3">
        <f>Table3[[#This Row],[Total RN Hours (w/ Admin, DON)]]/Table3[[#This Row],[MDS Census]]</f>
        <v>1.2214272776670894</v>
      </c>
      <c r="I600" s="3">
        <f>Table3[[#This Row],[Total RN Hours (w/ Admin, DON)]]/Table3[[#This Row],[MDS Census]]</f>
        <v>1.2214272776670894</v>
      </c>
      <c r="J600" s="3">
        <f t="shared" si="9"/>
        <v>293.59444444444443</v>
      </c>
      <c r="K600" s="3">
        <f>SUM(Table3[[#This Row],[RN Hours (excl. Admin, DON)]], Table3[[#This Row],[LPN Hours (excl. Admin)]], Table3[[#This Row],[CNA Hours]], Table3[[#This Row],[NA TR Hours]], Table3[[#This Row],[Med Aide/Tech Hours]])</f>
        <v>274.67222222222222</v>
      </c>
      <c r="L600" s="3">
        <f>SUM(Table3[[#This Row],[RN Hours (excl. Admin, DON)]:[RN DON Hours]])</f>
        <v>74.927777777777777</v>
      </c>
      <c r="M600" s="3">
        <v>57.505555555555553</v>
      </c>
      <c r="N600" s="3">
        <v>11.822222222222223</v>
      </c>
      <c r="O600" s="3">
        <v>5.6</v>
      </c>
      <c r="P600" s="3">
        <f>SUM(Table3[[#This Row],[LPN Hours (excl. Admin)]:[LPN Admin Hours]])</f>
        <v>48.097222222222221</v>
      </c>
      <c r="Q600" s="3">
        <v>46.597222222222221</v>
      </c>
      <c r="R600" s="3">
        <v>1.5</v>
      </c>
      <c r="S600" s="3">
        <f>SUM(Table3[[#This Row],[CNA Hours]], Table3[[#This Row],[NA TR Hours]], Table3[[#This Row],[Med Aide/Tech Hours]])</f>
        <v>170.56944444444446</v>
      </c>
      <c r="T600" s="3">
        <v>170.56944444444446</v>
      </c>
      <c r="U600" s="3">
        <v>0</v>
      </c>
      <c r="V600" s="3">
        <v>0</v>
      </c>
      <c r="W600" s="3">
        <f>SUM(Table3[[#This Row],[RN Hours Contract]:[Med Aide Hours Contract]])</f>
        <v>0</v>
      </c>
      <c r="X600" s="3">
        <v>0</v>
      </c>
      <c r="Y600" s="3">
        <v>0</v>
      </c>
      <c r="Z600" s="3">
        <v>0</v>
      </c>
      <c r="AA600" s="3">
        <v>0</v>
      </c>
      <c r="AB600" s="3">
        <v>0</v>
      </c>
      <c r="AC600" s="3">
        <v>0</v>
      </c>
      <c r="AD600" s="3">
        <v>0</v>
      </c>
      <c r="AE600" s="3">
        <v>0</v>
      </c>
      <c r="AF600" t="s">
        <v>598</v>
      </c>
      <c r="AG600" s="13">
        <v>5</v>
      </c>
      <c r="AQ600"/>
    </row>
    <row r="601" spans="1:43" x14ac:dyDescent="0.2">
      <c r="A601" t="s">
        <v>680</v>
      </c>
      <c r="B601" t="s">
        <v>1283</v>
      </c>
      <c r="C601" t="s">
        <v>1680</v>
      </c>
      <c r="D601" t="s">
        <v>1759</v>
      </c>
      <c r="E601" s="3">
        <v>31.9</v>
      </c>
      <c r="F601" s="3">
        <f>Table3[[#This Row],[Total Hours Nurse Staffing]]/Table3[[#This Row],[MDS Census]]</f>
        <v>3.5669104841518635</v>
      </c>
      <c r="G601" s="3">
        <f>Table3[[#This Row],[Total Direct Care Staff Hours]]/Table3[[#This Row],[MDS Census]]</f>
        <v>3.4025078369905959</v>
      </c>
      <c r="H601" s="3">
        <f>Table3[[#This Row],[Total RN Hours (w/ Admin, DON)]]/Table3[[#This Row],[MDS Census]]</f>
        <v>0.9717694183211425</v>
      </c>
      <c r="I601" s="3">
        <f>Table3[[#This Row],[Total RN Hours (w/ Admin, DON)]]/Table3[[#This Row],[MDS Census]]</f>
        <v>0.9717694183211425</v>
      </c>
      <c r="J601" s="3">
        <f t="shared" si="9"/>
        <v>113.78444444444445</v>
      </c>
      <c r="K601" s="3">
        <f>SUM(Table3[[#This Row],[RN Hours (excl. Admin, DON)]], Table3[[#This Row],[LPN Hours (excl. Admin)]], Table3[[#This Row],[CNA Hours]], Table3[[#This Row],[NA TR Hours]], Table3[[#This Row],[Med Aide/Tech Hours]])</f>
        <v>108.54</v>
      </c>
      <c r="L601" s="3">
        <f>SUM(Table3[[#This Row],[RN Hours (excl. Admin, DON)]:[RN DON Hours]])</f>
        <v>30.999444444444443</v>
      </c>
      <c r="M601" s="3">
        <v>25.754999999999999</v>
      </c>
      <c r="N601" s="3">
        <v>0</v>
      </c>
      <c r="O601" s="3">
        <v>5.2444444444444445</v>
      </c>
      <c r="P601" s="3">
        <f>SUM(Table3[[#This Row],[LPN Hours (excl. Admin)]:[LPN Admin Hours]])</f>
        <v>16.225000000000001</v>
      </c>
      <c r="Q601" s="3">
        <v>16.225000000000001</v>
      </c>
      <c r="R601" s="3">
        <v>0</v>
      </c>
      <c r="S601" s="3">
        <f>SUM(Table3[[#This Row],[CNA Hours]], Table3[[#This Row],[NA TR Hours]], Table3[[#This Row],[Med Aide/Tech Hours]])</f>
        <v>66.56</v>
      </c>
      <c r="T601" s="3">
        <v>66.56</v>
      </c>
      <c r="U601" s="3">
        <v>0</v>
      </c>
      <c r="V601" s="3">
        <v>0</v>
      </c>
      <c r="W601" s="3">
        <f>SUM(Table3[[#This Row],[RN Hours Contract]:[Med Aide Hours Contract]])</f>
        <v>0</v>
      </c>
      <c r="X601" s="3">
        <v>0</v>
      </c>
      <c r="Y601" s="3">
        <v>0</v>
      </c>
      <c r="Z601" s="3">
        <v>0</v>
      </c>
      <c r="AA601" s="3">
        <v>0</v>
      </c>
      <c r="AB601" s="3">
        <v>0</v>
      </c>
      <c r="AC601" s="3">
        <v>0</v>
      </c>
      <c r="AD601" s="3">
        <v>0</v>
      </c>
      <c r="AE601" s="3">
        <v>0</v>
      </c>
      <c r="AF601" t="s">
        <v>599</v>
      </c>
      <c r="AG601" s="13">
        <v>5</v>
      </c>
      <c r="AQ601"/>
    </row>
    <row r="602" spans="1:43" x14ac:dyDescent="0.2">
      <c r="A602" t="s">
        <v>680</v>
      </c>
      <c r="B602" t="s">
        <v>1284</v>
      </c>
      <c r="C602" t="s">
        <v>1681</v>
      </c>
      <c r="D602" t="s">
        <v>1733</v>
      </c>
      <c r="E602" s="3">
        <v>105.54444444444445</v>
      </c>
      <c r="F602" s="3">
        <f>Table3[[#This Row],[Total Hours Nurse Staffing]]/Table3[[#This Row],[MDS Census]]</f>
        <v>3.1042562374986837</v>
      </c>
      <c r="G602" s="3">
        <f>Table3[[#This Row],[Total Direct Care Staff Hours]]/Table3[[#This Row],[MDS Census]]</f>
        <v>3.0073839351510685</v>
      </c>
      <c r="H602" s="3">
        <f>Table3[[#This Row],[Total RN Hours (w/ Admin, DON)]]/Table3[[#This Row],[MDS Census]]</f>
        <v>0.5226350142120223</v>
      </c>
      <c r="I602" s="3">
        <f>Table3[[#This Row],[Total RN Hours (w/ Admin, DON)]]/Table3[[#This Row],[MDS Census]]</f>
        <v>0.5226350142120223</v>
      </c>
      <c r="J602" s="3">
        <f t="shared" si="9"/>
        <v>327.637</v>
      </c>
      <c r="K602" s="3">
        <f>SUM(Table3[[#This Row],[RN Hours (excl. Admin, DON)]], Table3[[#This Row],[LPN Hours (excl. Admin)]], Table3[[#This Row],[CNA Hours]], Table3[[#This Row],[NA TR Hours]], Table3[[#This Row],[Med Aide/Tech Hours]])</f>
        <v>317.41266666666667</v>
      </c>
      <c r="L602" s="3">
        <f>SUM(Table3[[#This Row],[RN Hours (excl. Admin, DON)]:[RN DON Hours]])</f>
        <v>55.161222222222221</v>
      </c>
      <c r="M602" s="3">
        <v>44.936888888888888</v>
      </c>
      <c r="N602" s="3">
        <v>5.3937777777777773</v>
      </c>
      <c r="O602" s="3">
        <v>4.8305555555555566</v>
      </c>
      <c r="P602" s="3">
        <f>SUM(Table3[[#This Row],[LPN Hours (excl. Admin)]:[LPN Admin Hours]])</f>
        <v>36.062666666666665</v>
      </c>
      <c r="Q602" s="3">
        <v>36.062666666666665</v>
      </c>
      <c r="R602" s="3">
        <v>0</v>
      </c>
      <c r="S602" s="3">
        <f>SUM(Table3[[#This Row],[CNA Hours]], Table3[[#This Row],[NA TR Hours]], Table3[[#This Row],[Med Aide/Tech Hours]])</f>
        <v>236.41311111111111</v>
      </c>
      <c r="T602" s="3">
        <v>236.41311111111111</v>
      </c>
      <c r="U602" s="3">
        <v>0</v>
      </c>
      <c r="V602" s="3">
        <v>0</v>
      </c>
      <c r="W602" s="3">
        <f>SUM(Table3[[#This Row],[RN Hours Contract]:[Med Aide Hours Contract]])</f>
        <v>0</v>
      </c>
      <c r="X602" s="3">
        <v>0</v>
      </c>
      <c r="Y602" s="3">
        <v>0</v>
      </c>
      <c r="Z602" s="3">
        <v>0</v>
      </c>
      <c r="AA602" s="3">
        <v>0</v>
      </c>
      <c r="AB602" s="3">
        <v>0</v>
      </c>
      <c r="AC602" s="3">
        <v>0</v>
      </c>
      <c r="AD602" s="3">
        <v>0</v>
      </c>
      <c r="AE602" s="3">
        <v>0</v>
      </c>
      <c r="AF602" t="s">
        <v>600</v>
      </c>
      <c r="AG602" s="13">
        <v>5</v>
      </c>
      <c r="AQ602"/>
    </row>
    <row r="603" spans="1:43" x14ac:dyDescent="0.2">
      <c r="A603" t="s">
        <v>680</v>
      </c>
      <c r="B603" t="s">
        <v>1285</v>
      </c>
      <c r="C603" t="s">
        <v>1682</v>
      </c>
      <c r="D603" t="s">
        <v>1740</v>
      </c>
      <c r="E603" s="3">
        <v>22.1</v>
      </c>
      <c r="F603" s="3">
        <f>Table3[[#This Row],[Total Hours Nurse Staffing]]/Table3[[#This Row],[MDS Census]]</f>
        <v>3.827365510306687</v>
      </c>
      <c r="G603" s="3">
        <f>Table3[[#This Row],[Total Direct Care Staff Hours]]/Table3[[#This Row],[MDS Census]]</f>
        <v>3.3694771241830064</v>
      </c>
      <c r="H603" s="3">
        <f>Table3[[#This Row],[Total RN Hours (w/ Admin, DON)]]/Table3[[#This Row],[MDS Census]]</f>
        <v>1.1131271995977881</v>
      </c>
      <c r="I603" s="3">
        <f>Table3[[#This Row],[Total RN Hours (w/ Admin, DON)]]/Table3[[#This Row],[MDS Census]]</f>
        <v>1.1131271995977881</v>
      </c>
      <c r="J603" s="3">
        <f t="shared" si="9"/>
        <v>84.584777777777788</v>
      </c>
      <c r="K603" s="3">
        <f>SUM(Table3[[#This Row],[RN Hours (excl. Admin, DON)]], Table3[[#This Row],[LPN Hours (excl. Admin)]], Table3[[#This Row],[CNA Hours]], Table3[[#This Row],[NA TR Hours]], Table3[[#This Row],[Med Aide/Tech Hours]])</f>
        <v>74.465444444444444</v>
      </c>
      <c r="L603" s="3">
        <f>SUM(Table3[[#This Row],[RN Hours (excl. Admin, DON)]:[RN DON Hours]])</f>
        <v>24.600111111111119</v>
      </c>
      <c r="M603" s="3">
        <v>14.480777777777778</v>
      </c>
      <c r="N603" s="3">
        <v>4.4051111111111121</v>
      </c>
      <c r="O603" s="3">
        <v>5.7142222222222285</v>
      </c>
      <c r="P603" s="3">
        <f>SUM(Table3[[#This Row],[LPN Hours (excl. Admin)]:[LPN Admin Hours]])</f>
        <v>12.336666666666666</v>
      </c>
      <c r="Q603" s="3">
        <v>12.336666666666666</v>
      </c>
      <c r="R603" s="3">
        <v>0</v>
      </c>
      <c r="S603" s="3">
        <f>SUM(Table3[[#This Row],[CNA Hours]], Table3[[#This Row],[NA TR Hours]], Table3[[#This Row],[Med Aide/Tech Hours]])</f>
        <v>47.647999999999996</v>
      </c>
      <c r="T603" s="3">
        <v>47.647999999999996</v>
      </c>
      <c r="U603" s="3">
        <v>0</v>
      </c>
      <c r="V603" s="3">
        <v>0</v>
      </c>
      <c r="W603" s="3">
        <f>SUM(Table3[[#This Row],[RN Hours Contract]:[Med Aide Hours Contract]])</f>
        <v>0</v>
      </c>
      <c r="X603" s="3">
        <v>0</v>
      </c>
      <c r="Y603" s="3">
        <v>0</v>
      </c>
      <c r="Z603" s="3">
        <v>0</v>
      </c>
      <c r="AA603" s="3">
        <v>0</v>
      </c>
      <c r="AB603" s="3">
        <v>0</v>
      </c>
      <c r="AC603" s="3">
        <v>0</v>
      </c>
      <c r="AD603" s="3">
        <v>0</v>
      </c>
      <c r="AE603" s="3">
        <v>0</v>
      </c>
      <c r="AF603" t="s">
        <v>601</v>
      </c>
      <c r="AG603" s="13">
        <v>5</v>
      </c>
      <c r="AQ603"/>
    </row>
    <row r="604" spans="1:43" x14ac:dyDescent="0.2">
      <c r="A604" t="s">
        <v>680</v>
      </c>
      <c r="B604" t="s">
        <v>1286</v>
      </c>
      <c r="C604" t="s">
        <v>1567</v>
      </c>
      <c r="D604" t="s">
        <v>1741</v>
      </c>
      <c r="E604" s="3">
        <v>150.07777777777778</v>
      </c>
      <c r="F604" s="3">
        <f>Table3[[#This Row],[Total Hours Nurse Staffing]]/Table3[[#This Row],[MDS Census]]</f>
        <v>2.5762789664618349</v>
      </c>
      <c r="G604" s="3">
        <f>Table3[[#This Row],[Total Direct Care Staff Hours]]/Table3[[#This Row],[MDS Census]]</f>
        <v>2.3977863330125118</v>
      </c>
      <c r="H604" s="3">
        <f>Table3[[#This Row],[Total RN Hours (w/ Admin, DON)]]/Table3[[#This Row],[MDS Census]]</f>
        <v>0.27153327904049751</v>
      </c>
      <c r="I604" s="3">
        <f>Table3[[#This Row],[Total RN Hours (w/ Admin, DON)]]/Table3[[#This Row],[MDS Census]]</f>
        <v>0.27153327904049751</v>
      </c>
      <c r="J604" s="3">
        <f t="shared" si="9"/>
        <v>386.64222222222224</v>
      </c>
      <c r="K604" s="3">
        <f>SUM(Table3[[#This Row],[RN Hours (excl. Admin, DON)]], Table3[[#This Row],[LPN Hours (excl. Admin)]], Table3[[#This Row],[CNA Hours]], Table3[[#This Row],[NA TR Hours]], Table3[[#This Row],[Med Aide/Tech Hours]])</f>
        <v>359.85444444444443</v>
      </c>
      <c r="L604" s="3">
        <f>SUM(Table3[[#This Row],[RN Hours (excl. Admin, DON)]:[RN DON Hours]])</f>
        <v>40.751111111111108</v>
      </c>
      <c r="M604" s="3">
        <v>28.968888888888888</v>
      </c>
      <c r="N604" s="3">
        <v>7.4488888888888871</v>
      </c>
      <c r="O604" s="3">
        <v>4.333333333333333</v>
      </c>
      <c r="P604" s="3">
        <f>SUM(Table3[[#This Row],[LPN Hours (excl. Admin)]:[LPN Admin Hours]])</f>
        <v>128.06555555555556</v>
      </c>
      <c r="Q604" s="3">
        <v>113.06</v>
      </c>
      <c r="R604" s="3">
        <v>15.005555555555558</v>
      </c>
      <c r="S604" s="3">
        <f>SUM(Table3[[#This Row],[CNA Hours]], Table3[[#This Row],[NA TR Hours]], Table3[[#This Row],[Med Aide/Tech Hours]])</f>
        <v>217.82555555555555</v>
      </c>
      <c r="T604" s="3">
        <v>217.82555555555555</v>
      </c>
      <c r="U604" s="3">
        <v>0</v>
      </c>
      <c r="V604" s="3">
        <v>0</v>
      </c>
      <c r="W604" s="3">
        <f>SUM(Table3[[#This Row],[RN Hours Contract]:[Med Aide Hours Contract]])</f>
        <v>21.097777777777779</v>
      </c>
      <c r="X604" s="3">
        <v>0</v>
      </c>
      <c r="Y604" s="3">
        <v>0</v>
      </c>
      <c r="Z604" s="3">
        <v>0</v>
      </c>
      <c r="AA604" s="3">
        <v>0</v>
      </c>
      <c r="AB604" s="3">
        <v>0</v>
      </c>
      <c r="AC604" s="3">
        <v>21.097777777777779</v>
      </c>
      <c r="AD604" s="3">
        <v>0</v>
      </c>
      <c r="AE604" s="3">
        <v>0</v>
      </c>
      <c r="AF604" t="s">
        <v>602</v>
      </c>
      <c r="AG604" s="13">
        <v>5</v>
      </c>
      <c r="AQ604"/>
    </row>
    <row r="605" spans="1:43" x14ac:dyDescent="0.2">
      <c r="A605" t="s">
        <v>680</v>
      </c>
      <c r="B605" t="s">
        <v>1287</v>
      </c>
      <c r="C605" t="s">
        <v>1577</v>
      </c>
      <c r="D605" t="s">
        <v>1716</v>
      </c>
      <c r="E605" s="3">
        <v>23.066666666666666</v>
      </c>
      <c r="F605" s="3">
        <f>Table3[[#This Row],[Total Hours Nurse Staffing]]/Table3[[#This Row],[MDS Census]]</f>
        <v>3.1967148362235069</v>
      </c>
      <c r="G605" s="3">
        <f>Table3[[#This Row],[Total Direct Care Staff Hours]]/Table3[[#This Row],[MDS Census]]</f>
        <v>2.935139691714836</v>
      </c>
      <c r="H605" s="3">
        <f>Table3[[#This Row],[Total RN Hours (w/ Admin, DON)]]/Table3[[#This Row],[MDS Census]]</f>
        <v>1.1221242774566473</v>
      </c>
      <c r="I605" s="3">
        <f>Table3[[#This Row],[Total RN Hours (w/ Admin, DON)]]/Table3[[#This Row],[MDS Census]]</f>
        <v>1.1221242774566473</v>
      </c>
      <c r="J605" s="3">
        <f t="shared" si="9"/>
        <v>73.737555555555559</v>
      </c>
      <c r="K605" s="3">
        <f>SUM(Table3[[#This Row],[RN Hours (excl. Admin, DON)]], Table3[[#This Row],[LPN Hours (excl. Admin)]], Table3[[#This Row],[CNA Hours]], Table3[[#This Row],[NA TR Hours]], Table3[[#This Row],[Med Aide/Tech Hours]])</f>
        <v>67.703888888888883</v>
      </c>
      <c r="L605" s="3">
        <f>SUM(Table3[[#This Row],[RN Hours (excl. Admin, DON)]:[RN DON Hours]])</f>
        <v>25.883666666666663</v>
      </c>
      <c r="M605" s="3">
        <v>19.850000000000001</v>
      </c>
      <c r="N605" s="3">
        <v>0.31944444444444442</v>
      </c>
      <c r="O605" s="3">
        <v>5.7142222222222196</v>
      </c>
      <c r="P605" s="3">
        <f>SUM(Table3[[#This Row],[LPN Hours (excl. Admin)]:[LPN Admin Hours]])</f>
        <v>7.6388888888888893</v>
      </c>
      <c r="Q605" s="3">
        <v>7.6388888888888893</v>
      </c>
      <c r="R605" s="3">
        <v>0</v>
      </c>
      <c r="S605" s="3">
        <f>SUM(Table3[[#This Row],[CNA Hours]], Table3[[#This Row],[NA TR Hours]], Table3[[#This Row],[Med Aide/Tech Hours]])</f>
        <v>40.214999999999996</v>
      </c>
      <c r="T605" s="3">
        <v>38.463555555555551</v>
      </c>
      <c r="U605" s="3">
        <v>1.7514444444444444</v>
      </c>
      <c r="V605" s="3">
        <v>0</v>
      </c>
      <c r="W605" s="3">
        <f>SUM(Table3[[#This Row],[RN Hours Contract]:[Med Aide Hours Contract]])</f>
        <v>0</v>
      </c>
      <c r="X605" s="3">
        <v>0</v>
      </c>
      <c r="Y605" s="3">
        <v>0</v>
      </c>
      <c r="Z605" s="3">
        <v>0</v>
      </c>
      <c r="AA605" s="3">
        <v>0</v>
      </c>
      <c r="AB605" s="3">
        <v>0</v>
      </c>
      <c r="AC605" s="3">
        <v>0</v>
      </c>
      <c r="AD605" s="3">
        <v>0</v>
      </c>
      <c r="AE605" s="3">
        <v>0</v>
      </c>
      <c r="AF605" t="s">
        <v>603</v>
      </c>
      <c r="AG605" s="13">
        <v>5</v>
      </c>
      <c r="AQ605"/>
    </row>
    <row r="606" spans="1:43" x14ac:dyDescent="0.2">
      <c r="A606" t="s">
        <v>680</v>
      </c>
      <c r="B606" t="s">
        <v>1288</v>
      </c>
      <c r="C606" t="s">
        <v>1385</v>
      </c>
      <c r="D606" t="s">
        <v>1728</v>
      </c>
      <c r="E606" s="3">
        <v>83.944444444444443</v>
      </c>
      <c r="F606" s="3">
        <f>Table3[[#This Row],[Total Hours Nurse Staffing]]/Table3[[#This Row],[MDS Census]]</f>
        <v>2.8321866313699537</v>
      </c>
      <c r="G606" s="3">
        <f>Table3[[#This Row],[Total Direct Care Staff Hours]]/Table3[[#This Row],[MDS Census]]</f>
        <v>2.7316452680344145</v>
      </c>
      <c r="H606" s="3">
        <f>Table3[[#This Row],[Total RN Hours (w/ Admin, DON)]]/Table3[[#This Row],[MDS Census]]</f>
        <v>0.58363467902051613</v>
      </c>
      <c r="I606" s="3">
        <f>Table3[[#This Row],[Total RN Hours (w/ Admin, DON)]]/Table3[[#This Row],[MDS Census]]</f>
        <v>0.58363467902051613</v>
      </c>
      <c r="J606" s="3">
        <f t="shared" si="9"/>
        <v>237.74633333333333</v>
      </c>
      <c r="K606" s="3">
        <f>SUM(Table3[[#This Row],[RN Hours (excl. Admin, DON)]], Table3[[#This Row],[LPN Hours (excl. Admin)]], Table3[[#This Row],[CNA Hours]], Table3[[#This Row],[NA TR Hours]], Table3[[#This Row],[Med Aide/Tech Hours]])</f>
        <v>229.30644444444445</v>
      </c>
      <c r="L606" s="3">
        <f>SUM(Table3[[#This Row],[RN Hours (excl. Admin, DON)]:[RN DON Hours]])</f>
        <v>48.992888888888885</v>
      </c>
      <c r="M606" s="3">
        <v>40.552999999999997</v>
      </c>
      <c r="N606" s="3">
        <v>3.6903333333333332</v>
      </c>
      <c r="O606" s="3">
        <v>4.7495555555555553</v>
      </c>
      <c r="P606" s="3">
        <f>SUM(Table3[[#This Row],[LPN Hours (excl. Admin)]:[LPN Admin Hours]])</f>
        <v>52.428777777777782</v>
      </c>
      <c r="Q606" s="3">
        <v>52.428777777777782</v>
      </c>
      <c r="R606" s="3">
        <v>0</v>
      </c>
      <c r="S606" s="3">
        <f>SUM(Table3[[#This Row],[CNA Hours]], Table3[[#This Row],[NA TR Hours]], Table3[[#This Row],[Med Aide/Tech Hours]])</f>
        <v>136.32466666666667</v>
      </c>
      <c r="T606" s="3">
        <v>136.32466666666667</v>
      </c>
      <c r="U606" s="3">
        <v>0</v>
      </c>
      <c r="V606" s="3">
        <v>0</v>
      </c>
      <c r="W606" s="3">
        <f>SUM(Table3[[#This Row],[RN Hours Contract]:[Med Aide Hours Contract]])</f>
        <v>0</v>
      </c>
      <c r="X606" s="3">
        <v>0</v>
      </c>
      <c r="Y606" s="3">
        <v>0</v>
      </c>
      <c r="Z606" s="3">
        <v>0</v>
      </c>
      <c r="AA606" s="3">
        <v>0</v>
      </c>
      <c r="AB606" s="3">
        <v>0</v>
      </c>
      <c r="AC606" s="3">
        <v>0</v>
      </c>
      <c r="AD606" s="3">
        <v>0</v>
      </c>
      <c r="AE606" s="3">
        <v>0</v>
      </c>
      <c r="AF606" t="s">
        <v>604</v>
      </c>
      <c r="AG606" s="13">
        <v>5</v>
      </c>
      <c r="AQ606"/>
    </row>
    <row r="607" spans="1:43" x14ac:dyDescent="0.2">
      <c r="A607" t="s">
        <v>680</v>
      </c>
      <c r="B607" t="s">
        <v>1289</v>
      </c>
      <c r="C607" t="s">
        <v>1648</v>
      </c>
      <c r="D607" t="s">
        <v>1733</v>
      </c>
      <c r="E607" s="3">
        <v>55.322222222222223</v>
      </c>
      <c r="F607" s="3">
        <f>Table3[[#This Row],[Total Hours Nurse Staffing]]/Table3[[#This Row],[MDS Census]]</f>
        <v>6.027714400482024</v>
      </c>
      <c r="G607" s="3">
        <f>Table3[[#This Row],[Total Direct Care Staff Hours]]/Table3[[#This Row],[MDS Census]]</f>
        <v>5.9250190801365736</v>
      </c>
      <c r="H607" s="3">
        <f>Table3[[#This Row],[Total RN Hours (w/ Admin, DON)]]/Table3[[#This Row],[MDS Census]]</f>
        <v>1.627445270134565</v>
      </c>
      <c r="I607" s="3">
        <f>Table3[[#This Row],[Total RN Hours (w/ Admin, DON)]]/Table3[[#This Row],[MDS Census]]</f>
        <v>1.627445270134565</v>
      </c>
      <c r="J607" s="3">
        <f t="shared" si="9"/>
        <v>333.46655555555554</v>
      </c>
      <c r="K607" s="3">
        <f>SUM(Table3[[#This Row],[RN Hours (excl. Admin, DON)]], Table3[[#This Row],[LPN Hours (excl. Admin)]], Table3[[#This Row],[CNA Hours]], Table3[[#This Row],[NA TR Hours]], Table3[[#This Row],[Med Aide/Tech Hours]])</f>
        <v>327.78522222222222</v>
      </c>
      <c r="L607" s="3">
        <f>SUM(Table3[[#This Row],[RN Hours (excl. Admin, DON)]:[RN DON Hours]])</f>
        <v>90.033888888888882</v>
      </c>
      <c r="M607" s="3">
        <v>84.352555555555554</v>
      </c>
      <c r="N607" s="3">
        <v>5.6813333333333329</v>
      </c>
      <c r="O607" s="3">
        <v>0</v>
      </c>
      <c r="P607" s="3">
        <f>SUM(Table3[[#This Row],[LPN Hours (excl. Admin)]:[LPN Admin Hours]])</f>
        <v>68.281666666666666</v>
      </c>
      <c r="Q607" s="3">
        <v>68.281666666666666</v>
      </c>
      <c r="R607" s="3">
        <v>0</v>
      </c>
      <c r="S607" s="3">
        <f>SUM(Table3[[#This Row],[CNA Hours]], Table3[[#This Row],[NA TR Hours]], Table3[[#This Row],[Med Aide/Tech Hours]])</f>
        <v>175.15100000000001</v>
      </c>
      <c r="T607" s="3">
        <v>175.15100000000001</v>
      </c>
      <c r="U607" s="3">
        <v>0</v>
      </c>
      <c r="V607" s="3">
        <v>0</v>
      </c>
      <c r="W607" s="3">
        <f>SUM(Table3[[#This Row],[RN Hours Contract]:[Med Aide Hours Contract]])</f>
        <v>0</v>
      </c>
      <c r="X607" s="3">
        <v>0</v>
      </c>
      <c r="Y607" s="3">
        <v>0</v>
      </c>
      <c r="Z607" s="3">
        <v>0</v>
      </c>
      <c r="AA607" s="3">
        <v>0</v>
      </c>
      <c r="AB607" s="3">
        <v>0</v>
      </c>
      <c r="AC607" s="3">
        <v>0</v>
      </c>
      <c r="AD607" s="3">
        <v>0</v>
      </c>
      <c r="AE607" s="3">
        <v>0</v>
      </c>
      <c r="AF607" t="s">
        <v>605</v>
      </c>
      <c r="AG607" s="13">
        <v>5</v>
      </c>
      <c r="AQ607"/>
    </row>
    <row r="608" spans="1:43" x14ac:dyDescent="0.2">
      <c r="A608" t="s">
        <v>680</v>
      </c>
      <c r="B608" t="s">
        <v>1290</v>
      </c>
      <c r="C608" t="s">
        <v>1616</v>
      </c>
      <c r="D608" t="s">
        <v>1786</v>
      </c>
      <c r="E608" s="3">
        <v>44.577777777777776</v>
      </c>
      <c r="F608" s="3">
        <f>Table3[[#This Row],[Total Hours Nurse Staffing]]/Table3[[#This Row],[MDS Census]]</f>
        <v>3.3662811565304085</v>
      </c>
      <c r="G608" s="3">
        <f>Table3[[#This Row],[Total Direct Care Staff Hours]]/Table3[[#This Row],[MDS Census]]</f>
        <v>3.2406580259222335</v>
      </c>
      <c r="H608" s="3">
        <f>Table3[[#This Row],[Total RN Hours (w/ Admin, DON)]]/Table3[[#This Row],[MDS Census]]</f>
        <v>0.68279661016949156</v>
      </c>
      <c r="I608" s="3">
        <f>Table3[[#This Row],[Total RN Hours (w/ Admin, DON)]]/Table3[[#This Row],[MDS Census]]</f>
        <v>0.68279661016949156</v>
      </c>
      <c r="J608" s="3">
        <f t="shared" si="9"/>
        <v>150.06133333333332</v>
      </c>
      <c r="K608" s="3">
        <f>SUM(Table3[[#This Row],[RN Hours (excl. Admin, DON)]], Table3[[#This Row],[LPN Hours (excl. Admin)]], Table3[[#This Row],[CNA Hours]], Table3[[#This Row],[NA TR Hours]], Table3[[#This Row],[Med Aide/Tech Hours]])</f>
        <v>144.46133333333333</v>
      </c>
      <c r="L608" s="3">
        <f>SUM(Table3[[#This Row],[RN Hours (excl. Admin, DON)]:[RN DON Hours]])</f>
        <v>30.437555555555555</v>
      </c>
      <c r="M608" s="3">
        <v>24.837555555555557</v>
      </c>
      <c r="N608" s="3">
        <v>0</v>
      </c>
      <c r="O608" s="3">
        <v>5.6</v>
      </c>
      <c r="P608" s="3">
        <f>SUM(Table3[[#This Row],[LPN Hours (excl. Admin)]:[LPN Admin Hours]])</f>
        <v>30.489666666666668</v>
      </c>
      <c r="Q608" s="3">
        <v>30.489666666666668</v>
      </c>
      <c r="R608" s="3">
        <v>0</v>
      </c>
      <c r="S608" s="3">
        <f>SUM(Table3[[#This Row],[CNA Hours]], Table3[[#This Row],[NA TR Hours]], Table3[[#This Row],[Med Aide/Tech Hours]])</f>
        <v>89.13411111111111</v>
      </c>
      <c r="T608" s="3">
        <v>89.13411111111111</v>
      </c>
      <c r="U608" s="3">
        <v>0</v>
      </c>
      <c r="V608" s="3">
        <v>0</v>
      </c>
      <c r="W608" s="3">
        <f>SUM(Table3[[#This Row],[RN Hours Contract]:[Med Aide Hours Contract]])</f>
        <v>0.69077777777777782</v>
      </c>
      <c r="X608" s="3">
        <v>0</v>
      </c>
      <c r="Y608" s="3">
        <v>0</v>
      </c>
      <c r="Z608" s="3">
        <v>0</v>
      </c>
      <c r="AA608" s="3">
        <v>0</v>
      </c>
      <c r="AB608" s="3">
        <v>0</v>
      </c>
      <c r="AC608" s="3">
        <v>0.69077777777777782</v>
      </c>
      <c r="AD608" s="3">
        <v>0</v>
      </c>
      <c r="AE608" s="3">
        <v>0</v>
      </c>
      <c r="AF608" t="s">
        <v>606</v>
      </c>
      <c r="AG608" s="13">
        <v>5</v>
      </c>
      <c r="AQ608"/>
    </row>
    <row r="609" spans="1:43" x14ac:dyDescent="0.2">
      <c r="A609" t="s">
        <v>680</v>
      </c>
      <c r="B609" t="s">
        <v>1291</v>
      </c>
      <c r="C609" t="s">
        <v>1404</v>
      </c>
      <c r="D609" t="s">
        <v>1756</v>
      </c>
      <c r="E609" s="3">
        <v>47.411111111111111</v>
      </c>
      <c r="F609" s="3">
        <f>Table3[[#This Row],[Total Hours Nurse Staffing]]/Table3[[#This Row],[MDS Census]]</f>
        <v>4.5867119756269039</v>
      </c>
      <c r="G609" s="3">
        <f>Table3[[#This Row],[Total Direct Care Staff Hours]]/Table3[[#This Row],[MDS Census]]</f>
        <v>4.1769978907897816</v>
      </c>
      <c r="H609" s="3">
        <f>Table3[[#This Row],[Total RN Hours (w/ Admin, DON)]]/Table3[[#This Row],[MDS Census]]</f>
        <v>0.59151628779001642</v>
      </c>
      <c r="I609" s="3">
        <f>Table3[[#This Row],[Total RN Hours (w/ Admin, DON)]]/Table3[[#This Row],[MDS Census]]</f>
        <v>0.59151628779001642</v>
      </c>
      <c r="J609" s="3">
        <f t="shared" ref="J609:J672" si="10">SUM(L609,P609,S609)</f>
        <v>217.46111111111111</v>
      </c>
      <c r="K609" s="3">
        <f>SUM(Table3[[#This Row],[RN Hours (excl. Admin, DON)]], Table3[[#This Row],[LPN Hours (excl. Admin)]], Table3[[#This Row],[CNA Hours]], Table3[[#This Row],[NA TR Hours]], Table3[[#This Row],[Med Aide/Tech Hours]])</f>
        <v>198.0361111111111</v>
      </c>
      <c r="L609" s="3">
        <f>SUM(Table3[[#This Row],[RN Hours (excl. Admin, DON)]:[RN DON Hours]])</f>
        <v>28.044444444444444</v>
      </c>
      <c r="M609" s="3">
        <v>23.544444444444444</v>
      </c>
      <c r="N609" s="3">
        <v>0</v>
      </c>
      <c r="O609" s="3">
        <v>4.5</v>
      </c>
      <c r="P609" s="3">
        <f>SUM(Table3[[#This Row],[LPN Hours (excl. Admin)]:[LPN Admin Hours]])</f>
        <v>67.36944444444444</v>
      </c>
      <c r="Q609" s="3">
        <v>52.444444444444443</v>
      </c>
      <c r="R609" s="3">
        <v>14.925000000000001</v>
      </c>
      <c r="S609" s="3">
        <f>SUM(Table3[[#This Row],[CNA Hours]], Table3[[#This Row],[NA TR Hours]], Table3[[#This Row],[Med Aide/Tech Hours]])</f>
        <v>122.04722222222222</v>
      </c>
      <c r="T609" s="3">
        <v>122.04722222222222</v>
      </c>
      <c r="U609" s="3">
        <v>0</v>
      </c>
      <c r="V609" s="3">
        <v>0</v>
      </c>
      <c r="W609" s="3">
        <f>SUM(Table3[[#This Row],[RN Hours Contract]:[Med Aide Hours Contract]])</f>
        <v>7.0750000000000002</v>
      </c>
      <c r="X609" s="3">
        <v>0</v>
      </c>
      <c r="Y609" s="3">
        <v>0</v>
      </c>
      <c r="Z609" s="3">
        <v>0</v>
      </c>
      <c r="AA609" s="3">
        <v>0.55000000000000004</v>
      </c>
      <c r="AB609" s="3">
        <v>0</v>
      </c>
      <c r="AC609" s="3">
        <v>6.5250000000000004</v>
      </c>
      <c r="AD609" s="3">
        <v>0</v>
      </c>
      <c r="AE609" s="3">
        <v>0</v>
      </c>
      <c r="AF609" t="s">
        <v>607</v>
      </c>
      <c r="AG609" s="13">
        <v>5</v>
      </c>
      <c r="AQ609"/>
    </row>
    <row r="610" spans="1:43" x14ac:dyDescent="0.2">
      <c r="A610" t="s">
        <v>680</v>
      </c>
      <c r="B610" t="s">
        <v>1292</v>
      </c>
      <c r="C610" t="s">
        <v>1683</v>
      </c>
      <c r="D610" t="s">
        <v>1795</v>
      </c>
      <c r="E610" s="3">
        <v>33.68888888888889</v>
      </c>
      <c r="F610" s="3">
        <f>Table3[[#This Row],[Total Hours Nurse Staffing]]/Table3[[#This Row],[MDS Census]]</f>
        <v>4.4010554089709757</v>
      </c>
      <c r="G610" s="3">
        <f>Table3[[#This Row],[Total Direct Care Staff Hours]]/Table3[[#This Row],[MDS Census]]</f>
        <v>4.0963060686015833</v>
      </c>
      <c r="H610" s="3">
        <f>Table3[[#This Row],[Total RN Hours (w/ Admin, DON)]]/Table3[[#This Row],[MDS Census]]</f>
        <v>0.87194920844327173</v>
      </c>
      <c r="I610" s="3">
        <f>Table3[[#This Row],[Total RN Hours (w/ Admin, DON)]]/Table3[[#This Row],[MDS Census]]</f>
        <v>0.87194920844327173</v>
      </c>
      <c r="J610" s="3">
        <f t="shared" si="10"/>
        <v>148.26666666666665</v>
      </c>
      <c r="K610" s="3">
        <f>SUM(Table3[[#This Row],[RN Hours (excl. Admin, DON)]], Table3[[#This Row],[LPN Hours (excl. Admin)]], Table3[[#This Row],[CNA Hours]], Table3[[#This Row],[NA TR Hours]], Table3[[#This Row],[Med Aide/Tech Hours]])</f>
        <v>138</v>
      </c>
      <c r="L610" s="3">
        <f>SUM(Table3[[#This Row],[RN Hours (excl. Admin, DON)]:[RN DON Hours]])</f>
        <v>29.375</v>
      </c>
      <c r="M610" s="3">
        <v>19.108333333333334</v>
      </c>
      <c r="N610" s="3">
        <v>4.7555555555555555</v>
      </c>
      <c r="O610" s="3">
        <v>5.5111111111111111</v>
      </c>
      <c r="P610" s="3">
        <f>SUM(Table3[[#This Row],[LPN Hours (excl. Admin)]:[LPN Admin Hours]])</f>
        <v>24.824999999999999</v>
      </c>
      <c r="Q610" s="3">
        <v>24.824999999999999</v>
      </c>
      <c r="R610" s="3">
        <v>0</v>
      </c>
      <c r="S610" s="3">
        <f>SUM(Table3[[#This Row],[CNA Hours]], Table3[[#This Row],[NA TR Hours]], Table3[[#This Row],[Med Aide/Tech Hours]])</f>
        <v>94.066666666666663</v>
      </c>
      <c r="T610" s="3">
        <v>94.066666666666663</v>
      </c>
      <c r="U610" s="3">
        <v>0</v>
      </c>
      <c r="V610" s="3">
        <v>0</v>
      </c>
      <c r="W610" s="3">
        <f>SUM(Table3[[#This Row],[RN Hours Contract]:[Med Aide Hours Contract]])</f>
        <v>0</v>
      </c>
      <c r="X610" s="3">
        <v>0</v>
      </c>
      <c r="Y610" s="3">
        <v>0</v>
      </c>
      <c r="Z610" s="3">
        <v>0</v>
      </c>
      <c r="AA610" s="3">
        <v>0</v>
      </c>
      <c r="AB610" s="3">
        <v>0</v>
      </c>
      <c r="AC610" s="3">
        <v>0</v>
      </c>
      <c r="AD610" s="3">
        <v>0</v>
      </c>
      <c r="AE610" s="3">
        <v>0</v>
      </c>
      <c r="AF610" t="s">
        <v>608</v>
      </c>
      <c r="AG610" s="13">
        <v>5</v>
      </c>
      <c r="AQ610"/>
    </row>
    <row r="611" spans="1:43" x14ac:dyDescent="0.2">
      <c r="A611" t="s">
        <v>680</v>
      </c>
      <c r="B611" t="s">
        <v>1293</v>
      </c>
      <c r="C611" t="s">
        <v>1439</v>
      </c>
      <c r="D611" t="s">
        <v>1741</v>
      </c>
      <c r="E611" s="3">
        <v>40.488888888888887</v>
      </c>
      <c r="F611" s="3">
        <f>Table3[[#This Row],[Total Hours Nurse Staffing]]/Table3[[#This Row],[MDS Census]]</f>
        <v>4.9682354555433594</v>
      </c>
      <c r="G611" s="3">
        <f>Table3[[#This Row],[Total Direct Care Staff Hours]]/Table3[[#This Row],[MDS Census]]</f>
        <v>4.6440038419319434</v>
      </c>
      <c r="H611" s="3">
        <f>Table3[[#This Row],[Total RN Hours (w/ Admin, DON)]]/Table3[[#This Row],[MDS Census]]</f>
        <v>2.1090834248079036</v>
      </c>
      <c r="I611" s="3">
        <f>Table3[[#This Row],[Total RN Hours (w/ Admin, DON)]]/Table3[[#This Row],[MDS Census]]</f>
        <v>2.1090834248079036</v>
      </c>
      <c r="J611" s="3">
        <f t="shared" si="10"/>
        <v>201.15833333333333</v>
      </c>
      <c r="K611" s="3">
        <f>SUM(Table3[[#This Row],[RN Hours (excl. Admin, DON)]], Table3[[#This Row],[LPN Hours (excl. Admin)]], Table3[[#This Row],[CNA Hours]], Table3[[#This Row],[NA TR Hours]], Table3[[#This Row],[Med Aide/Tech Hours]])</f>
        <v>188.03055555555557</v>
      </c>
      <c r="L611" s="3">
        <f>SUM(Table3[[#This Row],[RN Hours (excl. Admin, DON)]:[RN DON Hours]])</f>
        <v>85.394444444444446</v>
      </c>
      <c r="M611" s="3">
        <v>72.266666666666666</v>
      </c>
      <c r="N611" s="3">
        <v>1.75</v>
      </c>
      <c r="O611" s="3">
        <v>11.377777777777778</v>
      </c>
      <c r="P611" s="3">
        <f>SUM(Table3[[#This Row],[LPN Hours (excl. Admin)]:[LPN Admin Hours]])</f>
        <v>0.6</v>
      </c>
      <c r="Q611" s="3">
        <v>0.6</v>
      </c>
      <c r="R611" s="3">
        <v>0</v>
      </c>
      <c r="S611" s="3">
        <f>SUM(Table3[[#This Row],[CNA Hours]], Table3[[#This Row],[NA TR Hours]], Table3[[#This Row],[Med Aide/Tech Hours]])</f>
        <v>115.16388888888889</v>
      </c>
      <c r="T611" s="3">
        <v>115.16388888888889</v>
      </c>
      <c r="U611" s="3">
        <v>0</v>
      </c>
      <c r="V611" s="3">
        <v>0</v>
      </c>
      <c r="W611" s="3">
        <f>SUM(Table3[[#This Row],[RN Hours Contract]:[Med Aide Hours Contract]])</f>
        <v>0</v>
      </c>
      <c r="X611" s="3">
        <v>0</v>
      </c>
      <c r="Y611" s="3">
        <v>0</v>
      </c>
      <c r="Z611" s="3">
        <v>0</v>
      </c>
      <c r="AA611" s="3">
        <v>0</v>
      </c>
      <c r="AB611" s="3">
        <v>0</v>
      </c>
      <c r="AC611" s="3">
        <v>0</v>
      </c>
      <c r="AD611" s="3">
        <v>0</v>
      </c>
      <c r="AE611" s="3">
        <v>0</v>
      </c>
      <c r="AF611" t="s">
        <v>609</v>
      </c>
      <c r="AG611" s="13">
        <v>5</v>
      </c>
      <c r="AQ611"/>
    </row>
    <row r="612" spans="1:43" x14ac:dyDescent="0.2">
      <c r="A612" t="s">
        <v>680</v>
      </c>
      <c r="B612" t="s">
        <v>1294</v>
      </c>
      <c r="C612" t="s">
        <v>1482</v>
      </c>
      <c r="D612" t="s">
        <v>1706</v>
      </c>
      <c r="E612" s="3">
        <v>45.844444444444441</v>
      </c>
      <c r="F612" s="3">
        <f>Table3[[#This Row],[Total Hours Nurse Staffing]]/Table3[[#This Row],[MDS Census]]</f>
        <v>5.3451963160445954</v>
      </c>
      <c r="G612" s="3">
        <f>Table3[[#This Row],[Total Direct Care Staff Hours]]/Table3[[#This Row],[MDS Census]]</f>
        <v>4.9515947649054768</v>
      </c>
      <c r="H612" s="3">
        <f>Table3[[#This Row],[Total RN Hours (w/ Admin, DON)]]/Table3[[#This Row],[MDS Census]]</f>
        <v>0.85500484730974313</v>
      </c>
      <c r="I612" s="3">
        <f>Table3[[#This Row],[Total RN Hours (w/ Admin, DON)]]/Table3[[#This Row],[MDS Census]]</f>
        <v>0.85500484730974313</v>
      </c>
      <c r="J612" s="3">
        <f t="shared" si="10"/>
        <v>245.04755555555556</v>
      </c>
      <c r="K612" s="3">
        <f>SUM(Table3[[#This Row],[RN Hours (excl. Admin, DON)]], Table3[[#This Row],[LPN Hours (excl. Admin)]], Table3[[#This Row],[CNA Hours]], Table3[[#This Row],[NA TR Hours]], Table3[[#This Row],[Med Aide/Tech Hours]])</f>
        <v>227.00311111111108</v>
      </c>
      <c r="L612" s="3">
        <f>SUM(Table3[[#This Row],[RN Hours (excl. Admin, DON)]:[RN DON Hours]])</f>
        <v>39.197222222222223</v>
      </c>
      <c r="M612" s="3">
        <v>26.841666666666665</v>
      </c>
      <c r="N612" s="3">
        <v>6.666666666666667</v>
      </c>
      <c r="O612" s="3">
        <v>5.6888888888888891</v>
      </c>
      <c r="P612" s="3">
        <f>SUM(Table3[[#This Row],[LPN Hours (excl. Admin)]:[LPN Admin Hours]])</f>
        <v>53.24722222222222</v>
      </c>
      <c r="Q612" s="3">
        <v>47.55833333333333</v>
      </c>
      <c r="R612" s="3">
        <v>5.6888888888888891</v>
      </c>
      <c r="S612" s="3">
        <f>SUM(Table3[[#This Row],[CNA Hours]], Table3[[#This Row],[NA TR Hours]], Table3[[#This Row],[Med Aide/Tech Hours]])</f>
        <v>152.6031111111111</v>
      </c>
      <c r="T612" s="3">
        <v>152.6031111111111</v>
      </c>
      <c r="U612" s="3">
        <v>0</v>
      </c>
      <c r="V612" s="3">
        <v>0</v>
      </c>
      <c r="W612" s="3">
        <f>SUM(Table3[[#This Row],[RN Hours Contract]:[Med Aide Hours Contract]])</f>
        <v>0</v>
      </c>
      <c r="X612" s="3">
        <v>0</v>
      </c>
      <c r="Y612" s="3">
        <v>0</v>
      </c>
      <c r="Z612" s="3">
        <v>0</v>
      </c>
      <c r="AA612" s="3">
        <v>0</v>
      </c>
      <c r="AB612" s="3">
        <v>0</v>
      </c>
      <c r="AC612" s="3">
        <v>0</v>
      </c>
      <c r="AD612" s="3">
        <v>0</v>
      </c>
      <c r="AE612" s="3">
        <v>0</v>
      </c>
      <c r="AF612" t="s">
        <v>610</v>
      </c>
      <c r="AG612" s="13">
        <v>5</v>
      </c>
      <c r="AQ612"/>
    </row>
    <row r="613" spans="1:43" x14ac:dyDescent="0.2">
      <c r="A613" t="s">
        <v>680</v>
      </c>
      <c r="B613" t="s">
        <v>1295</v>
      </c>
      <c r="C613" t="s">
        <v>1684</v>
      </c>
      <c r="D613" t="s">
        <v>1741</v>
      </c>
      <c r="E613" s="3">
        <v>74.988888888888894</v>
      </c>
      <c r="F613" s="3">
        <f>Table3[[#This Row],[Total Hours Nurse Staffing]]/Table3[[#This Row],[MDS Census]]</f>
        <v>3.5132612238850198</v>
      </c>
      <c r="G613" s="3">
        <f>Table3[[#This Row],[Total Direct Care Staff Hours]]/Table3[[#This Row],[MDS Census]]</f>
        <v>3.0515631945473398</v>
      </c>
      <c r="H613" s="3">
        <f>Table3[[#This Row],[Total RN Hours (w/ Admin, DON)]]/Table3[[#This Row],[MDS Census]]</f>
        <v>0.93417543339754028</v>
      </c>
      <c r="I613" s="3">
        <f>Table3[[#This Row],[Total RN Hours (w/ Admin, DON)]]/Table3[[#This Row],[MDS Census]]</f>
        <v>0.93417543339754028</v>
      </c>
      <c r="J613" s="3">
        <f t="shared" si="10"/>
        <v>263.45555555555558</v>
      </c>
      <c r="K613" s="3">
        <f>SUM(Table3[[#This Row],[RN Hours (excl. Admin, DON)]], Table3[[#This Row],[LPN Hours (excl. Admin)]], Table3[[#This Row],[CNA Hours]], Table3[[#This Row],[NA TR Hours]], Table3[[#This Row],[Med Aide/Tech Hours]])</f>
        <v>228.83333333333331</v>
      </c>
      <c r="L613" s="3">
        <f>SUM(Table3[[#This Row],[RN Hours (excl. Admin, DON)]:[RN DON Hours]])</f>
        <v>70.052777777777777</v>
      </c>
      <c r="M613" s="3">
        <v>44.430555555555557</v>
      </c>
      <c r="N613" s="3">
        <v>20.466666666666665</v>
      </c>
      <c r="O613" s="3">
        <v>5.1555555555555559</v>
      </c>
      <c r="P613" s="3">
        <f>SUM(Table3[[#This Row],[LPN Hours (excl. Admin)]:[LPN Admin Hours]])</f>
        <v>73.083333333333329</v>
      </c>
      <c r="Q613" s="3">
        <v>64.083333333333329</v>
      </c>
      <c r="R613" s="3">
        <v>9</v>
      </c>
      <c r="S613" s="3">
        <f>SUM(Table3[[#This Row],[CNA Hours]], Table3[[#This Row],[NA TR Hours]], Table3[[#This Row],[Med Aide/Tech Hours]])</f>
        <v>120.31944444444444</v>
      </c>
      <c r="T613" s="3">
        <v>120.31944444444444</v>
      </c>
      <c r="U613" s="3">
        <v>0</v>
      </c>
      <c r="V613" s="3">
        <v>0</v>
      </c>
      <c r="W613" s="3">
        <f>SUM(Table3[[#This Row],[RN Hours Contract]:[Med Aide Hours Contract]])</f>
        <v>0</v>
      </c>
      <c r="X613" s="3">
        <v>0</v>
      </c>
      <c r="Y613" s="3">
        <v>0</v>
      </c>
      <c r="Z613" s="3">
        <v>0</v>
      </c>
      <c r="AA613" s="3">
        <v>0</v>
      </c>
      <c r="AB613" s="3">
        <v>0</v>
      </c>
      <c r="AC613" s="3">
        <v>0</v>
      </c>
      <c r="AD613" s="3">
        <v>0</v>
      </c>
      <c r="AE613" s="3">
        <v>0</v>
      </c>
      <c r="AF613" t="s">
        <v>611</v>
      </c>
      <c r="AG613" s="13">
        <v>5</v>
      </c>
      <c r="AQ613"/>
    </row>
    <row r="614" spans="1:43" x14ac:dyDescent="0.2">
      <c r="A614" t="s">
        <v>680</v>
      </c>
      <c r="B614" t="s">
        <v>1296</v>
      </c>
      <c r="C614" t="s">
        <v>1380</v>
      </c>
      <c r="D614" t="s">
        <v>1703</v>
      </c>
      <c r="E614" s="3">
        <v>46.87777777777778</v>
      </c>
      <c r="F614" s="3">
        <f>Table3[[#This Row],[Total Hours Nurse Staffing]]/Table3[[#This Row],[MDS Census]]</f>
        <v>3.6212467409338709</v>
      </c>
      <c r="G614" s="3">
        <f>Table3[[#This Row],[Total Direct Care Staff Hours]]/Table3[[#This Row],[MDS Census]]</f>
        <v>3.3899217824128942</v>
      </c>
      <c r="H614" s="3">
        <f>Table3[[#This Row],[Total RN Hours (w/ Admin, DON)]]/Table3[[#This Row],[MDS Census]]</f>
        <v>1.0194832898791182</v>
      </c>
      <c r="I614" s="3">
        <f>Table3[[#This Row],[Total RN Hours (w/ Admin, DON)]]/Table3[[#This Row],[MDS Census]]</f>
        <v>1.0194832898791182</v>
      </c>
      <c r="J614" s="3">
        <f t="shared" si="10"/>
        <v>169.75600000000003</v>
      </c>
      <c r="K614" s="3">
        <f>SUM(Table3[[#This Row],[RN Hours (excl. Admin, DON)]], Table3[[#This Row],[LPN Hours (excl. Admin)]], Table3[[#This Row],[CNA Hours]], Table3[[#This Row],[NA TR Hours]], Table3[[#This Row],[Med Aide/Tech Hours]])</f>
        <v>158.91200000000001</v>
      </c>
      <c r="L614" s="3">
        <f>SUM(Table3[[#This Row],[RN Hours (excl. Admin, DON)]:[RN DON Hours]])</f>
        <v>47.791111111111107</v>
      </c>
      <c r="M614" s="3">
        <v>36.947111111111106</v>
      </c>
      <c r="N614" s="3">
        <v>5.2215555555555557</v>
      </c>
      <c r="O614" s="3">
        <v>5.6224444444444446</v>
      </c>
      <c r="P614" s="3">
        <f>SUM(Table3[[#This Row],[LPN Hours (excl. Admin)]:[LPN Admin Hours]])</f>
        <v>30.33666666666667</v>
      </c>
      <c r="Q614" s="3">
        <v>30.33666666666667</v>
      </c>
      <c r="R614" s="3">
        <v>0</v>
      </c>
      <c r="S614" s="3">
        <f>SUM(Table3[[#This Row],[CNA Hours]], Table3[[#This Row],[NA TR Hours]], Table3[[#This Row],[Med Aide/Tech Hours]])</f>
        <v>91.628222222222234</v>
      </c>
      <c r="T614" s="3">
        <v>91.628222222222234</v>
      </c>
      <c r="U614" s="3">
        <v>0</v>
      </c>
      <c r="V614" s="3">
        <v>0</v>
      </c>
      <c r="W614" s="3">
        <f>SUM(Table3[[#This Row],[RN Hours Contract]:[Med Aide Hours Contract]])</f>
        <v>0</v>
      </c>
      <c r="X614" s="3">
        <v>0</v>
      </c>
      <c r="Y614" s="3">
        <v>0</v>
      </c>
      <c r="Z614" s="3">
        <v>0</v>
      </c>
      <c r="AA614" s="3">
        <v>0</v>
      </c>
      <c r="AB614" s="3">
        <v>0</v>
      </c>
      <c r="AC614" s="3">
        <v>0</v>
      </c>
      <c r="AD614" s="3">
        <v>0</v>
      </c>
      <c r="AE614" s="3">
        <v>0</v>
      </c>
      <c r="AF614" t="s">
        <v>612</v>
      </c>
      <c r="AG614" s="13">
        <v>5</v>
      </c>
      <c r="AQ614"/>
    </row>
    <row r="615" spans="1:43" x14ac:dyDescent="0.2">
      <c r="A615" t="s">
        <v>680</v>
      </c>
      <c r="B615" t="s">
        <v>1297</v>
      </c>
      <c r="C615" t="s">
        <v>1420</v>
      </c>
      <c r="D615" t="s">
        <v>1741</v>
      </c>
      <c r="E615" s="3">
        <v>20.100000000000001</v>
      </c>
      <c r="F615" s="3">
        <f>Table3[[#This Row],[Total Hours Nurse Staffing]]/Table3[[#This Row],[MDS Census]]</f>
        <v>6.6509121061359862</v>
      </c>
      <c r="G615" s="3">
        <f>Table3[[#This Row],[Total Direct Care Staff Hours]]/Table3[[#This Row],[MDS Census]]</f>
        <v>6.2280265339966832</v>
      </c>
      <c r="H615" s="3">
        <f>Table3[[#This Row],[Total RN Hours (w/ Admin, DON)]]/Table3[[#This Row],[MDS Census]]</f>
        <v>2.7115809839690437</v>
      </c>
      <c r="I615" s="3">
        <f>Table3[[#This Row],[Total RN Hours (w/ Admin, DON)]]/Table3[[#This Row],[MDS Census]]</f>
        <v>2.7115809839690437</v>
      </c>
      <c r="J615" s="3">
        <f t="shared" si="10"/>
        <v>133.68333333333334</v>
      </c>
      <c r="K615" s="3">
        <f>SUM(Table3[[#This Row],[RN Hours (excl. Admin, DON)]], Table3[[#This Row],[LPN Hours (excl. Admin)]], Table3[[#This Row],[CNA Hours]], Table3[[#This Row],[NA TR Hours]], Table3[[#This Row],[Med Aide/Tech Hours]])</f>
        <v>125.18333333333334</v>
      </c>
      <c r="L615" s="3">
        <f>SUM(Table3[[#This Row],[RN Hours (excl. Admin, DON)]:[RN DON Hours]])</f>
        <v>54.50277777777778</v>
      </c>
      <c r="M615" s="3">
        <v>46.00277777777778</v>
      </c>
      <c r="N615" s="3">
        <v>3.75</v>
      </c>
      <c r="O615" s="3">
        <v>4.75</v>
      </c>
      <c r="P615" s="3">
        <f>SUM(Table3[[#This Row],[LPN Hours (excl. Admin)]:[LPN Admin Hours]])</f>
        <v>0</v>
      </c>
      <c r="Q615" s="3">
        <v>0</v>
      </c>
      <c r="R615" s="3">
        <v>0</v>
      </c>
      <c r="S615" s="3">
        <f>SUM(Table3[[#This Row],[CNA Hours]], Table3[[#This Row],[NA TR Hours]], Table3[[#This Row],[Med Aide/Tech Hours]])</f>
        <v>79.180555555555557</v>
      </c>
      <c r="T615" s="3">
        <v>79.180555555555557</v>
      </c>
      <c r="U615" s="3">
        <v>0</v>
      </c>
      <c r="V615" s="3">
        <v>0</v>
      </c>
      <c r="W615" s="3">
        <f>SUM(Table3[[#This Row],[RN Hours Contract]:[Med Aide Hours Contract]])</f>
        <v>0.35555555555555557</v>
      </c>
      <c r="X615" s="3">
        <v>0.35555555555555557</v>
      </c>
      <c r="Y615" s="3">
        <v>0</v>
      </c>
      <c r="Z615" s="3">
        <v>0</v>
      </c>
      <c r="AA615" s="3">
        <v>0</v>
      </c>
      <c r="AB615" s="3">
        <v>0</v>
      </c>
      <c r="AC615" s="3">
        <v>0</v>
      </c>
      <c r="AD615" s="3">
        <v>0</v>
      </c>
      <c r="AE615" s="3">
        <v>0</v>
      </c>
      <c r="AF615" t="s">
        <v>613</v>
      </c>
      <c r="AG615" s="13">
        <v>5</v>
      </c>
      <c r="AQ615"/>
    </row>
    <row r="616" spans="1:43" x14ac:dyDescent="0.2">
      <c r="A616" t="s">
        <v>680</v>
      </c>
      <c r="B616" t="s">
        <v>1298</v>
      </c>
      <c r="C616" t="s">
        <v>1637</v>
      </c>
      <c r="D616" t="s">
        <v>1736</v>
      </c>
      <c r="E616" s="3">
        <v>34.577777777777776</v>
      </c>
      <c r="F616" s="3">
        <f>Table3[[#This Row],[Total Hours Nurse Staffing]]/Table3[[#This Row],[MDS Census]]</f>
        <v>3.6476542416452449</v>
      </c>
      <c r="G616" s="3">
        <f>Table3[[#This Row],[Total Direct Care Staff Hours]]/Table3[[#This Row],[MDS Census]]</f>
        <v>3.3487307197943448</v>
      </c>
      <c r="H616" s="3">
        <f>Table3[[#This Row],[Total RN Hours (w/ Admin, DON)]]/Table3[[#This Row],[MDS Census]]</f>
        <v>0.76116645244215952</v>
      </c>
      <c r="I616" s="3">
        <f>Table3[[#This Row],[Total RN Hours (w/ Admin, DON)]]/Table3[[#This Row],[MDS Census]]</f>
        <v>0.76116645244215952</v>
      </c>
      <c r="J616" s="3">
        <f t="shared" si="10"/>
        <v>126.12777777777779</v>
      </c>
      <c r="K616" s="3">
        <f>SUM(Table3[[#This Row],[RN Hours (excl. Admin, DON)]], Table3[[#This Row],[LPN Hours (excl. Admin)]], Table3[[#This Row],[CNA Hours]], Table3[[#This Row],[NA TR Hours]], Table3[[#This Row],[Med Aide/Tech Hours]])</f>
        <v>115.79166666666667</v>
      </c>
      <c r="L616" s="3">
        <f>SUM(Table3[[#This Row],[RN Hours (excl. Admin, DON)]:[RN DON Hours]])</f>
        <v>26.319444444444446</v>
      </c>
      <c r="M616" s="3">
        <v>20.908333333333335</v>
      </c>
      <c r="N616" s="3">
        <v>0.35</v>
      </c>
      <c r="O616" s="3">
        <v>5.0611111111111109</v>
      </c>
      <c r="P616" s="3">
        <f>SUM(Table3[[#This Row],[LPN Hours (excl. Admin)]:[LPN Admin Hours]])</f>
        <v>24.675000000000001</v>
      </c>
      <c r="Q616" s="3">
        <v>19.75</v>
      </c>
      <c r="R616" s="3">
        <v>4.9249999999999998</v>
      </c>
      <c r="S616" s="3">
        <f>SUM(Table3[[#This Row],[CNA Hours]], Table3[[#This Row],[NA TR Hours]], Table3[[#This Row],[Med Aide/Tech Hours]])</f>
        <v>75.13333333333334</v>
      </c>
      <c r="T616" s="3">
        <v>75.13333333333334</v>
      </c>
      <c r="U616" s="3">
        <v>0</v>
      </c>
      <c r="V616" s="3">
        <v>0</v>
      </c>
      <c r="W616" s="3">
        <f>SUM(Table3[[#This Row],[RN Hours Contract]:[Med Aide Hours Contract]])</f>
        <v>0</v>
      </c>
      <c r="X616" s="3">
        <v>0</v>
      </c>
      <c r="Y616" s="3">
        <v>0</v>
      </c>
      <c r="Z616" s="3">
        <v>0</v>
      </c>
      <c r="AA616" s="3">
        <v>0</v>
      </c>
      <c r="AB616" s="3">
        <v>0</v>
      </c>
      <c r="AC616" s="3">
        <v>0</v>
      </c>
      <c r="AD616" s="3">
        <v>0</v>
      </c>
      <c r="AE616" s="3">
        <v>0</v>
      </c>
      <c r="AF616" t="s">
        <v>614</v>
      </c>
      <c r="AG616" s="13">
        <v>5</v>
      </c>
      <c r="AQ616"/>
    </row>
    <row r="617" spans="1:43" x14ac:dyDescent="0.2">
      <c r="A617" t="s">
        <v>680</v>
      </c>
      <c r="B617" t="s">
        <v>1299</v>
      </c>
      <c r="C617" t="s">
        <v>1391</v>
      </c>
      <c r="D617" t="s">
        <v>1795</v>
      </c>
      <c r="E617" s="3">
        <v>30.977777777777778</v>
      </c>
      <c r="F617" s="3">
        <f>Table3[[#This Row],[Total Hours Nurse Staffing]]/Table3[[#This Row],[MDS Census]]</f>
        <v>3.9055595408895267</v>
      </c>
      <c r="G617" s="3">
        <f>Table3[[#This Row],[Total Direct Care Staff Hours]]/Table3[[#This Row],[MDS Census]]</f>
        <v>3.56122668579627</v>
      </c>
      <c r="H617" s="3">
        <f>Table3[[#This Row],[Total RN Hours (w/ Admin, DON)]]/Table3[[#This Row],[MDS Census]]</f>
        <v>0.76969153515064559</v>
      </c>
      <c r="I617" s="3">
        <f>Table3[[#This Row],[Total RN Hours (w/ Admin, DON)]]/Table3[[#This Row],[MDS Census]]</f>
        <v>0.76969153515064559</v>
      </c>
      <c r="J617" s="3">
        <f t="shared" si="10"/>
        <v>120.98555555555556</v>
      </c>
      <c r="K617" s="3">
        <f>SUM(Table3[[#This Row],[RN Hours (excl. Admin, DON)]], Table3[[#This Row],[LPN Hours (excl. Admin)]], Table3[[#This Row],[CNA Hours]], Table3[[#This Row],[NA TR Hours]], Table3[[#This Row],[Med Aide/Tech Hours]])</f>
        <v>110.31888888888889</v>
      </c>
      <c r="L617" s="3">
        <f>SUM(Table3[[#This Row],[RN Hours (excl. Admin, DON)]:[RN DON Hours]])</f>
        <v>23.843333333333334</v>
      </c>
      <c r="M617" s="3">
        <v>13.176666666666668</v>
      </c>
      <c r="N617" s="3">
        <v>4.8888888888888893</v>
      </c>
      <c r="O617" s="3">
        <v>5.7777777777777777</v>
      </c>
      <c r="P617" s="3">
        <f>SUM(Table3[[#This Row],[LPN Hours (excl. Admin)]:[LPN Admin Hours]])</f>
        <v>24.38666666666667</v>
      </c>
      <c r="Q617" s="3">
        <v>24.38666666666667</v>
      </c>
      <c r="R617" s="3">
        <v>0</v>
      </c>
      <c r="S617" s="3">
        <f>SUM(Table3[[#This Row],[CNA Hours]], Table3[[#This Row],[NA TR Hours]], Table3[[#This Row],[Med Aide/Tech Hours]])</f>
        <v>72.75555555555556</v>
      </c>
      <c r="T617" s="3">
        <v>72.75555555555556</v>
      </c>
      <c r="U617" s="3">
        <v>0</v>
      </c>
      <c r="V617" s="3">
        <v>0</v>
      </c>
      <c r="W617" s="3">
        <f>SUM(Table3[[#This Row],[RN Hours Contract]:[Med Aide Hours Contract]])</f>
        <v>21.261111111111113</v>
      </c>
      <c r="X617" s="3">
        <v>0</v>
      </c>
      <c r="Y617" s="3">
        <v>0</v>
      </c>
      <c r="Z617" s="3">
        <v>0</v>
      </c>
      <c r="AA617" s="3">
        <v>0</v>
      </c>
      <c r="AB617" s="3">
        <v>0</v>
      </c>
      <c r="AC617" s="3">
        <v>21.261111111111113</v>
      </c>
      <c r="AD617" s="3">
        <v>0</v>
      </c>
      <c r="AE617" s="3">
        <v>0</v>
      </c>
      <c r="AF617" t="s">
        <v>615</v>
      </c>
      <c r="AG617" s="13">
        <v>5</v>
      </c>
      <c r="AQ617"/>
    </row>
    <row r="618" spans="1:43" x14ac:dyDescent="0.2">
      <c r="A618" t="s">
        <v>680</v>
      </c>
      <c r="B618" t="s">
        <v>1300</v>
      </c>
      <c r="C618" t="s">
        <v>1414</v>
      </c>
      <c r="D618" t="s">
        <v>1707</v>
      </c>
      <c r="E618" s="3">
        <v>47.655555555555559</v>
      </c>
      <c r="F618" s="3">
        <f>Table3[[#This Row],[Total Hours Nurse Staffing]]/Table3[[#This Row],[MDS Census]]</f>
        <v>6.2149102354861272</v>
      </c>
      <c r="G618" s="3">
        <f>Table3[[#This Row],[Total Direct Care Staff Hours]]/Table3[[#This Row],[MDS Census]]</f>
        <v>5.5417346700862664</v>
      </c>
      <c r="H618" s="3">
        <f>Table3[[#This Row],[Total RN Hours (w/ Admin, DON)]]/Table3[[#This Row],[MDS Census]]</f>
        <v>1.5120074609466074</v>
      </c>
      <c r="I618" s="3">
        <f>Table3[[#This Row],[Total RN Hours (w/ Admin, DON)]]/Table3[[#This Row],[MDS Census]]</f>
        <v>1.5120074609466074</v>
      </c>
      <c r="J618" s="3">
        <f t="shared" si="10"/>
        <v>296.17500000000001</v>
      </c>
      <c r="K618" s="3">
        <f>SUM(Table3[[#This Row],[RN Hours (excl. Admin, DON)]], Table3[[#This Row],[LPN Hours (excl. Admin)]], Table3[[#This Row],[CNA Hours]], Table3[[#This Row],[NA TR Hours]], Table3[[#This Row],[Med Aide/Tech Hours]])</f>
        <v>264.09444444444443</v>
      </c>
      <c r="L618" s="3">
        <f>SUM(Table3[[#This Row],[RN Hours (excl. Admin, DON)]:[RN DON Hours]])</f>
        <v>72.055555555555557</v>
      </c>
      <c r="M618" s="3">
        <v>46.202777777777776</v>
      </c>
      <c r="N618" s="3">
        <v>19.8</v>
      </c>
      <c r="O618" s="3">
        <v>6.052777777777778</v>
      </c>
      <c r="P618" s="3">
        <f>SUM(Table3[[#This Row],[LPN Hours (excl. Admin)]:[LPN Admin Hours]])</f>
        <v>55.077777777777783</v>
      </c>
      <c r="Q618" s="3">
        <v>48.85</v>
      </c>
      <c r="R618" s="3">
        <v>6.2277777777777779</v>
      </c>
      <c r="S618" s="3">
        <f>SUM(Table3[[#This Row],[CNA Hours]], Table3[[#This Row],[NA TR Hours]], Table3[[#This Row],[Med Aide/Tech Hours]])</f>
        <v>169.04166666666666</v>
      </c>
      <c r="T618" s="3">
        <v>169.04166666666666</v>
      </c>
      <c r="U618" s="3">
        <v>0</v>
      </c>
      <c r="V618" s="3">
        <v>0</v>
      </c>
      <c r="W618" s="3">
        <f>SUM(Table3[[#This Row],[RN Hours Contract]:[Med Aide Hours Contract]])</f>
        <v>21.519444444444446</v>
      </c>
      <c r="X618" s="3">
        <v>14.302777777777777</v>
      </c>
      <c r="Y618" s="3">
        <v>0</v>
      </c>
      <c r="Z618" s="3">
        <v>0</v>
      </c>
      <c r="AA618" s="3">
        <v>7.2166666666666668</v>
      </c>
      <c r="AB618" s="3">
        <v>0</v>
      </c>
      <c r="AC618" s="3">
        <v>0</v>
      </c>
      <c r="AD618" s="3">
        <v>0</v>
      </c>
      <c r="AE618" s="3">
        <v>0</v>
      </c>
      <c r="AF618" t="s">
        <v>616</v>
      </c>
      <c r="AG618" s="13">
        <v>5</v>
      </c>
      <c r="AQ618"/>
    </row>
    <row r="619" spans="1:43" x14ac:dyDescent="0.2">
      <c r="A619" t="s">
        <v>680</v>
      </c>
      <c r="B619" t="s">
        <v>1301</v>
      </c>
      <c r="C619" t="s">
        <v>1439</v>
      </c>
      <c r="D619" t="s">
        <v>1741</v>
      </c>
      <c r="E619" s="3">
        <v>80.388888888888886</v>
      </c>
      <c r="F619" s="3">
        <f>Table3[[#This Row],[Total Hours Nurse Staffing]]/Table3[[#This Row],[MDS Census]]</f>
        <v>2.0204699378023498</v>
      </c>
      <c r="G619" s="3">
        <f>Table3[[#This Row],[Total Direct Care Staff Hours]]/Table3[[#This Row],[MDS Census]]</f>
        <v>1.8556807187284037</v>
      </c>
      <c r="H619" s="3">
        <f>Table3[[#This Row],[Total RN Hours (w/ Admin, DON)]]/Table3[[#This Row],[MDS Census]]</f>
        <v>0.50753282653766407</v>
      </c>
      <c r="I619" s="3">
        <f>Table3[[#This Row],[Total RN Hours (w/ Admin, DON)]]/Table3[[#This Row],[MDS Census]]</f>
        <v>0.50753282653766407</v>
      </c>
      <c r="J619" s="3">
        <f t="shared" si="10"/>
        <v>162.42333333333335</v>
      </c>
      <c r="K619" s="3">
        <f>SUM(Table3[[#This Row],[RN Hours (excl. Admin, DON)]], Table3[[#This Row],[LPN Hours (excl. Admin)]], Table3[[#This Row],[CNA Hours]], Table3[[#This Row],[NA TR Hours]], Table3[[#This Row],[Med Aide/Tech Hours]])</f>
        <v>149.17611111111111</v>
      </c>
      <c r="L619" s="3">
        <f>SUM(Table3[[#This Row],[RN Hours (excl. Admin, DON)]:[RN DON Hours]])</f>
        <v>40.799999999999997</v>
      </c>
      <c r="M619" s="3">
        <v>35.005555555555553</v>
      </c>
      <c r="N619" s="3">
        <v>0</v>
      </c>
      <c r="O619" s="3">
        <v>5.7944444444444443</v>
      </c>
      <c r="P619" s="3">
        <f>SUM(Table3[[#This Row],[LPN Hours (excl. Admin)]:[LPN Admin Hours]])</f>
        <v>23.433333333333334</v>
      </c>
      <c r="Q619" s="3">
        <v>15.980555555555556</v>
      </c>
      <c r="R619" s="3">
        <v>7.4527777777777775</v>
      </c>
      <c r="S619" s="3">
        <f>SUM(Table3[[#This Row],[CNA Hours]], Table3[[#This Row],[NA TR Hours]], Table3[[#This Row],[Med Aide/Tech Hours]])</f>
        <v>98.19</v>
      </c>
      <c r="T619" s="3">
        <v>98.19</v>
      </c>
      <c r="U619" s="3">
        <v>0</v>
      </c>
      <c r="V619" s="3">
        <v>0</v>
      </c>
      <c r="W619" s="3">
        <f>SUM(Table3[[#This Row],[RN Hours Contract]:[Med Aide Hours Contract]])</f>
        <v>0</v>
      </c>
      <c r="X619" s="3">
        <v>0</v>
      </c>
      <c r="Y619" s="3">
        <v>0</v>
      </c>
      <c r="Z619" s="3">
        <v>0</v>
      </c>
      <c r="AA619" s="3">
        <v>0</v>
      </c>
      <c r="AB619" s="3">
        <v>0</v>
      </c>
      <c r="AC619" s="3">
        <v>0</v>
      </c>
      <c r="AD619" s="3">
        <v>0</v>
      </c>
      <c r="AE619" s="3">
        <v>0</v>
      </c>
      <c r="AF619" t="s">
        <v>617</v>
      </c>
      <c r="AG619" s="13">
        <v>5</v>
      </c>
      <c r="AQ619"/>
    </row>
    <row r="620" spans="1:43" x14ac:dyDescent="0.2">
      <c r="A620" t="s">
        <v>680</v>
      </c>
      <c r="B620" t="s">
        <v>1302</v>
      </c>
      <c r="C620" t="s">
        <v>1685</v>
      </c>
      <c r="D620" t="s">
        <v>1731</v>
      </c>
      <c r="E620" s="3">
        <v>43.444444444444443</v>
      </c>
      <c r="F620" s="3">
        <f>Table3[[#This Row],[Total Hours Nurse Staffing]]/Table3[[#This Row],[MDS Census]]</f>
        <v>3.6943094629156006</v>
      </c>
      <c r="G620" s="3">
        <f>Table3[[#This Row],[Total Direct Care Staff Hours]]/Table3[[#This Row],[MDS Census]]</f>
        <v>3.4717391304347829</v>
      </c>
      <c r="H620" s="3">
        <f>Table3[[#This Row],[Total RN Hours (w/ Admin, DON)]]/Table3[[#This Row],[MDS Census]]</f>
        <v>0.54929667519181591</v>
      </c>
      <c r="I620" s="3">
        <f>Table3[[#This Row],[Total RN Hours (w/ Admin, DON)]]/Table3[[#This Row],[MDS Census]]</f>
        <v>0.54929667519181591</v>
      </c>
      <c r="J620" s="3">
        <f t="shared" si="10"/>
        <v>160.49722222222221</v>
      </c>
      <c r="K620" s="3">
        <f>SUM(Table3[[#This Row],[RN Hours (excl. Admin, DON)]], Table3[[#This Row],[LPN Hours (excl. Admin)]], Table3[[#This Row],[CNA Hours]], Table3[[#This Row],[NA TR Hours]], Table3[[#This Row],[Med Aide/Tech Hours]])</f>
        <v>150.82777777777778</v>
      </c>
      <c r="L620" s="3">
        <f>SUM(Table3[[#This Row],[RN Hours (excl. Admin, DON)]:[RN DON Hours]])</f>
        <v>23.863888888888891</v>
      </c>
      <c r="M620" s="3">
        <v>20.225000000000001</v>
      </c>
      <c r="N620" s="3">
        <v>0</v>
      </c>
      <c r="O620" s="3">
        <v>3.6388888888888888</v>
      </c>
      <c r="P620" s="3">
        <f>SUM(Table3[[#This Row],[LPN Hours (excl. Admin)]:[LPN Admin Hours]])</f>
        <v>34.352777777777781</v>
      </c>
      <c r="Q620" s="3">
        <v>28.322222222222223</v>
      </c>
      <c r="R620" s="3">
        <v>6.0305555555555559</v>
      </c>
      <c r="S620" s="3">
        <f>SUM(Table3[[#This Row],[CNA Hours]], Table3[[#This Row],[NA TR Hours]], Table3[[#This Row],[Med Aide/Tech Hours]])</f>
        <v>102.28055555555555</v>
      </c>
      <c r="T620" s="3">
        <v>102.28055555555555</v>
      </c>
      <c r="U620" s="3">
        <v>0</v>
      </c>
      <c r="V620" s="3">
        <v>0</v>
      </c>
      <c r="W620" s="3">
        <f>SUM(Table3[[#This Row],[RN Hours Contract]:[Med Aide Hours Contract]])</f>
        <v>0</v>
      </c>
      <c r="X620" s="3">
        <v>0</v>
      </c>
      <c r="Y620" s="3">
        <v>0</v>
      </c>
      <c r="Z620" s="3">
        <v>0</v>
      </c>
      <c r="AA620" s="3">
        <v>0</v>
      </c>
      <c r="AB620" s="3">
        <v>0</v>
      </c>
      <c r="AC620" s="3">
        <v>0</v>
      </c>
      <c r="AD620" s="3">
        <v>0</v>
      </c>
      <c r="AE620" s="3">
        <v>0</v>
      </c>
      <c r="AF620" t="s">
        <v>618</v>
      </c>
      <c r="AG620" s="13">
        <v>5</v>
      </c>
      <c r="AQ620"/>
    </row>
    <row r="621" spans="1:43" x14ac:dyDescent="0.2">
      <c r="A621" t="s">
        <v>680</v>
      </c>
      <c r="B621" t="s">
        <v>1303</v>
      </c>
      <c r="C621" t="s">
        <v>1640</v>
      </c>
      <c r="D621" t="s">
        <v>1748</v>
      </c>
      <c r="E621" s="3">
        <v>43.366666666666667</v>
      </c>
      <c r="F621" s="3">
        <f>Table3[[#This Row],[Total Hours Nurse Staffing]]/Table3[[#This Row],[MDS Census]]</f>
        <v>2.4252344350499615</v>
      </c>
      <c r="G621" s="3">
        <f>Table3[[#This Row],[Total Direct Care Staff Hours]]/Table3[[#This Row],[MDS Census]]</f>
        <v>2.2934691263130924</v>
      </c>
      <c r="H621" s="3">
        <f>Table3[[#This Row],[Total RN Hours (w/ Admin, DON)]]/Table3[[#This Row],[MDS Census]]</f>
        <v>0.69659236484755316</v>
      </c>
      <c r="I621" s="3">
        <f>Table3[[#This Row],[Total RN Hours (w/ Admin, DON)]]/Table3[[#This Row],[MDS Census]]</f>
        <v>0.69659236484755316</v>
      </c>
      <c r="J621" s="3">
        <f t="shared" si="10"/>
        <v>105.17433333333334</v>
      </c>
      <c r="K621" s="3">
        <f>SUM(Table3[[#This Row],[RN Hours (excl. Admin, DON)]], Table3[[#This Row],[LPN Hours (excl. Admin)]], Table3[[#This Row],[CNA Hours]], Table3[[#This Row],[NA TR Hours]], Table3[[#This Row],[Med Aide/Tech Hours]])</f>
        <v>99.460111111111104</v>
      </c>
      <c r="L621" s="3">
        <f>SUM(Table3[[#This Row],[RN Hours (excl. Admin, DON)]:[RN DON Hours]])</f>
        <v>30.20888888888889</v>
      </c>
      <c r="M621" s="3">
        <v>24.494666666666667</v>
      </c>
      <c r="N621" s="3">
        <v>5.7142222222222232</v>
      </c>
      <c r="O621" s="3">
        <v>0</v>
      </c>
      <c r="P621" s="3">
        <f>SUM(Table3[[#This Row],[LPN Hours (excl. Admin)]:[LPN Admin Hours]])</f>
        <v>9.7666666666666675</v>
      </c>
      <c r="Q621" s="3">
        <v>9.7666666666666675</v>
      </c>
      <c r="R621" s="3">
        <v>0</v>
      </c>
      <c r="S621" s="3">
        <f>SUM(Table3[[#This Row],[CNA Hours]], Table3[[#This Row],[NA TR Hours]], Table3[[#This Row],[Med Aide/Tech Hours]])</f>
        <v>65.198777777777778</v>
      </c>
      <c r="T621" s="3">
        <v>65.198777777777778</v>
      </c>
      <c r="U621" s="3">
        <v>0</v>
      </c>
      <c r="V621" s="3">
        <v>0</v>
      </c>
      <c r="W621" s="3">
        <f>SUM(Table3[[#This Row],[RN Hours Contract]:[Med Aide Hours Contract]])</f>
        <v>11.769444444444446</v>
      </c>
      <c r="X621" s="3">
        <v>4.1944444444444446</v>
      </c>
      <c r="Y621" s="3">
        <v>0</v>
      </c>
      <c r="Z621" s="3">
        <v>0</v>
      </c>
      <c r="AA621" s="3">
        <v>7.5750000000000002</v>
      </c>
      <c r="AB621" s="3">
        <v>0</v>
      </c>
      <c r="AC621" s="3">
        <v>0</v>
      </c>
      <c r="AD621" s="3">
        <v>0</v>
      </c>
      <c r="AE621" s="3">
        <v>0</v>
      </c>
      <c r="AF621" t="s">
        <v>619</v>
      </c>
      <c r="AG621" s="13">
        <v>5</v>
      </c>
      <c r="AQ621"/>
    </row>
    <row r="622" spans="1:43" x14ac:dyDescent="0.2">
      <c r="A622" t="s">
        <v>680</v>
      </c>
      <c r="B622" t="s">
        <v>1304</v>
      </c>
      <c r="C622" t="s">
        <v>1686</v>
      </c>
      <c r="D622" t="s">
        <v>1750</v>
      </c>
      <c r="E622" s="3">
        <v>60.355555555555554</v>
      </c>
      <c r="F622" s="3">
        <f>Table3[[#This Row],[Total Hours Nurse Staffing]]/Table3[[#This Row],[MDS Census]]</f>
        <v>4.4017396907216497</v>
      </c>
      <c r="G622" s="3">
        <f>Table3[[#This Row],[Total Direct Care Staff Hours]]/Table3[[#This Row],[MDS Census]]</f>
        <v>3.8561303387334314</v>
      </c>
      <c r="H622" s="3">
        <f>Table3[[#This Row],[Total RN Hours (w/ Admin, DON)]]/Table3[[#This Row],[MDS Census]]</f>
        <v>1.9030283505154642</v>
      </c>
      <c r="I622" s="3">
        <f>Table3[[#This Row],[Total RN Hours (w/ Admin, DON)]]/Table3[[#This Row],[MDS Census]]</f>
        <v>1.9030283505154642</v>
      </c>
      <c r="J622" s="3">
        <f t="shared" si="10"/>
        <v>265.66944444444448</v>
      </c>
      <c r="K622" s="3">
        <f>SUM(Table3[[#This Row],[RN Hours (excl. Admin, DON)]], Table3[[#This Row],[LPN Hours (excl. Admin)]], Table3[[#This Row],[CNA Hours]], Table3[[#This Row],[NA TR Hours]], Table3[[#This Row],[Med Aide/Tech Hours]])</f>
        <v>232.73888888888888</v>
      </c>
      <c r="L622" s="3">
        <f>SUM(Table3[[#This Row],[RN Hours (excl. Admin, DON)]:[RN DON Hours]])</f>
        <v>114.85833333333335</v>
      </c>
      <c r="M622" s="3">
        <v>85.238888888888894</v>
      </c>
      <c r="N622" s="3">
        <v>24.863888888888887</v>
      </c>
      <c r="O622" s="3">
        <v>4.7555555555555555</v>
      </c>
      <c r="P622" s="3">
        <f>SUM(Table3[[#This Row],[LPN Hours (excl. Admin)]:[LPN Admin Hours]])</f>
        <v>18.7</v>
      </c>
      <c r="Q622" s="3">
        <v>15.388888888888889</v>
      </c>
      <c r="R622" s="3">
        <v>3.3111111111111109</v>
      </c>
      <c r="S622" s="3">
        <f>SUM(Table3[[#This Row],[CNA Hours]], Table3[[#This Row],[NA TR Hours]], Table3[[#This Row],[Med Aide/Tech Hours]])</f>
        <v>132.11111111111111</v>
      </c>
      <c r="T622" s="3">
        <v>132.11111111111111</v>
      </c>
      <c r="U622" s="3">
        <v>0</v>
      </c>
      <c r="V622" s="3">
        <v>0</v>
      </c>
      <c r="W622" s="3">
        <f>SUM(Table3[[#This Row],[RN Hours Contract]:[Med Aide Hours Contract]])</f>
        <v>0</v>
      </c>
      <c r="X622" s="3">
        <v>0</v>
      </c>
      <c r="Y622" s="3">
        <v>0</v>
      </c>
      <c r="Z622" s="3">
        <v>0</v>
      </c>
      <c r="AA622" s="3">
        <v>0</v>
      </c>
      <c r="AB622" s="3">
        <v>0</v>
      </c>
      <c r="AC622" s="3">
        <v>0</v>
      </c>
      <c r="AD622" s="3">
        <v>0</v>
      </c>
      <c r="AE622" s="3">
        <v>0</v>
      </c>
      <c r="AF622" t="s">
        <v>620</v>
      </c>
      <c r="AG622" s="13">
        <v>5</v>
      </c>
      <c r="AQ622"/>
    </row>
    <row r="623" spans="1:43" x14ac:dyDescent="0.2">
      <c r="A623" t="s">
        <v>680</v>
      </c>
      <c r="B623" t="s">
        <v>1305</v>
      </c>
      <c r="C623" t="s">
        <v>1404</v>
      </c>
      <c r="D623" t="s">
        <v>1756</v>
      </c>
      <c r="E623" s="3">
        <v>45.233333333333334</v>
      </c>
      <c r="F623" s="3">
        <f>Table3[[#This Row],[Total Hours Nurse Staffing]]/Table3[[#This Row],[MDS Census]]</f>
        <v>5.0878162613608451</v>
      </c>
      <c r="G623" s="3">
        <f>Table3[[#This Row],[Total Direct Care Staff Hours]]/Table3[[#This Row],[MDS Census]]</f>
        <v>4.7218128224023577</v>
      </c>
      <c r="H623" s="3">
        <f>Table3[[#This Row],[Total RN Hours (w/ Admin, DON)]]/Table3[[#This Row],[MDS Census]]</f>
        <v>1.1737902235323014</v>
      </c>
      <c r="I623" s="3">
        <f>Table3[[#This Row],[Total RN Hours (w/ Admin, DON)]]/Table3[[#This Row],[MDS Census]]</f>
        <v>1.1737902235323014</v>
      </c>
      <c r="J623" s="3">
        <f t="shared" si="10"/>
        <v>230.13888888888889</v>
      </c>
      <c r="K623" s="3">
        <f>SUM(Table3[[#This Row],[RN Hours (excl. Admin, DON)]], Table3[[#This Row],[LPN Hours (excl. Admin)]], Table3[[#This Row],[CNA Hours]], Table3[[#This Row],[NA TR Hours]], Table3[[#This Row],[Med Aide/Tech Hours]])</f>
        <v>213.58333333333331</v>
      </c>
      <c r="L623" s="3">
        <f>SUM(Table3[[#This Row],[RN Hours (excl. Admin, DON)]:[RN DON Hours]])</f>
        <v>53.094444444444441</v>
      </c>
      <c r="M623" s="3">
        <v>36.538888888888891</v>
      </c>
      <c r="N623" s="3">
        <v>13.977777777777778</v>
      </c>
      <c r="O623" s="3">
        <v>2.5777777777777779</v>
      </c>
      <c r="P623" s="3">
        <f>SUM(Table3[[#This Row],[LPN Hours (excl. Admin)]:[LPN Admin Hours]])</f>
        <v>47.87222222222222</v>
      </c>
      <c r="Q623" s="3">
        <v>47.87222222222222</v>
      </c>
      <c r="R623" s="3">
        <v>0</v>
      </c>
      <c r="S623" s="3">
        <f>SUM(Table3[[#This Row],[CNA Hours]], Table3[[#This Row],[NA TR Hours]], Table3[[#This Row],[Med Aide/Tech Hours]])</f>
        <v>129.17222222222222</v>
      </c>
      <c r="T623" s="3">
        <v>129.17222222222222</v>
      </c>
      <c r="U623" s="3">
        <v>0</v>
      </c>
      <c r="V623" s="3">
        <v>0</v>
      </c>
      <c r="W623" s="3">
        <f>SUM(Table3[[#This Row],[RN Hours Contract]:[Med Aide Hours Contract]])</f>
        <v>0</v>
      </c>
      <c r="X623" s="3">
        <v>0</v>
      </c>
      <c r="Y623" s="3">
        <v>0</v>
      </c>
      <c r="Z623" s="3">
        <v>0</v>
      </c>
      <c r="AA623" s="3">
        <v>0</v>
      </c>
      <c r="AB623" s="3">
        <v>0</v>
      </c>
      <c r="AC623" s="3">
        <v>0</v>
      </c>
      <c r="AD623" s="3">
        <v>0</v>
      </c>
      <c r="AE623" s="3">
        <v>0</v>
      </c>
      <c r="AF623" t="s">
        <v>621</v>
      </c>
      <c r="AG623" s="13">
        <v>5</v>
      </c>
      <c r="AQ623"/>
    </row>
    <row r="624" spans="1:43" x14ac:dyDescent="0.2">
      <c r="A624" t="s">
        <v>680</v>
      </c>
      <c r="B624" t="s">
        <v>1306</v>
      </c>
      <c r="C624" t="s">
        <v>1437</v>
      </c>
      <c r="D624" t="s">
        <v>1754</v>
      </c>
      <c r="E624" s="3">
        <v>31.277777777777779</v>
      </c>
      <c r="F624" s="3">
        <f>Table3[[#This Row],[Total Hours Nurse Staffing]]/Table3[[#This Row],[MDS Census]]</f>
        <v>5.2064156305506222</v>
      </c>
      <c r="G624" s="3">
        <f>Table3[[#This Row],[Total Direct Care Staff Hours]]/Table3[[#This Row],[MDS Census]]</f>
        <v>4.6443374777975128</v>
      </c>
      <c r="H624" s="3">
        <f>Table3[[#This Row],[Total RN Hours (w/ Admin, DON)]]/Table3[[#This Row],[MDS Census]]</f>
        <v>2.3666287744227352</v>
      </c>
      <c r="I624" s="3">
        <f>Table3[[#This Row],[Total RN Hours (w/ Admin, DON)]]/Table3[[#This Row],[MDS Census]]</f>
        <v>2.3666287744227352</v>
      </c>
      <c r="J624" s="3">
        <f t="shared" si="10"/>
        <v>162.84511111111112</v>
      </c>
      <c r="K624" s="3">
        <f>SUM(Table3[[#This Row],[RN Hours (excl. Admin, DON)]], Table3[[#This Row],[LPN Hours (excl. Admin)]], Table3[[#This Row],[CNA Hours]], Table3[[#This Row],[NA TR Hours]], Table3[[#This Row],[Med Aide/Tech Hours]])</f>
        <v>145.26455555555555</v>
      </c>
      <c r="L624" s="3">
        <f>SUM(Table3[[#This Row],[RN Hours (excl. Admin, DON)]:[RN DON Hours]])</f>
        <v>74.022888888888886</v>
      </c>
      <c r="M624" s="3">
        <v>56.442333333333337</v>
      </c>
      <c r="N624" s="3">
        <v>11.891666666666667</v>
      </c>
      <c r="O624" s="3">
        <v>5.6888888888888891</v>
      </c>
      <c r="P624" s="3">
        <f>SUM(Table3[[#This Row],[LPN Hours (excl. Admin)]:[LPN Admin Hours]])</f>
        <v>2.3311111111111114</v>
      </c>
      <c r="Q624" s="3">
        <v>2.3311111111111114</v>
      </c>
      <c r="R624" s="3">
        <v>0</v>
      </c>
      <c r="S624" s="3">
        <f>SUM(Table3[[#This Row],[CNA Hours]], Table3[[#This Row],[NA TR Hours]], Table3[[#This Row],[Med Aide/Tech Hours]])</f>
        <v>86.49111111111111</v>
      </c>
      <c r="T624" s="3">
        <v>86.49111111111111</v>
      </c>
      <c r="U624" s="3">
        <v>0</v>
      </c>
      <c r="V624" s="3">
        <v>0</v>
      </c>
      <c r="W624" s="3">
        <f>SUM(Table3[[#This Row],[RN Hours Contract]:[Med Aide Hours Contract]])</f>
        <v>0</v>
      </c>
      <c r="X624" s="3">
        <v>0</v>
      </c>
      <c r="Y624" s="3">
        <v>0</v>
      </c>
      <c r="Z624" s="3">
        <v>0</v>
      </c>
      <c r="AA624" s="3">
        <v>0</v>
      </c>
      <c r="AB624" s="3">
        <v>0</v>
      </c>
      <c r="AC624" s="3">
        <v>0</v>
      </c>
      <c r="AD624" s="3">
        <v>0</v>
      </c>
      <c r="AE624" s="3">
        <v>0</v>
      </c>
      <c r="AF624" t="s">
        <v>622</v>
      </c>
      <c r="AG624" s="13">
        <v>5</v>
      </c>
      <c r="AQ624"/>
    </row>
    <row r="625" spans="1:43" x14ac:dyDescent="0.2">
      <c r="A625" t="s">
        <v>680</v>
      </c>
      <c r="B625" t="s">
        <v>1307</v>
      </c>
      <c r="C625" t="s">
        <v>1407</v>
      </c>
      <c r="D625" t="s">
        <v>1723</v>
      </c>
      <c r="E625" s="3">
        <v>23.111111111111111</v>
      </c>
      <c r="F625" s="3">
        <f>Table3[[#This Row],[Total Hours Nurse Staffing]]/Table3[[#This Row],[MDS Census]]</f>
        <v>3.2228990384615392</v>
      </c>
      <c r="G625" s="3">
        <f>Table3[[#This Row],[Total Direct Care Staff Hours]]/Table3[[#This Row],[MDS Census]]</f>
        <v>2.769048076923077</v>
      </c>
      <c r="H625" s="3">
        <f>Table3[[#This Row],[Total RN Hours (w/ Admin, DON)]]/Table3[[#This Row],[MDS Census]]</f>
        <v>0.8081057692307696</v>
      </c>
      <c r="I625" s="3">
        <f>Table3[[#This Row],[Total RN Hours (w/ Admin, DON)]]/Table3[[#This Row],[MDS Census]]</f>
        <v>0.8081057692307696</v>
      </c>
      <c r="J625" s="3">
        <f t="shared" si="10"/>
        <v>74.484777777777794</v>
      </c>
      <c r="K625" s="3">
        <f>SUM(Table3[[#This Row],[RN Hours (excl. Admin, DON)]], Table3[[#This Row],[LPN Hours (excl. Admin)]], Table3[[#This Row],[CNA Hours]], Table3[[#This Row],[NA TR Hours]], Table3[[#This Row],[Med Aide/Tech Hours]])</f>
        <v>63.995777777777775</v>
      </c>
      <c r="L625" s="3">
        <f>SUM(Table3[[#This Row],[RN Hours (excl. Admin, DON)]:[RN DON Hours]])</f>
        <v>18.676222222222229</v>
      </c>
      <c r="M625" s="3">
        <v>8.5649999999999995</v>
      </c>
      <c r="N625" s="3">
        <v>4.3970000000000002</v>
      </c>
      <c r="O625" s="3">
        <v>5.7142222222222285</v>
      </c>
      <c r="P625" s="3">
        <f>SUM(Table3[[#This Row],[LPN Hours (excl. Admin)]:[LPN Admin Hours]])</f>
        <v>15.638555555555556</v>
      </c>
      <c r="Q625" s="3">
        <v>15.260777777777777</v>
      </c>
      <c r="R625" s="3">
        <v>0.37777777777777777</v>
      </c>
      <c r="S625" s="3">
        <f>SUM(Table3[[#This Row],[CNA Hours]], Table3[[#This Row],[NA TR Hours]], Table3[[#This Row],[Med Aide/Tech Hours]])</f>
        <v>40.17</v>
      </c>
      <c r="T625" s="3">
        <v>40.17</v>
      </c>
      <c r="U625" s="3">
        <v>0</v>
      </c>
      <c r="V625" s="3">
        <v>0</v>
      </c>
      <c r="W625" s="3">
        <f>SUM(Table3[[#This Row],[RN Hours Contract]:[Med Aide Hours Contract]])</f>
        <v>0</v>
      </c>
      <c r="X625" s="3">
        <v>0</v>
      </c>
      <c r="Y625" s="3">
        <v>0</v>
      </c>
      <c r="Z625" s="3">
        <v>0</v>
      </c>
      <c r="AA625" s="3">
        <v>0</v>
      </c>
      <c r="AB625" s="3">
        <v>0</v>
      </c>
      <c r="AC625" s="3">
        <v>0</v>
      </c>
      <c r="AD625" s="3">
        <v>0</v>
      </c>
      <c r="AE625" s="3">
        <v>0</v>
      </c>
      <c r="AF625" t="s">
        <v>623</v>
      </c>
      <c r="AG625" s="13">
        <v>5</v>
      </c>
      <c r="AQ625"/>
    </row>
    <row r="626" spans="1:43" x14ac:dyDescent="0.2">
      <c r="A626" t="s">
        <v>680</v>
      </c>
      <c r="B626" t="s">
        <v>1308</v>
      </c>
      <c r="C626" t="s">
        <v>1687</v>
      </c>
      <c r="D626" t="s">
        <v>1762</v>
      </c>
      <c r="E626" s="3">
        <v>30.255555555555556</v>
      </c>
      <c r="F626" s="3">
        <f>Table3[[#This Row],[Total Hours Nurse Staffing]]/Table3[[#This Row],[MDS Census]]</f>
        <v>2.0858538376790303</v>
      </c>
      <c r="G626" s="3">
        <f>Table3[[#This Row],[Total Direct Care Staff Hours]]/Table3[[#This Row],[MDS Census]]</f>
        <v>1.728079324274697</v>
      </c>
      <c r="H626" s="3">
        <f>Table3[[#This Row],[Total RN Hours (w/ Admin, DON)]]/Table3[[#This Row],[MDS Census]]</f>
        <v>0.64757987513771575</v>
      </c>
      <c r="I626" s="3">
        <f>Table3[[#This Row],[Total RN Hours (w/ Admin, DON)]]/Table3[[#This Row],[MDS Census]]</f>
        <v>0.64757987513771575</v>
      </c>
      <c r="J626" s="3">
        <f t="shared" si="10"/>
        <v>63.108666666666664</v>
      </c>
      <c r="K626" s="3">
        <f>SUM(Table3[[#This Row],[RN Hours (excl. Admin, DON)]], Table3[[#This Row],[LPN Hours (excl. Admin)]], Table3[[#This Row],[CNA Hours]], Table3[[#This Row],[NA TR Hours]], Table3[[#This Row],[Med Aide/Tech Hours]])</f>
        <v>52.283999999999999</v>
      </c>
      <c r="L626" s="3">
        <f>SUM(Table3[[#This Row],[RN Hours (excl. Admin, DON)]:[RN DON Hours]])</f>
        <v>19.59288888888889</v>
      </c>
      <c r="M626" s="3">
        <v>8.7682222222222226</v>
      </c>
      <c r="N626" s="3">
        <v>5.1104444444444441</v>
      </c>
      <c r="O626" s="3">
        <v>5.7142222222222223</v>
      </c>
      <c r="P626" s="3">
        <f>SUM(Table3[[#This Row],[LPN Hours (excl. Admin)]:[LPN Admin Hours]])</f>
        <v>7.6406666666666663</v>
      </c>
      <c r="Q626" s="3">
        <v>7.6406666666666663</v>
      </c>
      <c r="R626" s="3">
        <v>0</v>
      </c>
      <c r="S626" s="3">
        <f>SUM(Table3[[#This Row],[CNA Hours]], Table3[[#This Row],[NA TR Hours]], Table3[[#This Row],[Med Aide/Tech Hours]])</f>
        <v>35.87511111111111</v>
      </c>
      <c r="T626" s="3">
        <v>35.87511111111111</v>
      </c>
      <c r="U626" s="3">
        <v>0</v>
      </c>
      <c r="V626" s="3">
        <v>0</v>
      </c>
      <c r="W626" s="3">
        <f>SUM(Table3[[#This Row],[RN Hours Contract]:[Med Aide Hours Contract]])</f>
        <v>0</v>
      </c>
      <c r="X626" s="3">
        <v>0</v>
      </c>
      <c r="Y626" s="3">
        <v>0</v>
      </c>
      <c r="Z626" s="3">
        <v>0</v>
      </c>
      <c r="AA626" s="3">
        <v>0</v>
      </c>
      <c r="AB626" s="3">
        <v>0</v>
      </c>
      <c r="AC626" s="3">
        <v>0</v>
      </c>
      <c r="AD626" s="3">
        <v>0</v>
      </c>
      <c r="AE626" s="3">
        <v>0</v>
      </c>
      <c r="AF626" t="s">
        <v>624</v>
      </c>
      <c r="AG626" s="13">
        <v>5</v>
      </c>
      <c r="AQ626"/>
    </row>
    <row r="627" spans="1:43" x14ac:dyDescent="0.2">
      <c r="A627" t="s">
        <v>680</v>
      </c>
      <c r="B627" t="s">
        <v>1309</v>
      </c>
      <c r="C627" t="s">
        <v>1552</v>
      </c>
      <c r="D627" t="s">
        <v>1733</v>
      </c>
      <c r="E627" s="3">
        <v>65.277777777777771</v>
      </c>
      <c r="F627" s="3">
        <f>Table3[[#This Row],[Total Hours Nurse Staffing]]/Table3[[#This Row],[MDS Census]]</f>
        <v>3.5821208510638303</v>
      </c>
      <c r="G627" s="3">
        <f>Table3[[#This Row],[Total Direct Care Staff Hours]]/Table3[[#This Row],[MDS Census]]</f>
        <v>3.3167914893617025</v>
      </c>
      <c r="H627" s="3">
        <f>Table3[[#This Row],[Total RN Hours (w/ Admin, DON)]]/Table3[[#This Row],[MDS Census]]</f>
        <v>0.88740425531914913</v>
      </c>
      <c r="I627" s="3">
        <f>Table3[[#This Row],[Total RN Hours (w/ Admin, DON)]]/Table3[[#This Row],[MDS Census]]</f>
        <v>0.88740425531914913</v>
      </c>
      <c r="J627" s="3">
        <f t="shared" si="10"/>
        <v>233.8328888888889</v>
      </c>
      <c r="K627" s="3">
        <f>SUM(Table3[[#This Row],[RN Hours (excl. Admin, DON)]], Table3[[#This Row],[LPN Hours (excl. Admin)]], Table3[[#This Row],[CNA Hours]], Table3[[#This Row],[NA TR Hours]], Table3[[#This Row],[Med Aide/Tech Hours]])</f>
        <v>216.51277777777779</v>
      </c>
      <c r="L627" s="3">
        <f>SUM(Table3[[#This Row],[RN Hours (excl. Admin, DON)]:[RN DON Hours]])</f>
        <v>57.927777777777784</v>
      </c>
      <c r="M627" s="3">
        <v>46.211333333333336</v>
      </c>
      <c r="N627" s="3">
        <v>5.8664444444444444</v>
      </c>
      <c r="O627" s="3">
        <v>5.85</v>
      </c>
      <c r="P627" s="3">
        <f>SUM(Table3[[#This Row],[LPN Hours (excl. Admin)]:[LPN Admin Hours]])</f>
        <v>50.654777777777781</v>
      </c>
      <c r="Q627" s="3">
        <v>45.051111111111112</v>
      </c>
      <c r="R627" s="3">
        <v>5.6036666666666664</v>
      </c>
      <c r="S627" s="3">
        <f>SUM(Table3[[#This Row],[CNA Hours]], Table3[[#This Row],[NA TR Hours]], Table3[[#This Row],[Med Aide/Tech Hours]])</f>
        <v>125.25033333333334</v>
      </c>
      <c r="T627" s="3">
        <v>125.25033333333334</v>
      </c>
      <c r="U627" s="3">
        <v>0</v>
      </c>
      <c r="V627" s="3">
        <v>0</v>
      </c>
      <c r="W627" s="3">
        <f>SUM(Table3[[#This Row],[RN Hours Contract]:[Med Aide Hours Contract]])</f>
        <v>0</v>
      </c>
      <c r="X627" s="3">
        <v>0</v>
      </c>
      <c r="Y627" s="3">
        <v>0</v>
      </c>
      <c r="Z627" s="3">
        <v>0</v>
      </c>
      <c r="AA627" s="3">
        <v>0</v>
      </c>
      <c r="AB627" s="3">
        <v>0</v>
      </c>
      <c r="AC627" s="3">
        <v>0</v>
      </c>
      <c r="AD627" s="3">
        <v>0</v>
      </c>
      <c r="AE627" s="3">
        <v>0</v>
      </c>
      <c r="AF627" t="s">
        <v>625</v>
      </c>
      <c r="AG627" s="13">
        <v>5</v>
      </c>
      <c r="AQ627"/>
    </row>
    <row r="628" spans="1:43" x14ac:dyDescent="0.2">
      <c r="A628" t="s">
        <v>680</v>
      </c>
      <c r="B628" t="s">
        <v>1310</v>
      </c>
      <c r="C628" t="s">
        <v>1404</v>
      </c>
      <c r="D628" t="s">
        <v>1756</v>
      </c>
      <c r="E628" s="3">
        <v>39.233333333333334</v>
      </c>
      <c r="F628" s="3">
        <f>Table3[[#This Row],[Total Hours Nurse Staffing]]/Table3[[#This Row],[MDS Census]]</f>
        <v>2.5030472953837437</v>
      </c>
      <c r="G628" s="3">
        <f>Table3[[#This Row],[Total Direct Care Staff Hours]]/Table3[[#This Row],[MDS Census]]</f>
        <v>1.9515009912206176</v>
      </c>
      <c r="H628" s="3">
        <f>Table3[[#This Row],[Total RN Hours (w/ Admin, DON)]]/Table3[[#This Row],[MDS Census]]</f>
        <v>0.90088926649674306</v>
      </c>
      <c r="I628" s="3">
        <f>Table3[[#This Row],[Total RN Hours (w/ Admin, DON)]]/Table3[[#This Row],[MDS Census]]</f>
        <v>0.90088926649674306</v>
      </c>
      <c r="J628" s="3">
        <f t="shared" si="10"/>
        <v>98.202888888888879</v>
      </c>
      <c r="K628" s="3">
        <f>SUM(Table3[[#This Row],[RN Hours (excl. Admin, DON)]], Table3[[#This Row],[LPN Hours (excl. Admin)]], Table3[[#This Row],[CNA Hours]], Table3[[#This Row],[NA TR Hours]], Table3[[#This Row],[Med Aide/Tech Hours]])</f>
        <v>76.563888888888897</v>
      </c>
      <c r="L628" s="3">
        <f>SUM(Table3[[#This Row],[RN Hours (excl. Admin, DON)]:[RN DON Hours]])</f>
        <v>35.344888888888889</v>
      </c>
      <c r="M628" s="3">
        <v>30.261555555555557</v>
      </c>
      <c r="N628" s="3">
        <v>0</v>
      </c>
      <c r="O628" s="3">
        <v>5.083333333333333</v>
      </c>
      <c r="P628" s="3">
        <f>SUM(Table3[[#This Row],[LPN Hours (excl. Admin)]:[LPN Admin Hours]])</f>
        <v>62.857999999999997</v>
      </c>
      <c r="Q628" s="3">
        <v>46.302333333333337</v>
      </c>
      <c r="R628" s="3">
        <v>16.55566666666666</v>
      </c>
      <c r="S628" s="3">
        <f>SUM(Table3[[#This Row],[CNA Hours]], Table3[[#This Row],[NA TR Hours]], Table3[[#This Row],[Med Aide/Tech Hours]])</f>
        <v>0</v>
      </c>
      <c r="T628" s="3">
        <v>0</v>
      </c>
      <c r="U628" s="3">
        <v>0</v>
      </c>
      <c r="V628" s="3">
        <v>0</v>
      </c>
      <c r="W628" s="3">
        <f>SUM(Table3[[#This Row],[RN Hours Contract]:[Med Aide Hours Contract]])</f>
        <v>0</v>
      </c>
      <c r="X628" s="3">
        <v>0</v>
      </c>
      <c r="Y628" s="3">
        <v>0</v>
      </c>
      <c r="Z628" s="3">
        <v>0</v>
      </c>
      <c r="AA628" s="3">
        <v>0</v>
      </c>
      <c r="AB628" s="3">
        <v>0</v>
      </c>
      <c r="AC628" s="3">
        <v>0</v>
      </c>
      <c r="AD628" s="3">
        <v>0</v>
      </c>
      <c r="AE628" s="3">
        <v>0</v>
      </c>
      <c r="AF628" t="s">
        <v>626</v>
      </c>
      <c r="AG628" s="13">
        <v>5</v>
      </c>
      <c r="AQ628"/>
    </row>
    <row r="629" spans="1:43" x14ac:dyDescent="0.2">
      <c r="A629" t="s">
        <v>680</v>
      </c>
      <c r="B629" t="s">
        <v>1311</v>
      </c>
      <c r="C629" t="s">
        <v>1439</v>
      </c>
      <c r="D629" t="s">
        <v>1741</v>
      </c>
      <c r="E629" s="3">
        <v>159.92222222222222</v>
      </c>
      <c r="F629" s="3">
        <f>Table3[[#This Row],[Total Hours Nurse Staffing]]/Table3[[#This Row],[MDS Census]]</f>
        <v>1.8998012922948655</v>
      </c>
      <c r="G629" s="3">
        <f>Table3[[#This Row],[Total Direct Care Staff Hours]]/Table3[[#This Row],[MDS Census]]</f>
        <v>1.7472173973459322</v>
      </c>
      <c r="H629" s="3">
        <f>Table3[[#This Row],[Total RN Hours (w/ Admin, DON)]]/Table3[[#This Row],[MDS Census]]</f>
        <v>0.30215451955811856</v>
      </c>
      <c r="I629" s="3">
        <f>Table3[[#This Row],[Total RN Hours (w/ Admin, DON)]]/Table3[[#This Row],[MDS Census]]</f>
        <v>0.30215451955811856</v>
      </c>
      <c r="J629" s="3">
        <f t="shared" si="10"/>
        <v>303.82044444444443</v>
      </c>
      <c r="K629" s="3">
        <f>SUM(Table3[[#This Row],[RN Hours (excl. Admin, DON)]], Table3[[#This Row],[LPN Hours (excl. Admin)]], Table3[[#This Row],[CNA Hours]], Table3[[#This Row],[NA TR Hours]], Table3[[#This Row],[Med Aide/Tech Hours]])</f>
        <v>279.41888888888889</v>
      </c>
      <c r="L629" s="3">
        <f>SUM(Table3[[#This Row],[RN Hours (excl. Admin, DON)]:[RN DON Hours]])</f>
        <v>48.321222222222225</v>
      </c>
      <c r="M629" s="3">
        <v>35.161666666666669</v>
      </c>
      <c r="N629" s="3">
        <v>6.9858888888888888</v>
      </c>
      <c r="O629" s="3">
        <v>6.1736666666666666</v>
      </c>
      <c r="P629" s="3">
        <f>SUM(Table3[[#This Row],[LPN Hours (excl. Admin)]:[LPN Admin Hours]])</f>
        <v>67.568000000000012</v>
      </c>
      <c r="Q629" s="3">
        <v>56.326000000000001</v>
      </c>
      <c r="R629" s="3">
        <v>11.242000000000004</v>
      </c>
      <c r="S629" s="3">
        <f>SUM(Table3[[#This Row],[CNA Hours]], Table3[[#This Row],[NA TR Hours]], Table3[[#This Row],[Med Aide/Tech Hours]])</f>
        <v>187.93122222222223</v>
      </c>
      <c r="T629" s="3">
        <v>187.93122222222223</v>
      </c>
      <c r="U629" s="3">
        <v>0</v>
      </c>
      <c r="V629" s="3">
        <v>0</v>
      </c>
      <c r="W629" s="3">
        <f>SUM(Table3[[#This Row],[RN Hours Contract]:[Med Aide Hours Contract]])</f>
        <v>0</v>
      </c>
      <c r="X629" s="3">
        <v>0</v>
      </c>
      <c r="Y629" s="3">
        <v>0</v>
      </c>
      <c r="Z629" s="3">
        <v>0</v>
      </c>
      <c r="AA629" s="3">
        <v>0</v>
      </c>
      <c r="AB629" s="3">
        <v>0</v>
      </c>
      <c r="AC629" s="3">
        <v>0</v>
      </c>
      <c r="AD629" s="3">
        <v>0</v>
      </c>
      <c r="AE629" s="3">
        <v>0</v>
      </c>
      <c r="AF629" t="s">
        <v>627</v>
      </c>
      <c r="AG629" s="13">
        <v>5</v>
      </c>
      <c r="AQ629"/>
    </row>
    <row r="630" spans="1:43" x14ac:dyDescent="0.2">
      <c r="A630" t="s">
        <v>680</v>
      </c>
      <c r="B630" t="s">
        <v>1312</v>
      </c>
      <c r="C630" t="s">
        <v>1688</v>
      </c>
      <c r="D630" t="s">
        <v>1713</v>
      </c>
      <c r="E630" s="3">
        <v>34.144444444444446</v>
      </c>
      <c r="F630" s="3">
        <f>Table3[[#This Row],[Total Hours Nurse Staffing]]/Table3[[#This Row],[MDS Census]]</f>
        <v>3.1237390172469897</v>
      </c>
      <c r="G630" s="3">
        <f>Table3[[#This Row],[Total Direct Care Staff Hours]]/Table3[[#This Row],[MDS Census]]</f>
        <v>2.9016433452652133</v>
      </c>
      <c r="H630" s="3">
        <f>Table3[[#This Row],[Total RN Hours (w/ Admin, DON)]]/Table3[[#This Row],[MDS Census]]</f>
        <v>0.86649853563293189</v>
      </c>
      <c r="I630" s="3">
        <f>Table3[[#This Row],[Total RN Hours (w/ Admin, DON)]]/Table3[[#This Row],[MDS Census]]</f>
        <v>0.86649853563293189</v>
      </c>
      <c r="J630" s="3">
        <f t="shared" si="10"/>
        <v>106.65833333333333</v>
      </c>
      <c r="K630" s="3">
        <f>SUM(Table3[[#This Row],[RN Hours (excl. Admin, DON)]], Table3[[#This Row],[LPN Hours (excl. Admin)]], Table3[[#This Row],[CNA Hours]], Table3[[#This Row],[NA TR Hours]], Table3[[#This Row],[Med Aide/Tech Hours]])</f>
        <v>99.075000000000003</v>
      </c>
      <c r="L630" s="3">
        <f>SUM(Table3[[#This Row],[RN Hours (excl. Admin, DON)]:[RN DON Hours]])</f>
        <v>29.586111111111109</v>
      </c>
      <c r="M630" s="3">
        <v>22.002777777777776</v>
      </c>
      <c r="N630" s="3">
        <v>2.4027777777777777</v>
      </c>
      <c r="O630" s="3">
        <v>5.1805555555555554</v>
      </c>
      <c r="P630" s="3">
        <f>SUM(Table3[[#This Row],[LPN Hours (excl. Admin)]:[LPN Admin Hours]])</f>
        <v>15.541666666666666</v>
      </c>
      <c r="Q630" s="3">
        <v>15.541666666666666</v>
      </c>
      <c r="R630" s="3">
        <v>0</v>
      </c>
      <c r="S630" s="3">
        <f>SUM(Table3[[#This Row],[CNA Hours]], Table3[[#This Row],[NA TR Hours]], Table3[[#This Row],[Med Aide/Tech Hours]])</f>
        <v>61.530555555555551</v>
      </c>
      <c r="T630" s="3">
        <v>59.255555555555553</v>
      </c>
      <c r="U630" s="3">
        <v>2.2749999999999999</v>
      </c>
      <c r="V630" s="3">
        <v>0</v>
      </c>
      <c r="W630" s="3">
        <f>SUM(Table3[[#This Row],[RN Hours Contract]:[Med Aide Hours Contract]])</f>
        <v>0</v>
      </c>
      <c r="X630" s="3">
        <v>0</v>
      </c>
      <c r="Y630" s="3">
        <v>0</v>
      </c>
      <c r="Z630" s="3">
        <v>0</v>
      </c>
      <c r="AA630" s="3">
        <v>0</v>
      </c>
      <c r="AB630" s="3">
        <v>0</v>
      </c>
      <c r="AC630" s="3">
        <v>0</v>
      </c>
      <c r="AD630" s="3">
        <v>0</v>
      </c>
      <c r="AE630" s="3">
        <v>0</v>
      </c>
      <c r="AF630" t="s">
        <v>628</v>
      </c>
      <c r="AG630" s="13">
        <v>5</v>
      </c>
      <c r="AQ630"/>
    </row>
    <row r="631" spans="1:43" x14ac:dyDescent="0.2">
      <c r="A631" t="s">
        <v>680</v>
      </c>
      <c r="B631" t="s">
        <v>683</v>
      </c>
      <c r="C631" t="s">
        <v>1439</v>
      </c>
      <c r="D631" t="s">
        <v>1741</v>
      </c>
      <c r="E631" s="3">
        <v>141.11111111111111</v>
      </c>
      <c r="F631" s="3">
        <f>Table3[[#This Row],[Total Hours Nurse Staffing]]/Table3[[#This Row],[MDS Census]]</f>
        <v>2.2937346456692911</v>
      </c>
      <c r="G631" s="3">
        <f>Table3[[#This Row],[Total Direct Care Staff Hours]]/Table3[[#This Row],[MDS Census]]</f>
        <v>2.1368118110236218</v>
      </c>
      <c r="H631" s="3">
        <f>Table3[[#This Row],[Total RN Hours (w/ Admin, DON)]]/Table3[[#This Row],[MDS Census]]</f>
        <v>0.4165102362204724</v>
      </c>
      <c r="I631" s="3">
        <f>Table3[[#This Row],[Total RN Hours (w/ Admin, DON)]]/Table3[[#This Row],[MDS Census]]</f>
        <v>0.4165102362204724</v>
      </c>
      <c r="J631" s="3">
        <f t="shared" si="10"/>
        <v>323.67144444444443</v>
      </c>
      <c r="K631" s="3">
        <f>SUM(Table3[[#This Row],[RN Hours (excl. Admin, DON)]], Table3[[#This Row],[LPN Hours (excl. Admin)]], Table3[[#This Row],[CNA Hours]], Table3[[#This Row],[NA TR Hours]], Table3[[#This Row],[Med Aide/Tech Hours]])</f>
        <v>301.52788888888887</v>
      </c>
      <c r="L631" s="3">
        <f>SUM(Table3[[#This Row],[RN Hours (excl. Admin, DON)]:[RN DON Hours]])</f>
        <v>58.774222222222221</v>
      </c>
      <c r="M631" s="3">
        <v>47.559111111111108</v>
      </c>
      <c r="N631" s="3">
        <v>5.6151111111111112</v>
      </c>
      <c r="O631" s="3">
        <v>5.6</v>
      </c>
      <c r="P631" s="3">
        <f>SUM(Table3[[#This Row],[LPN Hours (excl. Admin)]:[LPN Admin Hours]])</f>
        <v>139.39266666666666</v>
      </c>
      <c r="Q631" s="3">
        <v>128.46422222222222</v>
      </c>
      <c r="R631" s="3">
        <v>10.928444444444445</v>
      </c>
      <c r="S631" s="3">
        <f>SUM(Table3[[#This Row],[CNA Hours]], Table3[[#This Row],[NA TR Hours]], Table3[[#This Row],[Med Aide/Tech Hours]])</f>
        <v>125.50455555555556</v>
      </c>
      <c r="T631" s="3">
        <v>125.50455555555556</v>
      </c>
      <c r="U631" s="3">
        <v>0</v>
      </c>
      <c r="V631" s="3">
        <v>0</v>
      </c>
      <c r="W631" s="3">
        <f>SUM(Table3[[#This Row],[RN Hours Contract]:[Med Aide Hours Contract]])</f>
        <v>0</v>
      </c>
      <c r="X631" s="3">
        <v>0</v>
      </c>
      <c r="Y631" s="3">
        <v>0</v>
      </c>
      <c r="Z631" s="3">
        <v>0</v>
      </c>
      <c r="AA631" s="3">
        <v>0</v>
      </c>
      <c r="AB631" s="3">
        <v>0</v>
      </c>
      <c r="AC631" s="3">
        <v>0</v>
      </c>
      <c r="AD631" s="3">
        <v>0</v>
      </c>
      <c r="AE631" s="3">
        <v>0</v>
      </c>
      <c r="AF631" t="s">
        <v>629</v>
      </c>
      <c r="AG631" s="13">
        <v>5</v>
      </c>
      <c r="AQ631"/>
    </row>
    <row r="632" spans="1:43" x14ac:dyDescent="0.2">
      <c r="A632" t="s">
        <v>680</v>
      </c>
      <c r="B632" t="s">
        <v>1313</v>
      </c>
      <c r="C632" t="s">
        <v>1439</v>
      </c>
      <c r="D632" t="s">
        <v>1741</v>
      </c>
      <c r="E632" s="3">
        <v>30.788888888888888</v>
      </c>
      <c r="F632" s="3">
        <f>Table3[[#This Row],[Total Hours Nurse Staffing]]/Table3[[#This Row],[MDS Census]]</f>
        <v>5.5794731143991338</v>
      </c>
      <c r="G632" s="3">
        <f>Table3[[#This Row],[Total Direct Care Staff Hours]]/Table3[[#This Row],[MDS Census]]</f>
        <v>5.4004763623240706</v>
      </c>
      <c r="H632" s="3">
        <f>Table3[[#This Row],[Total RN Hours (w/ Admin, DON)]]/Table3[[#This Row],[MDS Census]]</f>
        <v>1.2216383976903646</v>
      </c>
      <c r="I632" s="3">
        <f>Table3[[#This Row],[Total RN Hours (w/ Admin, DON)]]/Table3[[#This Row],[MDS Census]]</f>
        <v>1.2216383976903646</v>
      </c>
      <c r="J632" s="3">
        <f t="shared" si="10"/>
        <v>171.78577777777778</v>
      </c>
      <c r="K632" s="3">
        <f>SUM(Table3[[#This Row],[RN Hours (excl. Admin, DON)]], Table3[[#This Row],[LPN Hours (excl. Admin)]], Table3[[#This Row],[CNA Hours]], Table3[[#This Row],[NA TR Hours]], Table3[[#This Row],[Med Aide/Tech Hours]])</f>
        <v>166.27466666666666</v>
      </c>
      <c r="L632" s="3">
        <f>SUM(Table3[[#This Row],[RN Hours (excl. Admin, DON)]:[RN DON Hours]])</f>
        <v>37.612888888888889</v>
      </c>
      <c r="M632" s="3">
        <v>32.101777777777777</v>
      </c>
      <c r="N632" s="3">
        <v>0</v>
      </c>
      <c r="O632" s="3">
        <v>5.5111111111111111</v>
      </c>
      <c r="P632" s="3">
        <f>SUM(Table3[[#This Row],[LPN Hours (excl. Admin)]:[LPN Admin Hours]])</f>
        <v>21.350777777777775</v>
      </c>
      <c r="Q632" s="3">
        <v>21.350777777777775</v>
      </c>
      <c r="R632" s="3">
        <v>0</v>
      </c>
      <c r="S632" s="3">
        <f>SUM(Table3[[#This Row],[CNA Hours]], Table3[[#This Row],[NA TR Hours]], Table3[[#This Row],[Med Aide/Tech Hours]])</f>
        <v>112.82211111111111</v>
      </c>
      <c r="T632" s="3">
        <v>112.82211111111111</v>
      </c>
      <c r="U632" s="3">
        <v>0</v>
      </c>
      <c r="V632" s="3">
        <v>0</v>
      </c>
      <c r="W632" s="3">
        <f>SUM(Table3[[#This Row],[RN Hours Contract]:[Med Aide Hours Contract]])</f>
        <v>0</v>
      </c>
      <c r="X632" s="3">
        <v>0</v>
      </c>
      <c r="Y632" s="3">
        <v>0</v>
      </c>
      <c r="Z632" s="3">
        <v>0</v>
      </c>
      <c r="AA632" s="3">
        <v>0</v>
      </c>
      <c r="AB632" s="3">
        <v>0</v>
      </c>
      <c r="AC632" s="3">
        <v>0</v>
      </c>
      <c r="AD632" s="3">
        <v>0</v>
      </c>
      <c r="AE632" s="3">
        <v>0</v>
      </c>
      <c r="AF632" t="s">
        <v>630</v>
      </c>
      <c r="AG632" s="13">
        <v>5</v>
      </c>
      <c r="AQ632"/>
    </row>
    <row r="633" spans="1:43" x14ac:dyDescent="0.2">
      <c r="A633" t="s">
        <v>680</v>
      </c>
      <c r="B633" t="s">
        <v>1314</v>
      </c>
      <c r="C633" t="s">
        <v>1368</v>
      </c>
      <c r="D633" t="s">
        <v>1744</v>
      </c>
      <c r="E633" s="3">
        <v>39.388888888888886</v>
      </c>
      <c r="F633" s="3">
        <f>Table3[[#This Row],[Total Hours Nurse Staffing]]/Table3[[#This Row],[MDS Census]]</f>
        <v>4.4417207334273625</v>
      </c>
      <c r="G633" s="3">
        <f>Table3[[#This Row],[Total Direct Care Staff Hours]]/Table3[[#This Row],[MDS Census]]</f>
        <v>4.0026516220028219</v>
      </c>
      <c r="H633" s="3">
        <f>Table3[[#This Row],[Total RN Hours (w/ Admin, DON)]]/Table3[[#This Row],[MDS Census]]</f>
        <v>2.2177404795486604</v>
      </c>
      <c r="I633" s="3">
        <f>Table3[[#This Row],[Total RN Hours (w/ Admin, DON)]]/Table3[[#This Row],[MDS Census]]</f>
        <v>2.2177404795486604</v>
      </c>
      <c r="J633" s="3">
        <f t="shared" si="10"/>
        <v>174.95444444444445</v>
      </c>
      <c r="K633" s="3">
        <f>SUM(Table3[[#This Row],[RN Hours (excl. Admin, DON)]], Table3[[#This Row],[LPN Hours (excl. Admin)]], Table3[[#This Row],[CNA Hours]], Table3[[#This Row],[NA TR Hours]], Table3[[#This Row],[Med Aide/Tech Hours]])</f>
        <v>157.66000000000003</v>
      </c>
      <c r="L633" s="3">
        <f>SUM(Table3[[#This Row],[RN Hours (excl. Admin, DON)]:[RN DON Hours]])</f>
        <v>87.354333333333344</v>
      </c>
      <c r="M633" s="3">
        <v>70.059888888888892</v>
      </c>
      <c r="N633" s="3">
        <v>13.277777777777779</v>
      </c>
      <c r="O633" s="3">
        <v>4.0166666666666666</v>
      </c>
      <c r="P633" s="3">
        <f>SUM(Table3[[#This Row],[LPN Hours (excl. Admin)]:[LPN Admin Hours]])</f>
        <v>0</v>
      </c>
      <c r="Q633" s="3">
        <v>0</v>
      </c>
      <c r="R633" s="3">
        <v>0</v>
      </c>
      <c r="S633" s="3">
        <f>SUM(Table3[[#This Row],[CNA Hours]], Table3[[#This Row],[NA TR Hours]], Table3[[#This Row],[Med Aide/Tech Hours]])</f>
        <v>87.600111111111119</v>
      </c>
      <c r="T633" s="3">
        <v>87.600111111111119</v>
      </c>
      <c r="U633" s="3">
        <v>0</v>
      </c>
      <c r="V633" s="3">
        <v>0</v>
      </c>
      <c r="W633" s="3">
        <f>SUM(Table3[[#This Row],[RN Hours Contract]:[Med Aide Hours Contract]])</f>
        <v>1.0722222222222222</v>
      </c>
      <c r="X633" s="3">
        <v>0</v>
      </c>
      <c r="Y633" s="3">
        <v>0</v>
      </c>
      <c r="Z633" s="3">
        <v>0</v>
      </c>
      <c r="AA633" s="3">
        <v>0</v>
      </c>
      <c r="AB633" s="3">
        <v>0</v>
      </c>
      <c r="AC633" s="3">
        <v>1.0722222222222222</v>
      </c>
      <c r="AD633" s="3">
        <v>0</v>
      </c>
      <c r="AE633" s="3">
        <v>0</v>
      </c>
      <c r="AF633" t="s">
        <v>631</v>
      </c>
      <c r="AG633" s="13">
        <v>5</v>
      </c>
      <c r="AQ633"/>
    </row>
    <row r="634" spans="1:43" x14ac:dyDescent="0.2">
      <c r="A634" t="s">
        <v>680</v>
      </c>
      <c r="B634" t="s">
        <v>1315</v>
      </c>
      <c r="C634" t="s">
        <v>1439</v>
      </c>
      <c r="D634" t="s">
        <v>1741</v>
      </c>
      <c r="E634" s="3">
        <v>38.6</v>
      </c>
      <c r="F634" s="3">
        <f>Table3[[#This Row],[Total Hours Nurse Staffing]]/Table3[[#This Row],[MDS Census]]</f>
        <v>2.4793465745538286</v>
      </c>
      <c r="G634" s="3">
        <f>Table3[[#This Row],[Total Direct Care Staff Hours]]/Table3[[#This Row],[MDS Census]]</f>
        <v>2.4793465745538286</v>
      </c>
      <c r="H634" s="3">
        <f>Table3[[#This Row],[Total RN Hours (w/ Admin, DON)]]/Table3[[#This Row],[MDS Census]]</f>
        <v>0.98560736902705814</v>
      </c>
      <c r="I634" s="3">
        <f>Table3[[#This Row],[Total RN Hours (w/ Admin, DON)]]/Table3[[#This Row],[MDS Census]]</f>
        <v>0.98560736902705814</v>
      </c>
      <c r="J634" s="3">
        <f t="shared" si="10"/>
        <v>95.702777777777783</v>
      </c>
      <c r="K634" s="3">
        <f>SUM(Table3[[#This Row],[RN Hours (excl. Admin, DON)]], Table3[[#This Row],[LPN Hours (excl. Admin)]], Table3[[#This Row],[CNA Hours]], Table3[[#This Row],[NA TR Hours]], Table3[[#This Row],[Med Aide/Tech Hours]])</f>
        <v>95.702777777777783</v>
      </c>
      <c r="L634" s="3">
        <f>SUM(Table3[[#This Row],[RN Hours (excl. Admin, DON)]:[RN DON Hours]])</f>
        <v>38.044444444444444</v>
      </c>
      <c r="M634" s="3">
        <v>38.044444444444444</v>
      </c>
      <c r="N634" s="3">
        <v>0</v>
      </c>
      <c r="O634" s="3">
        <v>0</v>
      </c>
      <c r="P634" s="3">
        <f>SUM(Table3[[#This Row],[LPN Hours (excl. Admin)]:[LPN Admin Hours]])</f>
        <v>0</v>
      </c>
      <c r="Q634" s="3">
        <v>0</v>
      </c>
      <c r="R634" s="3">
        <v>0</v>
      </c>
      <c r="S634" s="3">
        <f>SUM(Table3[[#This Row],[CNA Hours]], Table3[[#This Row],[NA TR Hours]], Table3[[#This Row],[Med Aide/Tech Hours]])</f>
        <v>57.658333333333331</v>
      </c>
      <c r="T634" s="3">
        <v>57.658333333333331</v>
      </c>
      <c r="U634" s="3">
        <v>0</v>
      </c>
      <c r="V634" s="3">
        <v>0</v>
      </c>
      <c r="W634" s="3">
        <f>SUM(Table3[[#This Row],[RN Hours Contract]:[Med Aide Hours Contract]])</f>
        <v>0</v>
      </c>
      <c r="X634" s="3">
        <v>0</v>
      </c>
      <c r="Y634" s="3">
        <v>0</v>
      </c>
      <c r="Z634" s="3">
        <v>0</v>
      </c>
      <c r="AA634" s="3">
        <v>0</v>
      </c>
      <c r="AB634" s="3">
        <v>0</v>
      </c>
      <c r="AC634" s="3">
        <v>0</v>
      </c>
      <c r="AD634" s="3">
        <v>0</v>
      </c>
      <c r="AE634" s="3">
        <v>0</v>
      </c>
      <c r="AF634" t="s">
        <v>632</v>
      </c>
      <c r="AG634" s="13">
        <v>5</v>
      </c>
      <c r="AQ634"/>
    </row>
    <row r="635" spans="1:43" x14ac:dyDescent="0.2">
      <c r="A635" t="s">
        <v>680</v>
      </c>
      <c r="B635" t="s">
        <v>1316</v>
      </c>
      <c r="C635" t="s">
        <v>1372</v>
      </c>
      <c r="D635" t="s">
        <v>1754</v>
      </c>
      <c r="E635" s="3">
        <v>121.17777777777778</v>
      </c>
      <c r="F635" s="3">
        <f>Table3[[#This Row],[Total Hours Nurse Staffing]]/Table3[[#This Row],[MDS Census]]</f>
        <v>2.1809251788006603</v>
      </c>
      <c r="G635" s="3">
        <f>Table3[[#This Row],[Total Direct Care Staff Hours]]/Table3[[#This Row],[MDS Census]]</f>
        <v>2.1195827984595637</v>
      </c>
      <c r="H635" s="3">
        <f>Table3[[#This Row],[Total RN Hours (w/ Admin, DON)]]/Table3[[#This Row],[MDS Census]]</f>
        <v>0.55623051531267187</v>
      </c>
      <c r="I635" s="3">
        <f>Table3[[#This Row],[Total RN Hours (w/ Admin, DON)]]/Table3[[#This Row],[MDS Census]]</f>
        <v>0.55623051531267187</v>
      </c>
      <c r="J635" s="3">
        <f t="shared" si="10"/>
        <v>264.27966666666669</v>
      </c>
      <c r="K635" s="3">
        <f>SUM(Table3[[#This Row],[RN Hours (excl. Admin, DON)]], Table3[[#This Row],[LPN Hours (excl. Admin)]], Table3[[#This Row],[CNA Hours]], Table3[[#This Row],[NA TR Hours]], Table3[[#This Row],[Med Aide/Tech Hours]])</f>
        <v>256.84633333333335</v>
      </c>
      <c r="L635" s="3">
        <f>SUM(Table3[[#This Row],[RN Hours (excl. Admin, DON)]:[RN DON Hours]])</f>
        <v>67.402777777777771</v>
      </c>
      <c r="M635" s="3">
        <v>59.969444444444441</v>
      </c>
      <c r="N635" s="3">
        <v>7.0777777777777775</v>
      </c>
      <c r="O635" s="3">
        <v>0.35555555555555557</v>
      </c>
      <c r="P635" s="3">
        <f>SUM(Table3[[#This Row],[LPN Hours (excl. Admin)]:[LPN Admin Hours]])</f>
        <v>43.891666666666666</v>
      </c>
      <c r="Q635" s="3">
        <v>43.891666666666666</v>
      </c>
      <c r="R635" s="3">
        <v>0</v>
      </c>
      <c r="S635" s="3">
        <f>SUM(Table3[[#This Row],[CNA Hours]], Table3[[#This Row],[NA TR Hours]], Table3[[#This Row],[Med Aide/Tech Hours]])</f>
        <v>152.98522222222223</v>
      </c>
      <c r="T635" s="3">
        <v>152.98522222222223</v>
      </c>
      <c r="U635" s="3">
        <v>0</v>
      </c>
      <c r="V635" s="3">
        <v>0</v>
      </c>
      <c r="W635" s="3">
        <f>SUM(Table3[[#This Row],[RN Hours Contract]:[Med Aide Hours Contract]])</f>
        <v>21.055555555555554</v>
      </c>
      <c r="X635" s="3">
        <v>17.830555555555556</v>
      </c>
      <c r="Y635" s="3">
        <v>0</v>
      </c>
      <c r="Z635" s="3">
        <v>0</v>
      </c>
      <c r="AA635" s="3">
        <v>2.7805555555555554</v>
      </c>
      <c r="AB635" s="3">
        <v>0</v>
      </c>
      <c r="AC635" s="3">
        <v>0.44444444444444442</v>
      </c>
      <c r="AD635" s="3">
        <v>0</v>
      </c>
      <c r="AE635" s="3">
        <v>0</v>
      </c>
      <c r="AF635" t="s">
        <v>633</v>
      </c>
      <c r="AG635" s="13">
        <v>5</v>
      </c>
      <c r="AQ635"/>
    </row>
    <row r="636" spans="1:43" x14ac:dyDescent="0.2">
      <c r="A636" t="s">
        <v>680</v>
      </c>
      <c r="B636" t="s">
        <v>1317</v>
      </c>
      <c r="C636" t="s">
        <v>1439</v>
      </c>
      <c r="D636" t="s">
        <v>1741</v>
      </c>
      <c r="E636" s="3">
        <v>86.9</v>
      </c>
      <c r="F636" s="3">
        <f>Table3[[#This Row],[Total Hours Nurse Staffing]]/Table3[[#This Row],[MDS Census]]</f>
        <v>2.0902058560286405</v>
      </c>
      <c r="G636" s="3">
        <f>Table3[[#This Row],[Total Direct Care Staff Hours]]/Table3[[#This Row],[MDS Census]]</f>
        <v>1.907045134893236</v>
      </c>
      <c r="H636" s="3">
        <f>Table3[[#This Row],[Total RN Hours (w/ Admin, DON)]]/Table3[[#This Row],[MDS Census]]</f>
        <v>0.34362613476537518</v>
      </c>
      <c r="I636" s="3">
        <f>Table3[[#This Row],[Total RN Hours (w/ Admin, DON)]]/Table3[[#This Row],[MDS Census]]</f>
        <v>0.34362613476537518</v>
      </c>
      <c r="J636" s="3">
        <f t="shared" si="10"/>
        <v>181.63888888888889</v>
      </c>
      <c r="K636" s="3">
        <f>SUM(Table3[[#This Row],[RN Hours (excl. Admin, DON)]], Table3[[#This Row],[LPN Hours (excl. Admin)]], Table3[[#This Row],[CNA Hours]], Table3[[#This Row],[NA TR Hours]], Table3[[#This Row],[Med Aide/Tech Hours]])</f>
        <v>165.72222222222223</v>
      </c>
      <c r="L636" s="3">
        <f>SUM(Table3[[#This Row],[RN Hours (excl. Admin, DON)]:[RN DON Hours]])</f>
        <v>29.861111111111107</v>
      </c>
      <c r="M636" s="3">
        <v>18.744444444444444</v>
      </c>
      <c r="N636" s="3">
        <v>5.5166666666666666</v>
      </c>
      <c r="O636" s="3">
        <v>5.6</v>
      </c>
      <c r="P636" s="3">
        <f>SUM(Table3[[#This Row],[LPN Hours (excl. Admin)]:[LPN Admin Hours]])</f>
        <v>46.18055555555555</v>
      </c>
      <c r="Q636" s="3">
        <v>41.380555555555553</v>
      </c>
      <c r="R636" s="3">
        <v>4.8</v>
      </c>
      <c r="S636" s="3">
        <f>SUM(Table3[[#This Row],[CNA Hours]], Table3[[#This Row],[NA TR Hours]], Table3[[#This Row],[Med Aide/Tech Hours]])</f>
        <v>105.59722222222223</v>
      </c>
      <c r="T636" s="3">
        <v>105.59722222222223</v>
      </c>
      <c r="U636" s="3">
        <v>0</v>
      </c>
      <c r="V636" s="3">
        <v>0</v>
      </c>
      <c r="W636" s="3">
        <f>SUM(Table3[[#This Row],[RN Hours Contract]:[Med Aide Hours Contract]])</f>
        <v>0</v>
      </c>
      <c r="X636" s="3">
        <v>0</v>
      </c>
      <c r="Y636" s="3">
        <v>0</v>
      </c>
      <c r="Z636" s="3">
        <v>0</v>
      </c>
      <c r="AA636" s="3">
        <v>0</v>
      </c>
      <c r="AB636" s="3">
        <v>0</v>
      </c>
      <c r="AC636" s="3">
        <v>0</v>
      </c>
      <c r="AD636" s="3">
        <v>0</v>
      </c>
      <c r="AE636" s="3">
        <v>0</v>
      </c>
      <c r="AF636" t="s">
        <v>634</v>
      </c>
      <c r="AG636" s="13">
        <v>5</v>
      </c>
      <c r="AQ636"/>
    </row>
    <row r="637" spans="1:43" x14ac:dyDescent="0.2">
      <c r="A637" t="s">
        <v>680</v>
      </c>
      <c r="B637" t="s">
        <v>1318</v>
      </c>
      <c r="C637" t="s">
        <v>1689</v>
      </c>
      <c r="D637" t="s">
        <v>1744</v>
      </c>
      <c r="E637" s="3">
        <v>57.2</v>
      </c>
      <c r="F637" s="3">
        <f>Table3[[#This Row],[Total Hours Nurse Staffing]]/Table3[[#This Row],[MDS Census]]</f>
        <v>3.4735334110334106</v>
      </c>
      <c r="G637" s="3">
        <f>Table3[[#This Row],[Total Direct Care Staff Hours]]/Table3[[#This Row],[MDS Census]]</f>
        <v>3.1891511266511263</v>
      </c>
      <c r="H637" s="3">
        <f>Table3[[#This Row],[Total RN Hours (w/ Admin, DON)]]/Table3[[#This Row],[MDS Census]]</f>
        <v>1.114996114996115</v>
      </c>
      <c r="I637" s="3">
        <f>Table3[[#This Row],[Total RN Hours (w/ Admin, DON)]]/Table3[[#This Row],[MDS Census]]</f>
        <v>1.114996114996115</v>
      </c>
      <c r="J637" s="3">
        <f t="shared" si="10"/>
        <v>198.6861111111111</v>
      </c>
      <c r="K637" s="3">
        <f>SUM(Table3[[#This Row],[RN Hours (excl. Admin, DON)]], Table3[[#This Row],[LPN Hours (excl. Admin)]], Table3[[#This Row],[CNA Hours]], Table3[[#This Row],[NA TR Hours]], Table3[[#This Row],[Med Aide/Tech Hours]])</f>
        <v>182.41944444444442</v>
      </c>
      <c r="L637" s="3">
        <f>SUM(Table3[[#This Row],[RN Hours (excl. Admin, DON)]:[RN DON Hours]])</f>
        <v>63.777777777777779</v>
      </c>
      <c r="M637" s="3">
        <v>50.8</v>
      </c>
      <c r="N637" s="3">
        <v>7.4666666666666668</v>
      </c>
      <c r="O637" s="3">
        <v>5.5111111111111111</v>
      </c>
      <c r="P637" s="3">
        <f>SUM(Table3[[#This Row],[LPN Hours (excl. Admin)]:[LPN Admin Hours]])</f>
        <v>8.8805555555555564</v>
      </c>
      <c r="Q637" s="3">
        <v>5.5916666666666668</v>
      </c>
      <c r="R637" s="3">
        <v>3.2888888888888888</v>
      </c>
      <c r="S637" s="3">
        <f>SUM(Table3[[#This Row],[CNA Hours]], Table3[[#This Row],[NA TR Hours]], Table3[[#This Row],[Med Aide/Tech Hours]])</f>
        <v>126.02777777777777</v>
      </c>
      <c r="T637" s="3">
        <v>126.02777777777777</v>
      </c>
      <c r="U637" s="3">
        <v>0</v>
      </c>
      <c r="V637" s="3">
        <v>0</v>
      </c>
      <c r="W637" s="3">
        <f>SUM(Table3[[#This Row],[RN Hours Contract]:[Med Aide Hours Contract]])</f>
        <v>3.9472222222222224</v>
      </c>
      <c r="X637" s="3">
        <v>0</v>
      </c>
      <c r="Y637" s="3">
        <v>0</v>
      </c>
      <c r="Z637" s="3">
        <v>0</v>
      </c>
      <c r="AA637" s="3">
        <v>0</v>
      </c>
      <c r="AB637" s="3">
        <v>0</v>
      </c>
      <c r="AC637" s="3">
        <v>3.9472222222222224</v>
      </c>
      <c r="AD637" s="3">
        <v>0</v>
      </c>
      <c r="AE637" s="3">
        <v>0</v>
      </c>
      <c r="AF637" t="s">
        <v>635</v>
      </c>
      <c r="AG637" s="13">
        <v>5</v>
      </c>
      <c r="AQ637"/>
    </row>
    <row r="638" spans="1:43" x14ac:dyDescent="0.2">
      <c r="A638" t="s">
        <v>680</v>
      </c>
      <c r="B638" t="s">
        <v>1319</v>
      </c>
      <c r="C638" t="s">
        <v>1401</v>
      </c>
      <c r="D638" t="s">
        <v>1699</v>
      </c>
      <c r="E638" s="3">
        <v>76.711111111111109</v>
      </c>
      <c r="F638" s="3">
        <f>Table3[[#This Row],[Total Hours Nurse Staffing]]/Table3[[#This Row],[MDS Census]]</f>
        <v>4.8275275202781005</v>
      </c>
      <c r="G638" s="3">
        <f>Table3[[#This Row],[Total Direct Care Staff Hours]]/Table3[[#This Row],[MDS Census]]</f>
        <v>4.6554533603707995</v>
      </c>
      <c r="H638" s="3">
        <f>Table3[[#This Row],[Total RN Hours (w/ Admin, DON)]]/Table3[[#This Row],[MDS Census]]</f>
        <v>0.42841106604866741</v>
      </c>
      <c r="I638" s="3">
        <f>Table3[[#This Row],[Total RN Hours (w/ Admin, DON)]]/Table3[[#This Row],[MDS Census]]</f>
        <v>0.42841106604866741</v>
      </c>
      <c r="J638" s="3">
        <f t="shared" si="10"/>
        <v>370.32500000000005</v>
      </c>
      <c r="K638" s="3">
        <f>SUM(Table3[[#This Row],[RN Hours (excl. Admin, DON)]], Table3[[#This Row],[LPN Hours (excl. Admin)]], Table3[[#This Row],[CNA Hours]], Table3[[#This Row],[NA TR Hours]], Table3[[#This Row],[Med Aide/Tech Hours]])</f>
        <v>357.125</v>
      </c>
      <c r="L638" s="3">
        <f>SUM(Table3[[#This Row],[RN Hours (excl. Admin, DON)]:[RN DON Hours]])</f>
        <v>32.863888888888887</v>
      </c>
      <c r="M638" s="3">
        <v>27.352777777777778</v>
      </c>
      <c r="N638" s="3">
        <v>0</v>
      </c>
      <c r="O638" s="3">
        <v>5.5111111111111111</v>
      </c>
      <c r="P638" s="3">
        <f>SUM(Table3[[#This Row],[LPN Hours (excl. Admin)]:[LPN Admin Hours]])</f>
        <v>77.033333333333331</v>
      </c>
      <c r="Q638" s="3">
        <v>69.344444444444449</v>
      </c>
      <c r="R638" s="3">
        <v>7.6888888888888891</v>
      </c>
      <c r="S638" s="3">
        <f>SUM(Table3[[#This Row],[CNA Hours]], Table3[[#This Row],[NA TR Hours]], Table3[[#This Row],[Med Aide/Tech Hours]])</f>
        <v>260.42777777777781</v>
      </c>
      <c r="T638" s="3">
        <v>257.5</v>
      </c>
      <c r="U638" s="3">
        <v>2.9277777777777776</v>
      </c>
      <c r="V638" s="3">
        <v>0</v>
      </c>
      <c r="W638" s="3">
        <f>SUM(Table3[[#This Row],[RN Hours Contract]:[Med Aide Hours Contract]])</f>
        <v>0</v>
      </c>
      <c r="X638" s="3">
        <v>0</v>
      </c>
      <c r="Y638" s="3">
        <v>0</v>
      </c>
      <c r="Z638" s="3">
        <v>0</v>
      </c>
      <c r="AA638" s="3">
        <v>0</v>
      </c>
      <c r="AB638" s="3">
        <v>0</v>
      </c>
      <c r="AC638" s="3">
        <v>0</v>
      </c>
      <c r="AD638" s="3">
        <v>0</v>
      </c>
      <c r="AE638" s="3">
        <v>0</v>
      </c>
      <c r="AF638" t="s">
        <v>636</v>
      </c>
      <c r="AG638" s="13">
        <v>5</v>
      </c>
      <c r="AQ638"/>
    </row>
    <row r="639" spans="1:43" x14ac:dyDescent="0.2">
      <c r="A639" t="s">
        <v>680</v>
      </c>
      <c r="B639" t="s">
        <v>1320</v>
      </c>
      <c r="C639" t="s">
        <v>1426</v>
      </c>
      <c r="D639" t="s">
        <v>1750</v>
      </c>
      <c r="E639" s="3">
        <v>81.811111111111117</v>
      </c>
      <c r="F639" s="3">
        <f>Table3[[#This Row],[Total Hours Nurse Staffing]]/Table3[[#This Row],[MDS Census]]</f>
        <v>2.6045429851962516</v>
      </c>
      <c r="G639" s="3">
        <f>Table3[[#This Row],[Total Direct Care Staff Hours]]/Table3[[#This Row],[MDS Census]]</f>
        <v>2.4039454026891214</v>
      </c>
      <c r="H639" s="3">
        <f>Table3[[#This Row],[Total RN Hours (w/ Admin, DON)]]/Table3[[#This Row],[MDS Census]]</f>
        <v>0.60440717099008556</v>
      </c>
      <c r="I639" s="3">
        <f>Table3[[#This Row],[Total RN Hours (w/ Admin, DON)]]/Table3[[#This Row],[MDS Census]]</f>
        <v>0.60440717099008556</v>
      </c>
      <c r="J639" s="3">
        <f t="shared" si="10"/>
        <v>213.08055555555558</v>
      </c>
      <c r="K639" s="3">
        <f>SUM(Table3[[#This Row],[RN Hours (excl. Admin, DON)]], Table3[[#This Row],[LPN Hours (excl. Admin)]], Table3[[#This Row],[CNA Hours]], Table3[[#This Row],[NA TR Hours]], Table3[[#This Row],[Med Aide/Tech Hours]])</f>
        <v>196.66944444444445</v>
      </c>
      <c r="L639" s="3">
        <f>SUM(Table3[[#This Row],[RN Hours (excl. Admin, DON)]:[RN DON Hours]])</f>
        <v>49.44722222222223</v>
      </c>
      <c r="M639" s="3">
        <v>38.636111111111113</v>
      </c>
      <c r="N639" s="3">
        <v>5.4777777777777779</v>
      </c>
      <c r="O639" s="3">
        <v>5.333333333333333</v>
      </c>
      <c r="P639" s="3">
        <f>SUM(Table3[[#This Row],[LPN Hours (excl. Admin)]:[LPN Admin Hours]])</f>
        <v>51.297222222222224</v>
      </c>
      <c r="Q639" s="3">
        <v>45.697222222222223</v>
      </c>
      <c r="R639" s="3">
        <v>5.6</v>
      </c>
      <c r="S639" s="3">
        <f>SUM(Table3[[#This Row],[CNA Hours]], Table3[[#This Row],[NA TR Hours]], Table3[[#This Row],[Med Aide/Tech Hours]])</f>
        <v>112.33611111111111</v>
      </c>
      <c r="T639" s="3">
        <v>112.33611111111111</v>
      </c>
      <c r="U639" s="3">
        <v>0</v>
      </c>
      <c r="V639" s="3">
        <v>0</v>
      </c>
      <c r="W639" s="3">
        <f>SUM(Table3[[#This Row],[RN Hours Contract]:[Med Aide Hours Contract]])</f>
        <v>0</v>
      </c>
      <c r="X639" s="3">
        <v>0</v>
      </c>
      <c r="Y639" s="3">
        <v>0</v>
      </c>
      <c r="Z639" s="3">
        <v>0</v>
      </c>
      <c r="AA639" s="3">
        <v>0</v>
      </c>
      <c r="AB639" s="3">
        <v>0</v>
      </c>
      <c r="AC639" s="3">
        <v>0</v>
      </c>
      <c r="AD639" s="3">
        <v>0</v>
      </c>
      <c r="AE639" s="3">
        <v>0</v>
      </c>
      <c r="AF639" t="s">
        <v>637</v>
      </c>
      <c r="AG639" s="13">
        <v>5</v>
      </c>
      <c r="AQ639"/>
    </row>
    <row r="640" spans="1:43" x14ac:dyDescent="0.2">
      <c r="A640" t="s">
        <v>680</v>
      </c>
      <c r="B640" t="s">
        <v>1321</v>
      </c>
      <c r="C640" t="s">
        <v>1430</v>
      </c>
      <c r="D640" t="s">
        <v>1754</v>
      </c>
      <c r="E640" s="3">
        <v>72.577777777777783</v>
      </c>
      <c r="F640" s="3">
        <f>Table3[[#This Row],[Total Hours Nurse Staffing]]/Table3[[#This Row],[MDS Census]]</f>
        <v>4.8420254133496625</v>
      </c>
      <c r="G640" s="3">
        <f>Table3[[#This Row],[Total Direct Care Staff Hours]]/Table3[[#This Row],[MDS Census]]</f>
        <v>4.6793049601959575</v>
      </c>
      <c r="H640" s="3">
        <f>Table3[[#This Row],[Total RN Hours (w/ Admin, DON)]]/Table3[[#This Row],[MDS Census]]</f>
        <v>1.1735104102878138</v>
      </c>
      <c r="I640" s="3">
        <f>Table3[[#This Row],[Total RN Hours (w/ Admin, DON)]]/Table3[[#This Row],[MDS Census]]</f>
        <v>1.1735104102878138</v>
      </c>
      <c r="J640" s="3">
        <f t="shared" si="10"/>
        <v>351.42344444444444</v>
      </c>
      <c r="K640" s="3">
        <f>SUM(Table3[[#This Row],[RN Hours (excl. Admin, DON)]], Table3[[#This Row],[LPN Hours (excl. Admin)]], Table3[[#This Row],[CNA Hours]], Table3[[#This Row],[NA TR Hours]], Table3[[#This Row],[Med Aide/Tech Hours]])</f>
        <v>339.61355555555554</v>
      </c>
      <c r="L640" s="3">
        <f>SUM(Table3[[#This Row],[RN Hours (excl. Admin, DON)]:[RN DON Hours]])</f>
        <v>85.170777777777772</v>
      </c>
      <c r="M640" s="3">
        <v>73.36088888888888</v>
      </c>
      <c r="N640" s="3">
        <v>11.809888888888892</v>
      </c>
      <c r="O640" s="3">
        <v>0</v>
      </c>
      <c r="P640" s="3">
        <f>SUM(Table3[[#This Row],[LPN Hours (excl. Admin)]:[LPN Admin Hours]])</f>
        <v>61.776444444444444</v>
      </c>
      <c r="Q640" s="3">
        <v>61.776444444444444</v>
      </c>
      <c r="R640" s="3">
        <v>0</v>
      </c>
      <c r="S640" s="3">
        <f>SUM(Table3[[#This Row],[CNA Hours]], Table3[[#This Row],[NA TR Hours]], Table3[[#This Row],[Med Aide/Tech Hours]])</f>
        <v>204.47622222222222</v>
      </c>
      <c r="T640" s="3">
        <v>204.47622222222222</v>
      </c>
      <c r="U640" s="3">
        <v>0</v>
      </c>
      <c r="V640" s="3">
        <v>0</v>
      </c>
      <c r="W640" s="3">
        <f>SUM(Table3[[#This Row],[RN Hours Contract]:[Med Aide Hours Contract]])</f>
        <v>0</v>
      </c>
      <c r="X640" s="3">
        <v>0</v>
      </c>
      <c r="Y640" s="3">
        <v>0</v>
      </c>
      <c r="Z640" s="3">
        <v>0</v>
      </c>
      <c r="AA640" s="3">
        <v>0</v>
      </c>
      <c r="AB640" s="3">
        <v>0</v>
      </c>
      <c r="AC640" s="3">
        <v>0</v>
      </c>
      <c r="AD640" s="3">
        <v>0</v>
      </c>
      <c r="AE640" s="3">
        <v>0</v>
      </c>
      <c r="AF640" t="s">
        <v>638</v>
      </c>
      <c r="AG640" s="13">
        <v>5</v>
      </c>
      <c r="AQ640"/>
    </row>
    <row r="641" spans="1:43" x14ac:dyDescent="0.2">
      <c r="A641" t="s">
        <v>680</v>
      </c>
      <c r="B641" t="s">
        <v>1322</v>
      </c>
      <c r="C641" t="s">
        <v>1439</v>
      </c>
      <c r="D641" t="s">
        <v>1741</v>
      </c>
      <c r="E641" s="3">
        <v>21.211111111111112</v>
      </c>
      <c r="F641" s="3">
        <f>Table3[[#This Row],[Total Hours Nurse Staffing]]/Table3[[#This Row],[MDS Census]]</f>
        <v>5.1779046621267675</v>
      </c>
      <c r="G641" s="3">
        <f>Table3[[#This Row],[Total Direct Care Staff Hours]]/Table3[[#This Row],[MDS Census]]</f>
        <v>4.4319643792561543</v>
      </c>
      <c r="H641" s="3">
        <f>Table3[[#This Row],[Total RN Hours (w/ Admin, DON)]]/Table3[[#This Row],[MDS Census]]</f>
        <v>1.5829229963331586</v>
      </c>
      <c r="I641" s="3">
        <f>Table3[[#This Row],[Total RN Hours (w/ Admin, DON)]]/Table3[[#This Row],[MDS Census]]</f>
        <v>1.5829229963331586</v>
      </c>
      <c r="J641" s="3">
        <f t="shared" si="10"/>
        <v>109.8291111111111</v>
      </c>
      <c r="K641" s="3">
        <f>SUM(Table3[[#This Row],[RN Hours (excl. Admin, DON)]], Table3[[#This Row],[LPN Hours (excl. Admin)]], Table3[[#This Row],[CNA Hours]], Table3[[#This Row],[NA TR Hours]], Table3[[#This Row],[Med Aide/Tech Hours]])</f>
        <v>94.006888888888881</v>
      </c>
      <c r="L641" s="3">
        <f>SUM(Table3[[#This Row],[RN Hours (excl. Admin, DON)]:[RN DON Hours]])</f>
        <v>33.575555555555553</v>
      </c>
      <c r="M641" s="3">
        <v>17.753333333333334</v>
      </c>
      <c r="N641" s="3">
        <v>8.8000000000000007</v>
      </c>
      <c r="O641" s="3">
        <v>7.0222222222222221</v>
      </c>
      <c r="P641" s="3">
        <f>SUM(Table3[[#This Row],[LPN Hours (excl. Admin)]:[LPN Admin Hours]])</f>
        <v>9.6433333333333326</v>
      </c>
      <c r="Q641" s="3">
        <v>9.6433333333333326</v>
      </c>
      <c r="R641" s="3">
        <v>0</v>
      </c>
      <c r="S641" s="3">
        <f>SUM(Table3[[#This Row],[CNA Hours]], Table3[[#This Row],[NA TR Hours]], Table3[[#This Row],[Med Aide/Tech Hours]])</f>
        <v>66.61022222222222</v>
      </c>
      <c r="T641" s="3">
        <v>66.61022222222222</v>
      </c>
      <c r="U641" s="3">
        <v>0</v>
      </c>
      <c r="V641" s="3">
        <v>0</v>
      </c>
      <c r="W641" s="3">
        <f>SUM(Table3[[#This Row],[RN Hours Contract]:[Med Aide Hours Contract]])</f>
        <v>0</v>
      </c>
      <c r="X641" s="3">
        <v>0</v>
      </c>
      <c r="Y641" s="3">
        <v>0</v>
      </c>
      <c r="Z641" s="3">
        <v>0</v>
      </c>
      <c r="AA641" s="3">
        <v>0</v>
      </c>
      <c r="AB641" s="3">
        <v>0</v>
      </c>
      <c r="AC641" s="3">
        <v>0</v>
      </c>
      <c r="AD641" s="3">
        <v>0</v>
      </c>
      <c r="AE641" s="3">
        <v>0</v>
      </c>
      <c r="AF641" t="s">
        <v>639</v>
      </c>
      <c r="AG641" s="13">
        <v>5</v>
      </c>
      <c r="AQ641"/>
    </row>
    <row r="642" spans="1:43" x14ac:dyDescent="0.2">
      <c r="A642" t="s">
        <v>680</v>
      </c>
      <c r="B642" t="s">
        <v>1323</v>
      </c>
      <c r="C642" t="s">
        <v>1690</v>
      </c>
      <c r="D642" t="s">
        <v>1705</v>
      </c>
      <c r="E642" s="3">
        <v>42.31111111111111</v>
      </c>
      <c r="F642" s="3">
        <f>Table3[[#This Row],[Total Hours Nurse Staffing]]/Table3[[#This Row],[MDS Census]]</f>
        <v>3.4062815126050427</v>
      </c>
      <c r="G642" s="3">
        <f>Table3[[#This Row],[Total Direct Care Staff Hours]]/Table3[[#This Row],[MDS Census]]</f>
        <v>3.2257352941176474</v>
      </c>
      <c r="H642" s="3">
        <f>Table3[[#This Row],[Total RN Hours (w/ Admin, DON)]]/Table3[[#This Row],[MDS Census]]</f>
        <v>0.74330882352941186</v>
      </c>
      <c r="I642" s="3">
        <f>Table3[[#This Row],[Total RN Hours (w/ Admin, DON)]]/Table3[[#This Row],[MDS Census]]</f>
        <v>0.74330882352941186</v>
      </c>
      <c r="J642" s="3">
        <f t="shared" si="10"/>
        <v>144.12355555555558</v>
      </c>
      <c r="K642" s="3">
        <f>SUM(Table3[[#This Row],[RN Hours (excl. Admin, DON)]], Table3[[#This Row],[LPN Hours (excl. Admin)]], Table3[[#This Row],[CNA Hours]], Table3[[#This Row],[NA TR Hours]], Table3[[#This Row],[Med Aide/Tech Hours]])</f>
        <v>136.48444444444445</v>
      </c>
      <c r="L642" s="3">
        <f>SUM(Table3[[#This Row],[RN Hours (excl. Admin, DON)]:[RN DON Hours]])</f>
        <v>31.450222222222227</v>
      </c>
      <c r="M642" s="3">
        <v>27.480888888888892</v>
      </c>
      <c r="N642" s="3">
        <v>0</v>
      </c>
      <c r="O642" s="3">
        <v>3.9693333333333336</v>
      </c>
      <c r="P642" s="3">
        <f>SUM(Table3[[#This Row],[LPN Hours (excl. Admin)]:[LPN Admin Hours]])</f>
        <v>32.554555555555559</v>
      </c>
      <c r="Q642" s="3">
        <v>28.884777777777778</v>
      </c>
      <c r="R642" s="3">
        <v>3.6697777777777794</v>
      </c>
      <c r="S642" s="3">
        <f>SUM(Table3[[#This Row],[CNA Hours]], Table3[[#This Row],[NA TR Hours]], Table3[[#This Row],[Med Aide/Tech Hours]])</f>
        <v>80.11877777777778</v>
      </c>
      <c r="T642" s="3">
        <v>80.11877777777778</v>
      </c>
      <c r="U642" s="3">
        <v>0</v>
      </c>
      <c r="V642" s="3">
        <v>0</v>
      </c>
      <c r="W642" s="3">
        <f>SUM(Table3[[#This Row],[RN Hours Contract]:[Med Aide Hours Contract]])</f>
        <v>0</v>
      </c>
      <c r="X642" s="3">
        <v>0</v>
      </c>
      <c r="Y642" s="3">
        <v>0</v>
      </c>
      <c r="Z642" s="3">
        <v>0</v>
      </c>
      <c r="AA642" s="3">
        <v>0</v>
      </c>
      <c r="AB642" s="3">
        <v>0</v>
      </c>
      <c r="AC642" s="3">
        <v>0</v>
      </c>
      <c r="AD642" s="3">
        <v>0</v>
      </c>
      <c r="AE642" s="3">
        <v>0</v>
      </c>
      <c r="AF642" t="s">
        <v>640</v>
      </c>
      <c r="AG642" s="13">
        <v>5</v>
      </c>
      <c r="AQ642"/>
    </row>
    <row r="643" spans="1:43" x14ac:dyDescent="0.2">
      <c r="A643" t="s">
        <v>680</v>
      </c>
      <c r="B643" t="s">
        <v>1324</v>
      </c>
      <c r="C643" t="s">
        <v>1452</v>
      </c>
      <c r="D643" t="s">
        <v>1741</v>
      </c>
      <c r="E643" s="3">
        <v>50.033333333333331</v>
      </c>
      <c r="F643" s="3">
        <f>Table3[[#This Row],[Total Hours Nurse Staffing]]/Table3[[#This Row],[MDS Census]]</f>
        <v>4.4994448145680659</v>
      </c>
      <c r="G643" s="3">
        <f>Table3[[#This Row],[Total Direct Care Staff Hours]]/Table3[[#This Row],[MDS Census]]</f>
        <v>4.3324450366422385</v>
      </c>
      <c r="H643" s="3">
        <f>Table3[[#This Row],[Total RN Hours (w/ Admin, DON)]]/Table3[[#This Row],[MDS Census]]</f>
        <v>1.2182767044192759</v>
      </c>
      <c r="I643" s="3">
        <f>Table3[[#This Row],[Total RN Hours (w/ Admin, DON)]]/Table3[[#This Row],[MDS Census]]</f>
        <v>1.2182767044192759</v>
      </c>
      <c r="J643" s="3">
        <f t="shared" si="10"/>
        <v>225.12222222222221</v>
      </c>
      <c r="K643" s="3">
        <f>SUM(Table3[[#This Row],[RN Hours (excl. Admin, DON)]], Table3[[#This Row],[LPN Hours (excl. Admin)]], Table3[[#This Row],[CNA Hours]], Table3[[#This Row],[NA TR Hours]], Table3[[#This Row],[Med Aide/Tech Hours]])</f>
        <v>216.76666666666665</v>
      </c>
      <c r="L643" s="3">
        <f>SUM(Table3[[#This Row],[RN Hours (excl. Admin, DON)]:[RN DON Hours]])</f>
        <v>60.954444444444441</v>
      </c>
      <c r="M643" s="3">
        <v>52.598888888888887</v>
      </c>
      <c r="N643" s="3">
        <v>5.6</v>
      </c>
      <c r="O643" s="3">
        <v>2.7555555555555555</v>
      </c>
      <c r="P643" s="3">
        <f>SUM(Table3[[#This Row],[LPN Hours (excl. Admin)]:[LPN Admin Hours]])</f>
        <v>27.562222222222221</v>
      </c>
      <c r="Q643" s="3">
        <v>27.562222222222221</v>
      </c>
      <c r="R643" s="3">
        <v>0</v>
      </c>
      <c r="S643" s="3">
        <f>SUM(Table3[[#This Row],[CNA Hours]], Table3[[#This Row],[NA TR Hours]], Table3[[#This Row],[Med Aide/Tech Hours]])</f>
        <v>136.60555555555555</v>
      </c>
      <c r="T643" s="3">
        <v>136.60555555555555</v>
      </c>
      <c r="U643" s="3">
        <v>0</v>
      </c>
      <c r="V643" s="3">
        <v>0</v>
      </c>
      <c r="W643" s="3">
        <f>SUM(Table3[[#This Row],[RN Hours Contract]:[Med Aide Hours Contract]])</f>
        <v>0</v>
      </c>
      <c r="X643" s="3">
        <v>0</v>
      </c>
      <c r="Y643" s="3">
        <v>0</v>
      </c>
      <c r="Z643" s="3">
        <v>0</v>
      </c>
      <c r="AA643" s="3">
        <v>0</v>
      </c>
      <c r="AB643" s="3">
        <v>0</v>
      </c>
      <c r="AC643" s="3">
        <v>0</v>
      </c>
      <c r="AD643" s="3">
        <v>0</v>
      </c>
      <c r="AE643" s="3">
        <v>0</v>
      </c>
      <c r="AF643" t="s">
        <v>641</v>
      </c>
      <c r="AG643" s="13">
        <v>5</v>
      </c>
      <c r="AQ643"/>
    </row>
    <row r="644" spans="1:43" x14ac:dyDescent="0.2">
      <c r="A644" t="s">
        <v>680</v>
      </c>
      <c r="B644" t="s">
        <v>1325</v>
      </c>
      <c r="C644" t="s">
        <v>1400</v>
      </c>
      <c r="D644" t="s">
        <v>1762</v>
      </c>
      <c r="E644" s="3">
        <v>34.911111111111111</v>
      </c>
      <c r="F644" s="3">
        <f>Table3[[#This Row],[Total Hours Nurse Staffing]]/Table3[[#This Row],[MDS Census]]</f>
        <v>3.776575429662635</v>
      </c>
      <c r="G644" s="3">
        <f>Table3[[#This Row],[Total Direct Care Staff Hours]]/Table3[[#This Row],[MDS Census]]</f>
        <v>3.586728198599618</v>
      </c>
      <c r="H644" s="3">
        <f>Table3[[#This Row],[Total RN Hours (w/ Admin, DON)]]/Table3[[#This Row],[MDS Census]]</f>
        <v>0.7874761298535965</v>
      </c>
      <c r="I644" s="3">
        <f>Table3[[#This Row],[Total RN Hours (w/ Admin, DON)]]/Table3[[#This Row],[MDS Census]]</f>
        <v>0.7874761298535965</v>
      </c>
      <c r="J644" s="3">
        <f t="shared" si="10"/>
        <v>131.84444444444443</v>
      </c>
      <c r="K644" s="3">
        <f>SUM(Table3[[#This Row],[RN Hours (excl. Admin, DON)]], Table3[[#This Row],[LPN Hours (excl. Admin)]], Table3[[#This Row],[CNA Hours]], Table3[[#This Row],[NA TR Hours]], Table3[[#This Row],[Med Aide/Tech Hours]])</f>
        <v>125.21666666666667</v>
      </c>
      <c r="L644" s="3">
        <f>SUM(Table3[[#This Row],[RN Hours (excl. Admin, DON)]:[RN DON Hours]])</f>
        <v>27.491666666666667</v>
      </c>
      <c r="M644" s="3">
        <v>20.863888888888887</v>
      </c>
      <c r="N644" s="3">
        <v>0</v>
      </c>
      <c r="O644" s="3">
        <v>6.6277777777777782</v>
      </c>
      <c r="P644" s="3">
        <f>SUM(Table3[[#This Row],[LPN Hours (excl. Admin)]:[LPN Admin Hours]])</f>
        <v>29.988888888888887</v>
      </c>
      <c r="Q644" s="3">
        <v>29.988888888888887</v>
      </c>
      <c r="R644" s="3">
        <v>0</v>
      </c>
      <c r="S644" s="3">
        <f>SUM(Table3[[#This Row],[CNA Hours]], Table3[[#This Row],[NA TR Hours]], Table3[[#This Row],[Med Aide/Tech Hours]])</f>
        <v>74.363888888888894</v>
      </c>
      <c r="T644" s="3">
        <v>74.363888888888894</v>
      </c>
      <c r="U644" s="3">
        <v>0</v>
      </c>
      <c r="V644" s="3">
        <v>0</v>
      </c>
      <c r="W644" s="3">
        <f>SUM(Table3[[#This Row],[RN Hours Contract]:[Med Aide Hours Contract]])</f>
        <v>19.547222222222221</v>
      </c>
      <c r="X644" s="3">
        <v>1</v>
      </c>
      <c r="Y644" s="3">
        <v>0</v>
      </c>
      <c r="Z644" s="3">
        <v>4.5333333333333332</v>
      </c>
      <c r="AA644" s="3">
        <v>0.2</v>
      </c>
      <c r="AB644" s="3">
        <v>0</v>
      </c>
      <c r="AC644" s="3">
        <v>13.813888888888888</v>
      </c>
      <c r="AD644" s="3">
        <v>0</v>
      </c>
      <c r="AE644" s="3">
        <v>0</v>
      </c>
      <c r="AF644" t="s">
        <v>642</v>
      </c>
      <c r="AG644" s="13">
        <v>5</v>
      </c>
      <c r="AQ644"/>
    </row>
    <row r="645" spans="1:43" x14ac:dyDescent="0.2">
      <c r="A645" t="s">
        <v>680</v>
      </c>
      <c r="B645" t="s">
        <v>1326</v>
      </c>
      <c r="C645" t="s">
        <v>1691</v>
      </c>
      <c r="D645" t="s">
        <v>1750</v>
      </c>
      <c r="E645" s="3">
        <v>46.777777777777779</v>
      </c>
      <c r="F645" s="3">
        <f>Table3[[#This Row],[Total Hours Nurse Staffing]]/Table3[[#This Row],[MDS Census]]</f>
        <v>5.5285748218527324</v>
      </c>
      <c r="G645" s="3">
        <f>Table3[[#This Row],[Total Direct Care Staff Hours]]/Table3[[#This Row],[MDS Census]]</f>
        <v>5.1333254156769588</v>
      </c>
      <c r="H645" s="3">
        <f>Table3[[#This Row],[Total RN Hours (w/ Admin, DON)]]/Table3[[#This Row],[MDS Census]]</f>
        <v>1.5431686460807603</v>
      </c>
      <c r="I645" s="3">
        <f>Table3[[#This Row],[Total RN Hours (w/ Admin, DON)]]/Table3[[#This Row],[MDS Census]]</f>
        <v>1.5431686460807603</v>
      </c>
      <c r="J645" s="3">
        <f t="shared" si="10"/>
        <v>258.61444444444447</v>
      </c>
      <c r="K645" s="3">
        <f>SUM(Table3[[#This Row],[RN Hours (excl. Admin, DON)]], Table3[[#This Row],[LPN Hours (excl. Admin)]], Table3[[#This Row],[CNA Hours]], Table3[[#This Row],[NA TR Hours]], Table3[[#This Row],[Med Aide/Tech Hours]])</f>
        <v>240.12555555555554</v>
      </c>
      <c r="L645" s="3">
        <f>SUM(Table3[[#This Row],[RN Hours (excl. Admin, DON)]:[RN DON Hours]])</f>
        <v>72.186000000000007</v>
      </c>
      <c r="M645" s="3">
        <v>53.697111111111106</v>
      </c>
      <c r="N645" s="3">
        <v>11.911111111111111</v>
      </c>
      <c r="O645" s="3">
        <v>6.5777777777777775</v>
      </c>
      <c r="P645" s="3">
        <f>SUM(Table3[[#This Row],[LPN Hours (excl. Admin)]:[LPN Admin Hours]])</f>
        <v>10.436111111111112</v>
      </c>
      <c r="Q645" s="3">
        <v>10.436111111111112</v>
      </c>
      <c r="R645" s="3">
        <v>0</v>
      </c>
      <c r="S645" s="3">
        <f>SUM(Table3[[#This Row],[CNA Hours]], Table3[[#This Row],[NA TR Hours]], Table3[[#This Row],[Med Aide/Tech Hours]])</f>
        <v>175.99233333333333</v>
      </c>
      <c r="T645" s="3">
        <v>175.99233333333333</v>
      </c>
      <c r="U645" s="3">
        <v>0</v>
      </c>
      <c r="V645" s="3">
        <v>0</v>
      </c>
      <c r="W645" s="3">
        <f>SUM(Table3[[#This Row],[RN Hours Contract]:[Med Aide Hours Contract]])</f>
        <v>0</v>
      </c>
      <c r="X645" s="3">
        <v>0</v>
      </c>
      <c r="Y645" s="3">
        <v>0</v>
      </c>
      <c r="Z645" s="3">
        <v>0</v>
      </c>
      <c r="AA645" s="3">
        <v>0</v>
      </c>
      <c r="AB645" s="3">
        <v>0</v>
      </c>
      <c r="AC645" s="3">
        <v>0</v>
      </c>
      <c r="AD645" s="3">
        <v>0</v>
      </c>
      <c r="AE645" s="3">
        <v>0</v>
      </c>
      <c r="AF645" t="s">
        <v>643</v>
      </c>
      <c r="AG645" s="13">
        <v>5</v>
      </c>
      <c r="AQ645"/>
    </row>
    <row r="646" spans="1:43" x14ac:dyDescent="0.2">
      <c r="A646" t="s">
        <v>680</v>
      </c>
      <c r="B646" t="s">
        <v>1327</v>
      </c>
      <c r="C646" t="s">
        <v>1692</v>
      </c>
      <c r="D646" t="s">
        <v>1741</v>
      </c>
      <c r="E646" s="3">
        <v>50.077777777777776</v>
      </c>
      <c r="F646" s="3">
        <f>Table3[[#This Row],[Total Hours Nurse Staffing]]/Table3[[#This Row],[MDS Census]]</f>
        <v>7.7158420235189711</v>
      </c>
      <c r="G646" s="3">
        <f>Table3[[#This Row],[Total Direct Care Staff Hours]]/Table3[[#This Row],[MDS Census]]</f>
        <v>7.3226758375859786</v>
      </c>
      <c r="H646" s="3">
        <f>Table3[[#This Row],[Total RN Hours (w/ Admin, DON)]]/Table3[[#This Row],[MDS Census]]</f>
        <v>2.5673463501220328</v>
      </c>
      <c r="I646" s="3">
        <f>Table3[[#This Row],[Total RN Hours (w/ Admin, DON)]]/Table3[[#This Row],[MDS Census]]</f>
        <v>2.5673463501220328</v>
      </c>
      <c r="J646" s="3">
        <f t="shared" si="10"/>
        <v>386.39222222222224</v>
      </c>
      <c r="K646" s="3">
        <f>SUM(Table3[[#This Row],[RN Hours (excl. Admin, DON)]], Table3[[#This Row],[LPN Hours (excl. Admin)]], Table3[[#This Row],[CNA Hours]], Table3[[#This Row],[NA TR Hours]], Table3[[#This Row],[Med Aide/Tech Hours]])</f>
        <v>366.70333333333338</v>
      </c>
      <c r="L646" s="3">
        <f>SUM(Table3[[#This Row],[RN Hours (excl. Admin, DON)]:[RN DON Hours]])</f>
        <v>128.56700000000001</v>
      </c>
      <c r="M646" s="3">
        <v>108.87811111111112</v>
      </c>
      <c r="N646" s="3">
        <v>14.088888888888889</v>
      </c>
      <c r="O646" s="3">
        <v>5.6</v>
      </c>
      <c r="P646" s="3">
        <f>SUM(Table3[[#This Row],[LPN Hours (excl. Admin)]:[LPN Admin Hours]])</f>
        <v>76.159888888888887</v>
      </c>
      <c r="Q646" s="3">
        <v>76.159888888888887</v>
      </c>
      <c r="R646" s="3">
        <v>0</v>
      </c>
      <c r="S646" s="3">
        <f>SUM(Table3[[#This Row],[CNA Hours]], Table3[[#This Row],[NA TR Hours]], Table3[[#This Row],[Med Aide/Tech Hours]])</f>
        <v>181.66533333333334</v>
      </c>
      <c r="T646" s="3">
        <v>181.66533333333334</v>
      </c>
      <c r="U646" s="3">
        <v>0</v>
      </c>
      <c r="V646" s="3">
        <v>0</v>
      </c>
      <c r="W646" s="3">
        <f>SUM(Table3[[#This Row],[RN Hours Contract]:[Med Aide Hours Contract]])</f>
        <v>91.977888888888899</v>
      </c>
      <c r="X646" s="3">
        <v>19.494444444444444</v>
      </c>
      <c r="Y646" s="3">
        <v>0</v>
      </c>
      <c r="Z646" s="3">
        <v>0</v>
      </c>
      <c r="AA646" s="3">
        <v>14.946777777777781</v>
      </c>
      <c r="AB646" s="3">
        <v>0</v>
      </c>
      <c r="AC646" s="3">
        <v>57.536666666666676</v>
      </c>
      <c r="AD646" s="3">
        <v>0</v>
      </c>
      <c r="AE646" s="3">
        <v>0</v>
      </c>
      <c r="AF646" t="s">
        <v>644</v>
      </c>
      <c r="AG646" s="13">
        <v>5</v>
      </c>
      <c r="AQ646"/>
    </row>
    <row r="647" spans="1:43" x14ac:dyDescent="0.2">
      <c r="A647" t="s">
        <v>680</v>
      </c>
      <c r="B647" t="s">
        <v>1328</v>
      </c>
      <c r="C647" t="s">
        <v>1474</v>
      </c>
      <c r="D647" t="s">
        <v>1741</v>
      </c>
      <c r="E647" s="3">
        <v>48.1</v>
      </c>
      <c r="F647" s="3">
        <f>Table3[[#This Row],[Total Hours Nurse Staffing]]/Table3[[#This Row],[MDS Census]]</f>
        <v>3.8744583044583041</v>
      </c>
      <c r="G647" s="3">
        <f>Table3[[#This Row],[Total Direct Care Staff Hours]]/Table3[[#This Row],[MDS Census]]</f>
        <v>3.5381219681219673</v>
      </c>
      <c r="H647" s="3">
        <f>Table3[[#This Row],[Total RN Hours (w/ Admin, DON)]]/Table3[[#This Row],[MDS Census]]</f>
        <v>1.4865973665973664</v>
      </c>
      <c r="I647" s="3">
        <f>Table3[[#This Row],[Total RN Hours (w/ Admin, DON)]]/Table3[[#This Row],[MDS Census]]</f>
        <v>1.4865973665973664</v>
      </c>
      <c r="J647" s="3">
        <f t="shared" si="10"/>
        <v>186.36144444444443</v>
      </c>
      <c r="K647" s="3">
        <f>SUM(Table3[[#This Row],[RN Hours (excl. Admin, DON)]], Table3[[#This Row],[LPN Hours (excl. Admin)]], Table3[[#This Row],[CNA Hours]], Table3[[#This Row],[NA TR Hours]], Table3[[#This Row],[Med Aide/Tech Hours]])</f>
        <v>170.18366666666662</v>
      </c>
      <c r="L647" s="3">
        <f>SUM(Table3[[#This Row],[RN Hours (excl. Admin, DON)]:[RN DON Hours]])</f>
        <v>71.505333333333326</v>
      </c>
      <c r="M647" s="3">
        <v>55.327555555555548</v>
      </c>
      <c r="N647" s="3">
        <v>10.844444444444445</v>
      </c>
      <c r="O647" s="3">
        <v>5.333333333333333</v>
      </c>
      <c r="P647" s="3">
        <f>SUM(Table3[[#This Row],[LPN Hours (excl. Admin)]:[LPN Admin Hours]])</f>
        <v>13.645444444444443</v>
      </c>
      <c r="Q647" s="3">
        <v>13.645444444444443</v>
      </c>
      <c r="R647" s="3">
        <v>0</v>
      </c>
      <c r="S647" s="3">
        <f>SUM(Table3[[#This Row],[CNA Hours]], Table3[[#This Row],[NA TR Hours]], Table3[[#This Row],[Med Aide/Tech Hours]])</f>
        <v>101.21066666666665</v>
      </c>
      <c r="T647" s="3">
        <v>101.21066666666665</v>
      </c>
      <c r="U647" s="3">
        <v>0</v>
      </c>
      <c r="V647" s="3">
        <v>0</v>
      </c>
      <c r="W647" s="3">
        <f>SUM(Table3[[#This Row],[RN Hours Contract]:[Med Aide Hours Contract]])</f>
        <v>10.220000000000002</v>
      </c>
      <c r="X647" s="3">
        <v>0</v>
      </c>
      <c r="Y647" s="3">
        <v>0</v>
      </c>
      <c r="Z647" s="3">
        <v>0</v>
      </c>
      <c r="AA647" s="3">
        <v>2.4611111111111112</v>
      </c>
      <c r="AB647" s="3">
        <v>0</v>
      </c>
      <c r="AC647" s="3">
        <v>7.7588888888888912</v>
      </c>
      <c r="AD647" s="3">
        <v>0</v>
      </c>
      <c r="AE647" s="3">
        <v>0</v>
      </c>
      <c r="AF647" t="s">
        <v>645</v>
      </c>
      <c r="AG647" s="13">
        <v>5</v>
      </c>
      <c r="AQ647"/>
    </row>
    <row r="648" spans="1:43" x14ac:dyDescent="0.2">
      <c r="A648" t="s">
        <v>680</v>
      </c>
      <c r="B648" t="s">
        <v>1329</v>
      </c>
      <c r="C648" t="s">
        <v>1418</v>
      </c>
      <c r="D648" t="s">
        <v>1744</v>
      </c>
      <c r="E648" s="3">
        <v>71.477777777777774</v>
      </c>
      <c r="F648" s="3">
        <f>Table3[[#This Row],[Total Hours Nurse Staffing]]/Table3[[#This Row],[MDS Census]]</f>
        <v>3.948740867402456</v>
      </c>
      <c r="G648" s="3">
        <f>Table3[[#This Row],[Total Direct Care Staff Hours]]/Table3[[#This Row],[MDS Census]]</f>
        <v>3.7111767449090625</v>
      </c>
      <c r="H648" s="3">
        <f>Table3[[#This Row],[Total RN Hours (w/ Admin, DON)]]/Table3[[#This Row],[MDS Census]]</f>
        <v>1.6203559769936267</v>
      </c>
      <c r="I648" s="3">
        <f>Table3[[#This Row],[Total RN Hours (w/ Admin, DON)]]/Table3[[#This Row],[MDS Census]]</f>
        <v>1.6203559769936267</v>
      </c>
      <c r="J648" s="3">
        <f t="shared" si="10"/>
        <v>282.24722222222221</v>
      </c>
      <c r="K648" s="3">
        <f>SUM(Table3[[#This Row],[RN Hours (excl. Admin, DON)]], Table3[[#This Row],[LPN Hours (excl. Admin)]], Table3[[#This Row],[CNA Hours]], Table3[[#This Row],[NA TR Hours]], Table3[[#This Row],[Med Aide/Tech Hours]])</f>
        <v>265.26666666666665</v>
      </c>
      <c r="L648" s="3">
        <f>SUM(Table3[[#This Row],[RN Hours (excl. Admin, DON)]:[RN DON Hours]])</f>
        <v>115.81944444444444</v>
      </c>
      <c r="M648" s="3">
        <v>100.3</v>
      </c>
      <c r="N648" s="3">
        <v>10.986111111111111</v>
      </c>
      <c r="O648" s="3">
        <v>4.5333333333333332</v>
      </c>
      <c r="P648" s="3">
        <f>SUM(Table3[[#This Row],[LPN Hours (excl. Admin)]:[LPN Admin Hours]])</f>
        <v>47.827777777777776</v>
      </c>
      <c r="Q648" s="3">
        <v>46.366666666666667</v>
      </c>
      <c r="R648" s="3">
        <v>1.461111111111111</v>
      </c>
      <c r="S648" s="3">
        <f>SUM(Table3[[#This Row],[CNA Hours]], Table3[[#This Row],[NA TR Hours]], Table3[[#This Row],[Med Aide/Tech Hours]])</f>
        <v>118.6</v>
      </c>
      <c r="T648" s="3">
        <v>118.6</v>
      </c>
      <c r="U648" s="3">
        <v>0</v>
      </c>
      <c r="V648" s="3">
        <v>0</v>
      </c>
      <c r="W648" s="3">
        <f>SUM(Table3[[#This Row],[RN Hours Contract]:[Med Aide Hours Contract]])</f>
        <v>0</v>
      </c>
      <c r="X648" s="3">
        <v>0</v>
      </c>
      <c r="Y648" s="3">
        <v>0</v>
      </c>
      <c r="Z648" s="3">
        <v>0</v>
      </c>
      <c r="AA648" s="3">
        <v>0</v>
      </c>
      <c r="AB648" s="3">
        <v>0</v>
      </c>
      <c r="AC648" s="3">
        <v>0</v>
      </c>
      <c r="AD648" s="3">
        <v>0</v>
      </c>
      <c r="AE648" s="3">
        <v>0</v>
      </c>
      <c r="AF648" t="s">
        <v>646</v>
      </c>
      <c r="AG648" s="13">
        <v>5</v>
      </c>
      <c r="AQ648"/>
    </row>
    <row r="649" spans="1:43" x14ac:dyDescent="0.2">
      <c r="A649" t="s">
        <v>680</v>
      </c>
      <c r="B649" t="s">
        <v>1330</v>
      </c>
      <c r="C649" t="s">
        <v>1398</v>
      </c>
      <c r="D649" t="s">
        <v>1744</v>
      </c>
      <c r="E649" s="3">
        <v>35.855555555555554</v>
      </c>
      <c r="F649" s="3">
        <f>Table3[[#This Row],[Total Hours Nurse Staffing]]/Table3[[#This Row],[MDS Census]]</f>
        <v>4.0944375581035022</v>
      </c>
      <c r="G649" s="3">
        <f>Table3[[#This Row],[Total Direct Care Staff Hours]]/Table3[[#This Row],[MDS Census]]</f>
        <v>3.8280136349550671</v>
      </c>
      <c r="H649" s="3">
        <f>Table3[[#This Row],[Total RN Hours (w/ Admin, DON)]]/Table3[[#This Row],[MDS Census]]</f>
        <v>1.0621320111558723</v>
      </c>
      <c r="I649" s="3">
        <f>Table3[[#This Row],[Total RN Hours (w/ Admin, DON)]]/Table3[[#This Row],[MDS Census]]</f>
        <v>1.0621320111558723</v>
      </c>
      <c r="J649" s="3">
        <f t="shared" si="10"/>
        <v>146.80833333333334</v>
      </c>
      <c r="K649" s="3">
        <f>SUM(Table3[[#This Row],[RN Hours (excl. Admin, DON)]], Table3[[#This Row],[LPN Hours (excl. Admin)]], Table3[[#This Row],[CNA Hours]], Table3[[#This Row],[NA TR Hours]], Table3[[#This Row],[Med Aide/Tech Hours]])</f>
        <v>137.25555555555556</v>
      </c>
      <c r="L649" s="3">
        <f>SUM(Table3[[#This Row],[RN Hours (excl. Admin, DON)]:[RN DON Hours]])</f>
        <v>38.083333333333329</v>
      </c>
      <c r="M649" s="3">
        <v>28.530555555555555</v>
      </c>
      <c r="N649" s="3">
        <v>4.3388888888888886</v>
      </c>
      <c r="O649" s="3">
        <v>5.2138888888888886</v>
      </c>
      <c r="P649" s="3">
        <f>SUM(Table3[[#This Row],[LPN Hours (excl. Admin)]:[LPN Admin Hours]])</f>
        <v>22.280555555555555</v>
      </c>
      <c r="Q649" s="3">
        <v>22.280555555555555</v>
      </c>
      <c r="R649" s="3">
        <v>0</v>
      </c>
      <c r="S649" s="3">
        <f>SUM(Table3[[#This Row],[CNA Hours]], Table3[[#This Row],[NA TR Hours]], Table3[[#This Row],[Med Aide/Tech Hours]])</f>
        <v>86.444444444444443</v>
      </c>
      <c r="T649" s="3">
        <v>80.99166666666666</v>
      </c>
      <c r="U649" s="3">
        <v>5.4527777777777775</v>
      </c>
      <c r="V649" s="3">
        <v>0</v>
      </c>
      <c r="W649" s="3">
        <f>SUM(Table3[[#This Row],[RN Hours Contract]:[Med Aide Hours Contract]])</f>
        <v>0</v>
      </c>
      <c r="X649" s="3">
        <v>0</v>
      </c>
      <c r="Y649" s="3">
        <v>0</v>
      </c>
      <c r="Z649" s="3">
        <v>0</v>
      </c>
      <c r="AA649" s="3">
        <v>0</v>
      </c>
      <c r="AB649" s="3">
        <v>0</v>
      </c>
      <c r="AC649" s="3">
        <v>0</v>
      </c>
      <c r="AD649" s="3">
        <v>0</v>
      </c>
      <c r="AE649" s="3">
        <v>0</v>
      </c>
      <c r="AF649" t="s">
        <v>647</v>
      </c>
      <c r="AG649" s="13">
        <v>5</v>
      </c>
      <c r="AQ649"/>
    </row>
    <row r="650" spans="1:43" x14ac:dyDescent="0.2">
      <c r="A650" t="s">
        <v>680</v>
      </c>
      <c r="B650" t="s">
        <v>1331</v>
      </c>
      <c r="C650" t="s">
        <v>1686</v>
      </c>
      <c r="D650" t="s">
        <v>1750</v>
      </c>
      <c r="E650" s="3">
        <v>38.711111111111109</v>
      </c>
      <c r="F650" s="3">
        <f>Table3[[#This Row],[Total Hours Nurse Staffing]]/Table3[[#This Row],[MDS Census]]</f>
        <v>4.7871699196326061</v>
      </c>
      <c r="G650" s="3">
        <f>Table3[[#This Row],[Total Direct Care Staff Hours]]/Table3[[#This Row],[MDS Census]]</f>
        <v>4.5261194029850751</v>
      </c>
      <c r="H650" s="3">
        <f>Table3[[#This Row],[Total RN Hours (w/ Admin, DON)]]/Table3[[#This Row],[MDS Census]]</f>
        <v>1.8647388059701495</v>
      </c>
      <c r="I650" s="3">
        <f>Table3[[#This Row],[Total RN Hours (w/ Admin, DON)]]/Table3[[#This Row],[MDS Census]]</f>
        <v>1.8647388059701495</v>
      </c>
      <c r="J650" s="3">
        <f t="shared" si="10"/>
        <v>185.31666666666666</v>
      </c>
      <c r="K650" s="3">
        <f>SUM(Table3[[#This Row],[RN Hours (excl. Admin, DON)]], Table3[[#This Row],[LPN Hours (excl. Admin)]], Table3[[#This Row],[CNA Hours]], Table3[[#This Row],[NA TR Hours]], Table3[[#This Row],[Med Aide/Tech Hours]])</f>
        <v>175.21111111111111</v>
      </c>
      <c r="L650" s="3">
        <f>SUM(Table3[[#This Row],[RN Hours (excl. Admin, DON)]:[RN DON Hours]])</f>
        <v>72.186111111111117</v>
      </c>
      <c r="M650" s="3">
        <v>62.080555555555556</v>
      </c>
      <c r="N650" s="3">
        <v>5.2055555555555557</v>
      </c>
      <c r="O650" s="3">
        <v>4.9000000000000004</v>
      </c>
      <c r="P650" s="3">
        <f>SUM(Table3[[#This Row],[LPN Hours (excl. Admin)]:[LPN Admin Hours]])</f>
        <v>12.188888888888888</v>
      </c>
      <c r="Q650" s="3">
        <v>12.188888888888888</v>
      </c>
      <c r="R650" s="3">
        <v>0</v>
      </c>
      <c r="S650" s="3">
        <f>SUM(Table3[[#This Row],[CNA Hours]], Table3[[#This Row],[NA TR Hours]], Table3[[#This Row],[Med Aide/Tech Hours]])</f>
        <v>100.94166666666666</v>
      </c>
      <c r="T650" s="3">
        <v>100.94166666666666</v>
      </c>
      <c r="U650" s="3">
        <v>0</v>
      </c>
      <c r="V650" s="3">
        <v>0</v>
      </c>
      <c r="W650" s="3">
        <f>SUM(Table3[[#This Row],[RN Hours Contract]:[Med Aide Hours Contract]])</f>
        <v>0</v>
      </c>
      <c r="X650" s="3">
        <v>0</v>
      </c>
      <c r="Y650" s="3">
        <v>0</v>
      </c>
      <c r="Z650" s="3">
        <v>0</v>
      </c>
      <c r="AA650" s="3">
        <v>0</v>
      </c>
      <c r="AB650" s="3">
        <v>0</v>
      </c>
      <c r="AC650" s="3">
        <v>0</v>
      </c>
      <c r="AD650" s="3">
        <v>0</v>
      </c>
      <c r="AE650" s="3">
        <v>0</v>
      </c>
      <c r="AF650" t="s">
        <v>648</v>
      </c>
      <c r="AG650" s="13">
        <v>5</v>
      </c>
      <c r="AQ650"/>
    </row>
    <row r="651" spans="1:43" x14ac:dyDescent="0.2">
      <c r="A651" t="s">
        <v>680</v>
      </c>
      <c r="B651" t="s">
        <v>1332</v>
      </c>
      <c r="C651" t="s">
        <v>1422</v>
      </c>
      <c r="D651" t="s">
        <v>1746</v>
      </c>
      <c r="E651" s="3">
        <v>17.666666666666668</v>
      </c>
      <c r="F651" s="3">
        <f>Table3[[#This Row],[Total Hours Nurse Staffing]]/Table3[[#This Row],[MDS Census]]</f>
        <v>3.62822641509434</v>
      </c>
      <c r="G651" s="3">
        <f>Table3[[#This Row],[Total Direct Care Staff Hours]]/Table3[[#This Row],[MDS Census]]</f>
        <v>3.3452075471698115</v>
      </c>
      <c r="H651" s="3">
        <f>Table3[[#This Row],[Total RN Hours (w/ Admin, DON)]]/Table3[[#This Row],[MDS Census]]</f>
        <v>1.2500943396226414</v>
      </c>
      <c r="I651" s="3">
        <f>Table3[[#This Row],[Total RN Hours (w/ Admin, DON)]]/Table3[[#This Row],[MDS Census]]</f>
        <v>1.2500943396226414</v>
      </c>
      <c r="J651" s="3">
        <f t="shared" si="10"/>
        <v>64.098666666666674</v>
      </c>
      <c r="K651" s="3">
        <f>SUM(Table3[[#This Row],[RN Hours (excl. Admin, DON)]], Table3[[#This Row],[LPN Hours (excl. Admin)]], Table3[[#This Row],[CNA Hours]], Table3[[#This Row],[NA TR Hours]], Table3[[#This Row],[Med Aide/Tech Hours]])</f>
        <v>59.098666666666674</v>
      </c>
      <c r="L651" s="3">
        <f>SUM(Table3[[#This Row],[RN Hours (excl. Admin, DON)]:[RN DON Hours]])</f>
        <v>22.085000000000001</v>
      </c>
      <c r="M651" s="3">
        <v>17.085000000000001</v>
      </c>
      <c r="N651" s="3">
        <v>0</v>
      </c>
      <c r="O651" s="3">
        <v>5</v>
      </c>
      <c r="P651" s="3">
        <f>SUM(Table3[[#This Row],[LPN Hours (excl. Admin)]:[LPN Admin Hours]])</f>
        <v>6.2444444444444445</v>
      </c>
      <c r="Q651" s="3">
        <v>6.2444444444444445</v>
      </c>
      <c r="R651" s="3">
        <v>0</v>
      </c>
      <c r="S651" s="3">
        <f>SUM(Table3[[#This Row],[CNA Hours]], Table3[[#This Row],[NA TR Hours]], Table3[[#This Row],[Med Aide/Tech Hours]])</f>
        <v>35.769222222222226</v>
      </c>
      <c r="T651" s="3">
        <v>35.769222222222226</v>
      </c>
      <c r="U651" s="3">
        <v>0</v>
      </c>
      <c r="V651" s="3">
        <v>0</v>
      </c>
      <c r="W651" s="3">
        <f>SUM(Table3[[#This Row],[RN Hours Contract]:[Med Aide Hours Contract]])</f>
        <v>3.8267777777777772</v>
      </c>
      <c r="X651" s="3">
        <v>0.62944444444444447</v>
      </c>
      <c r="Y651" s="3">
        <v>0</v>
      </c>
      <c r="Z651" s="3">
        <v>0</v>
      </c>
      <c r="AA651" s="3">
        <v>0</v>
      </c>
      <c r="AB651" s="3">
        <v>0</v>
      </c>
      <c r="AC651" s="3">
        <v>3.1973333333333325</v>
      </c>
      <c r="AD651" s="3">
        <v>0</v>
      </c>
      <c r="AE651" s="3">
        <v>0</v>
      </c>
      <c r="AF651" t="s">
        <v>649</v>
      </c>
      <c r="AG651" s="13">
        <v>5</v>
      </c>
      <c r="AQ651"/>
    </row>
    <row r="652" spans="1:43" x14ac:dyDescent="0.2">
      <c r="A652" t="s">
        <v>680</v>
      </c>
      <c r="B652" t="s">
        <v>684</v>
      </c>
      <c r="C652" t="s">
        <v>1439</v>
      </c>
      <c r="D652" t="s">
        <v>1741</v>
      </c>
      <c r="E652" s="3">
        <v>43.555555555555557</v>
      </c>
      <c r="F652" s="3">
        <f>Table3[[#This Row],[Total Hours Nurse Staffing]]/Table3[[#This Row],[MDS Census]]</f>
        <v>6.6367346938775507</v>
      </c>
      <c r="G652" s="3">
        <f>Table3[[#This Row],[Total Direct Care Staff Hours]]/Table3[[#This Row],[MDS Census]]</f>
        <v>6.3854846938775509</v>
      </c>
      <c r="H652" s="3">
        <f>Table3[[#This Row],[Total RN Hours (w/ Admin, DON)]]/Table3[[#This Row],[MDS Census]]</f>
        <v>0.62191326530612245</v>
      </c>
      <c r="I652" s="3">
        <f>Table3[[#This Row],[Total RN Hours (w/ Admin, DON)]]/Table3[[#This Row],[MDS Census]]</f>
        <v>0.62191326530612245</v>
      </c>
      <c r="J652" s="3">
        <f t="shared" si="10"/>
        <v>289.06666666666666</v>
      </c>
      <c r="K652" s="3">
        <f>SUM(Table3[[#This Row],[RN Hours (excl. Admin, DON)]], Table3[[#This Row],[LPN Hours (excl. Admin)]], Table3[[#This Row],[CNA Hours]], Table3[[#This Row],[NA TR Hours]], Table3[[#This Row],[Med Aide/Tech Hours]])</f>
        <v>278.12333333333333</v>
      </c>
      <c r="L652" s="3">
        <f>SUM(Table3[[#This Row],[RN Hours (excl. Admin, DON)]:[RN DON Hours]])</f>
        <v>27.087777777777777</v>
      </c>
      <c r="M652" s="3">
        <v>16.144444444444446</v>
      </c>
      <c r="N652" s="3">
        <v>5.7877777777777775</v>
      </c>
      <c r="O652" s="3">
        <v>5.1555555555555559</v>
      </c>
      <c r="P652" s="3">
        <f>SUM(Table3[[#This Row],[LPN Hours (excl. Admin)]:[LPN Admin Hours]])</f>
        <v>53.507777777777775</v>
      </c>
      <c r="Q652" s="3">
        <v>53.507777777777775</v>
      </c>
      <c r="R652" s="3">
        <v>0</v>
      </c>
      <c r="S652" s="3">
        <f>SUM(Table3[[#This Row],[CNA Hours]], Table3[[#This Row],[NA TR Hours]], Table3[[#This Row],[Med Aide/Tech Hours]])</f>
        <v>208.47111111111113</v>
      </c>
      <c r="T652" s="3">
        <v>208.47111111111113</v>
      </c>
      <c r="U652" s="3">
        <v>0</v>
      </c>
      <c r="V652" s="3">
        <v>0</v>
      </c>
      <c r="W652" s="3">
        <f>SUM(Table3[[#This Row],[RN Hours Contract]:[Med Aide Hours Contract]])</f>
        <v>11.022222222222222</v>
      </c>
      <c r="X652" s="3">
        <v>0</v>
      </c>
      <c r="Y652" s="3">
        <v>0</v>
      </c>
      <c r="Z652" s="3">
        <v>0</v>
      </c>
      <c r="AA652" s="3">
        <v>0</v>
      </c>
      <c r="AB652" s="3">
        <v>0</v>
      </c>
      <c r="AC652" s="3">
        <v>11.022222222222222</v>
      </c>
      <c r="AD652" s="3">
        <v>0</v>
      </c>
      <c r="AE652" s="3">
        <v>0</v>
      </c>
      <c r="AF652" t="s">
        <v>650</v>
      </c>
      <c r="AG652" s="13">
        <v>5</v>
      </c>
      <c r="AQ652"/>
    </row>
    <row r="653" spans="1:43" x14ac:dyDescent="0.2">
      <c r="A653" t="s">
        <v>680</v>
      </c>
      <c r="B653" t="s">
        <v>1333</v>
      </c>
      <c r="C653" t="s">
        <v>1693</v>
      </c>
      <c r="D653" t="s">
        <v>1759</v>
      </c>
      <c r="E653" s="3">
        <v>85.12222222222222</v>
      </c>
      <c r="F653" s="3">
        <f>Table3[[#This Row],[Total Hours Nurse Staffing]]/Table3[[#This Row],[MDS Census]]</f>
        <v>4.3047252316929905</v>
      </c>
      <c r="G653" s="3">
        <f>Table3[[#This Row],[Total Direct Care Staff Hours]]/Table3[[#This Row],[MDS Census]]</f>
        <v>4.0184701736065795</v>
      </c>
      <c r="H653" s="3">
        <f>Table3[[#This Row],[Total RN Hours (w/ Admin, DON)]]/Table3[[#This Row],[MDS Census]]</f>
        <v>1.1944589479180265</v>
      </c>
      <c r="I653" s="3">
        <f>Table3[[#This Row],[Total RN Hours (w/ Admin, DON)]]/Table3[[#This Row],[MDS Census]]</f>
        <v>1.1944589479180265</v>
      </c>
      <c r="J653" s="3">
        <f t="shared" si="10"/>
        <v>366.42777777777781</v>
      </c>
      <c r="K653" s="3">
        <f>SUM(Table3[[#This Row],[RN Hours (excl. Admin, DON)]], Table3[[#This Row],[LPN Hours (excl. Admin)]], Table3[[#This Row],[CNA Hours]], Table3[[#This Row],[NA TR Hours]], Table3[[#This Row],[Med Aide/Tech Hours]])</f>
        <v>342.06111111111113</v>
      </c>
      <c r="L653" s="3">
        <f>SUM(Table3[[#This Row],[RN Hours (excl. Admin, DON)]:[RN DON Hours]])</f>
        <v>101.67500000000001</v>
      </c>
      <c r="M653" s="3">
        <v>85.738888888888894</v>
      </c>
      <c r="N653" s="3">
        <v>11.269444444444444</v>
      </c>
      <c r="O653" s="3">
        <v>4.666666666666667</v>
      </c>
      <c r="P653" s="3">
        <f>SUM(Table3[[#This Row],[LPN Hours (excl. Admin)]:[LPN Admin Hours]])</f>
        <v>58.280555555555559</v>
      </c>
      <c r="Q653" s="3">
        <v>49.85</v>
      </c>
      <c r="R653" s="3">
        <v>8.4305555555555554</v>
      </c>
      <c r="S653" s="3">
        <f>SUM(Table3[[#This Row],[CNA Hours]], Table3[[#This Row],[NA TR Hours]], Table3[[#This Row],[Med Aide/Tech Hours]])</f>
        <v>206.47222222222223</v>
      </c>
      <c r="T653" s="3">
        <v>204.69722222222222</v>
      </c>
      <c r="U653" s="3">
        <v>1.7749999999999999</v>
      </c>
      <c r="V653" s="3">
        <v>0</v>
      </c>
      <c r="W653" s="3">
        <f>SUM(Table3[[#This Row],[RN Hours Contract]:[Med Aide Hours Contract]])</f>
        <v>0</v>
      </c>
      <c r="X653" s="3">
        <v>0</v>
      </c>
      <c r="Y653" s="3">
        <v>0</v>
      </c>
      <c r="Z653" s="3">
        <v>0</v>
      </c>
      <c r="AA653" s="3">
        <v>0</v>
      </c>
      <c r="AB653" s="3">
        <v>0</v>
      </c>
      <c r="AC653" s="3">
        <v>0</v>
      </c>
      <c r="AD653" s="3">
        <v>0</v>
      </c>
      <c r="AE653" s="3">
        <v>0</v>
      </c>
      <c r="AF653" t="s">
        <v>651</v>
      </c>
      <c r="AG653" s="13">
        <v>5</v>
      </c>
      <c r="AQ653"/>
    </row>
    <row r="654" spans="1:43" x14ac:dyDescent="0.2">
      <c r="A654" t="s">
        <v>680</v>
      </c>
      <c r="B654" t="s">
        <v>1334</v>
      </c>
      <c r="C654" t="s">
        <v>1474</v>
      </c>
      <c r="D654" t="s">
        <v>1741</v>
      </c>
      <c r="E654" s="3">
        <v>49.555555555555557</v>
      </c>
      <c r="F654" s="3">
        <f>Table3[[#This Row],[Total Hours Nurse Staffing]]/Table3[[#This Row],[MDS Census]]</f>
        <v>4.2055493273542606</v>
      </c>
      <c r="G654" s="3">
        <f>Table3[[#This Row],[Total Direct Care Staff Hours]]/Table3[[#This Row],[MDS Census]]</f>
        <v>3.8110986547085206</v>
      </c>
      <c r="H654" s="3">
        <f>Table3[[#This Row],[Total RN Hours (w/ Admin, DON)]]/Table3[[#This Row],[MDS Census]]</f>
        <v>1.5942264573991032</v>
      </c>
      <c r="I654" s="3">
        <f>Table3[[#This Row],[Total RN Hours (w/ Admin, DON)]]/Table3[[#This Row],[MDS Census]]</f>
        <v>1.5942264573991032</v>
      </c>
      <c r="J654" s="3">
        <f t="shared" si="10"/>
        <v>208.40833333333336</v>
      </c>
      <c r="K654" s="3">
        <f>SUM(Table3[[#This Row],[RN Hours (excl. Admin, DON)]], Table3[[#This Row],[LPN Hours (excl. Admin)]], Table3[[#This Row],[CNA Hours]], Table3[[#This Row],[NA TR Hours]], Table3[[#This Row],[Med Aide/Tech Hours]])</f>
        <v>188.86111111111114</v>
      </c>
      <c r="L654" s="3">
        <f>SUM(Table3[[#This Row],[RN Hours (excl. Admin, DON)]:[RN DON Hours]])</f>
        <v>79.00277777777778</v>
      </c>
      <c r="M654" s="3">
        <v>68.077777777777783</v>
      </c>
      <c r="N654" s="3">
        <v>5.6805555555555554</v>
      </c>
      <c r="O654" s="3">
        <v>5.2444444444444445</v>
      </c>
      <c r="P654" s="3">
        <f>SUM(Table3[[#This Row],[LPN Hours (excl. Admin)]:[LPN Admin Hours]])</f>
        <v>16.861111111111111</v>
      </c>
      <c r="Q654" s="3">
        <v>8.2388888888888889</v>
      </c>
      <c r="R654" s="3">
        <v>8.6222222222222218</v>
      </c>
      <c r="S654" s="3">
        <f>SUM(Table3[[#This Row],[CNA Hours]], Table3[[#This Row],[NA TR Hours]], Table3[[#This Row],[Med Aide/Tech Hours]])</f>
        <v>112.54444444444445</v>
      </c>
      <c r="T654" s="3">
        <v>112.54444444444445</v>
      </c>
      <c r="U654" s="3">
        <v>0</v>
      </c>
      <c r="V654" s="3">
        <v>0</v>
      </c>
      <c r="W654" s="3">
        <f>SUM(Table3[[#This Row],[RN Hours Contract]:[Med Aide Hours Contract]])</f>
        <v>35.447222222222223</v>
      </c>
      <c r="X654" s="3">
        <v>1.3111111111111111</v>
      </c>
      <c r="Y654" s="3">
        <v>2.1333333333333333</v>
      </c>
      <c r="Z654" s="3">
        <v>0.53333333333333333</v>
      </c>
      <c r="AA654" s="3">
        <v>8.2388888888888889</v>
      </c>
      <c r="AB654" s="3">
        <v>2.4888888888888889</v>
      </c>
      <c r="AC654" s="3">
        <v>20.741666666666667</v>
      </c>
      <c r="AD654" s="3">
        <v>0</v>
      </c>
      <c r="AE654" s="3">
        <v>0</v>
      </c>
      <c r="AF654" t="s">
        <v>652</v>
      </c>
      <c r="AG654" s="13">
        <v>5</v>
      </c>
      <c r="AQ654"/>
    </row>
    <row r="655" spans="1:43" x14ac:dyDescent="0.2">
      <c r="A655" t="s">
        <v>680</v>
      </c>
      <c r="B655" t="s">
        <v>1335</v>
      </c>
      <c r="C655" t="s">
        <v>1694</v>
      </c>
      <c r="D655" t="s">
        <v>1717</v>
      </c>
      <c r="E655" s="3">
        <v>43.911111111111111</v>
      </c>
      <c r="F655" s="3">
        <f>Table3[[#This Row],[Total Hours Nurse Staffing]]/Table3[[#This Row],[MDS Census]]</f>
        <v>3.0296609311740892</v>
      </c>
      <c r="G655" s="3">
        <f>Table3[[#This Row],[Total Direct Care Staff Hours]]/Table3[[#This Row],[MDS Census]]</f>
        <v>2.9185779352226726</v>
      </c>
      <c r="H655" s="3">
        <f>Table3[[#This Row],[Total RN Hours (w/ Admin, DON)]]/Table3[[#This Row],[MDS Census]]</f>
        <v>0.44337550607287451</v>
      </c>
      <c r="I655" s="3">
        <f>Table3[[#This Row],[Total RN Hours (w/ Admin, DON)]]/Table3[[#This Row],[MDS Census]]</f>
        <v>0.44337550607287451</v>
      </c>
      <c r="J655" s="3">
        <f t="shared" si="10"/>
        <v>133.03577777777778</v>
      </c>
      <c r="K655" s="3">
        <f>SUM(Table3[[#This Row],[RN Hours (excl. Admin, DON)]], Table3[[#This Row],[LPN Hours (excl. Admin)]], Table3[[#This Row],[CNA Hours]], Table3[[#This Row],[NA TR Hours]], Table3[[#This Row],[Med Aide/Tech Hours]])</f>
        <v>128.15800000000002</v>
      </c>
      <c r="L655" s="3">
        <f>SUM(Table3[[#This Row],[RN Hours (excl. Admin, DON)]:[RN DON Hours]])</f>
        <v>19.469111111111111</v>
      </c>
      <c r="M655" s="3">
        <v>19.469111111111111</v>
      </c>
      <c r="N655" s="3">
        <v>0</v>
      </c>
      <c r="O655" s="3">
        <v>0</v>
      </c>
      <c r="P655" s="3">
        <f>SUM(Table3[[#This Row],[LPN Hours (excl. Admin)]:[LPN Admin Hours]])</f>
        <v>35.227777777777781</v>
      </c>
      <c r="Q655" s="3">
        <v>30.35</v>
      </c>
      <c r="R655" s="3">
        <v>4.8777777777777782</v>
      </c>
      <c r="S655" s="3">
        <f>SUM(Table3[[#This Row],[CNA Hours]], Table3[[#This Row],[NA TR Hours]], Table3[[#This Row],[Med Aide/Tech Hours]])</f>
        <v>78.338888888888889</v>
      </c>
      <c r="T655" s="3">
        <v>78.338888888888889</v>
      </c>
      <c r="U655" s="3">
        <v>0</v>
      </c>
      <c r="V655" s="3">
        <v>0</v>
      </c>
      <c r="W655" s="3">
        <f>SUM(Table3[[#This Row],[RN Hours Contract]:[Med Aide Hours Contract]])</f>
        <v>0</v>
      </c>
      <c r="X655" s="3">
        <v>0</v>
      </c>
      <c r="Y655" s="3">
        <v>0</v>
      </c>
      <c r="Z655" s="3">
        <v>0</v>
      </c>
      <c r="AA655" s="3">
        <v>0</v>
      </c>
      <c r="AB655" s="3">
        <v>0</v>
      </c>
      <c r="AC655" s="3">
        <v>0</v>
      </c>
      <c r="AD655" s="3">
        <v>0</v>
      </c>
      <c r="AE655" s="3">
        <v>0</v>
      </c>
      <c r="AF655" t="s">
        <v>653</v>
      </c>
      <c r="AG655" s="13">
        <v>5</v>
      </c>
      <c r="AQ655"/>
    </row>
    <row r="656" spans="1:43" x14ac:dyDescent="0.2">
      <c r="A656" t="s">
        <v>680</v>
      </c>
      <c r="B656" t="s">
        <v>1336</v>
      </c>
      <c r="C656" t="s">
        <v>1562</v>
      </c>
      <c r="D656" t="s">
        <v>1741</v>
      </c>
      <c r="E656" s="3">
        <v>41.288888888888891</v>
      </c>
      <c r="F656" s="3">
        <f>Table3[[#This Row],[Total Hours Nurse Staffing]]/Table3[[#This Row],[MDS Census]]</f>
        <v>5.4234391819160379</v>
      </c>
      <c r="G656" s="3">
        <f>Table3[[#This Row],[Total Direct Care Staff Hours]]/Table3[[#This Row],[MDS Census]]</f>
        <v>5.0605220667384279</v>
      </c>
      <c r="H656" s="3">
        <f>Table3[[#This Row],[Total RN Hours (w/ Admin, DON)]]/Table3[[#This Row],[MDS Census]]</f>
        <v>1.6372712594187298</v>
      </c>
      <c r="I656" s="3">
        <f>Table3[[#This Row],[Total RN Hours (w/ Admin, DON)]]/Table3[[#This Row],[MDS Census]]</f>
        <v>1.6372712594187298</v>
      </c>
      <c r="J656" s="3">
        <f t="shared" si="10"/>
        <v>223.92777777777775</v>
      </c>
      <c r="K656" s="3">
        <f>SUM(Table3[[#This Row],[RN Hours (excl. Admin, DON)]], Table3[[#This Row],[LPN Hours (excl. Admin)]], Table3[[#This Row],[CNA Hours]], Table3[[#This Row],[NA TR Hours]], Table3[[#This Row],[Med Aide/Tech Hours]])</f>
        <v>208.94333333333333</v>
      </c>
      <c r="L656" s="3">
        <f>SUM(Table3[[#This Row],[RN Hours (excl. Admin, DON)]:[RN DON Hours]])</f>
        <v>67.601111111111109</v>
      </c>
      <c r="M656" s="3">
        <v>52.616666666666667</v>
      </c>
      <c r="N656" s="3">
        <v>9.9177777777777827</v>
      </c>
      <c r="O656" s="3">
        <v>5.0666666666666664</v>
      </c>
      <c r="P656" s="3">
        <f>SUM(Table3[[#This Row],[LPN Hours (excl. Admin)]:[LPN Admin Hours]])</f>
        <v>19.804444444444446</v>
      </c>
      <c r="Q656" s="3">
        <v>19.804444444444446</v>
      </c>
      <c r="R656" s="3">
        <v>0</v>
      </c>
      <c r="S656" s="3">
        <f>SUM(Table3[[#This Row],[CNA Hours]], Table3[[#This Row],[NA TR Hours]], Table3[[#This Row],[Med Aide/Tech Hours]])</f>
        <v>136.52222222222221</v>
      </c>
      <c r="T656" s="3">
        <v>136.52222222222221</v>
      </c>
      <c r="U656" s="3">
        <v>0</v>
      </c>
      <c r="V656" s="3">
        <v>0</v>
      </c>
      <c r="W656" s="3">
        <f>SUM(Table3[[#This Row],[RN Hours Contract]:[Med Aide Hours Contract]])</f>
        <v>21.43888888888889</v>
      </c>
      <c r="X656" s="3">
        <v>4.4388888888888891</v>
      </c>
      <c r="Y656" s="3">
        <v>0</v>
      </c>
      <c r="Z656" s="3">
        <v>0</v>
      </c>
      <c r="AA656" s="3">
        <v>0</v>
      </c>
      <c r="AB656" s="3">
        <v>0</v>
      </c>
      <c r="AC656" s="3">
        <v>17</v>
      </c>
      <c r="AD656" s="3">
        <v>0</v>
      </c>
      <c r="AE656" s="3">
        <v>0</v>
      </c>
      <c r="AF656" t="s">
        <v>654</v>
      </c>
      <c r="AG656" s="13">
        <v>5</v>
      </c>
      <c r="AQ656"/>
    </row>
    <row r="657" spans="1:43" x14ac:dyDescent="0.2">
      <c r="A657" t="s">
        <v>680</v>
      </c>
      <c r="B657" t="s">
        <v>1337</v>
      </c>
      <c r="C657" t="s">
        <v>1695</v>
      </c>
      <c r="D657" t="s">
        <v>1796</v>
      </c>
      <c r="E657" s="3">
        <v>17.844444444444445</v>
      </c>
      <c r="F657" s="3">
        <f>Table3[[#This Row],[Total Hours Nurse Staffing]]/Table3[[#This Row],[MDS Census]]</f>
        <v>4.5568493150684928</v>
      </c>
      <c r="G657" s="3">
        <f>Table3[[#This Row],[Total Direct Care Staff Hours]]/Table3[[#This Row],[MDS Census]]</f>
        <v>4.1659402241594021</v>
      </c>
      <c r="H657" s="3">
        <f>Table3[[#This Row],[Total RN Hours (w/ Admin, DON)]]/Table3[[#This Row],[MDS Census]]</f>
        <v>1.2799501867995018</v>
      </c>
      <c r="I657" s="3">
        <f>Table3[[#This Row],[Total RN Hours (w/ Admin, DON)]]/Table3[[#This Row],[MDS Census]]</f>
        <v>1.2799501867995018</v>
      </c>
      <c r="J657" s="3">
        <f t="shared" si="10"/>
        <v>81.314444444444447</v>
      </c>
      <c r="K657" s="3">
        <f>SUM(Table3[[#This Row],[RN Hours (excl. Admin, DON)]], Table3[[#This Row],[LPN Hours (excl. Admin)]], Table3[[#This Row],[CNA Hours]], Table3[[#This Row],[NA TR Hours]], Table3[[#This Row],[Med Aide/Tech Hours]])</f>
        <v>74.338888888888889</v>
      </c>
      <c r="L657" s="3">
        <f>SUM(Table3[[#This Row],[RN Hours (excl. Admin, DON)]:[RN DON Hours]])</f>
        <v>22.84</v>
      </c>
      <c r="M657" s="3">
        <v>15.864444444444445</v>
      </c>
      <c r="N657" s="3">
        <v>3.5855555555555556</v>
      </c>
      <c r="O657" s="3">
        <v>3.3899999999999997</v>
      </c>
      <c r="P657" s="3">
        <f>SUM(Table3[[#This Row],[LPN Hours (excl. Admin)]:[LPN Admin Hours]])</f>
        <v>13.987777777777779</v>
      </c>
      <c r="Q657" s="3">
        <v>13.987777777777779</v>
      </c>
      <c r="R657" s="3">
        <v>0</v>
      </c>
      <c r="S657" s="3">
        <f>SUM(Table3[[#This Row],[CNA Hours]], Table3[[#This Row],[NA TR Hours]], Table3[[#This Row],[Med Aide/Tech Hours]])</f>
        <v>44.486666666666665</v>
      </c>
      <c r="T657" s="3">
        <v>42.817777777777778</v>
      </c>
      <c r="U657" s="3">
        <v>1.6688888888888889</v>
      </c>
      <c r="V657" s="3">
        <v>0</v>
      </c>
      <c r="W657" s="3">
        <f>SUM(Table3[[#This Row],[RN Hours Contract]:[Med Aide Hours Contract]])</f>
        <v>0</v>
      </c>
      <c r="X657" s="3">
        <v>0</v>
      </c>
      <c r="Y657" s="3">
        <v>0</v>
      </c>
      <c r="Z657" s="3">
        <v>0</v>
      </c>
      <c r="AA657" s="3">
        <v>0</v>
      </c>
      <c r="AB657" s="3">
        <v>0</v>
      </c>
      <c r="AC657" s="3">
        <v>0</v>
      </c>
      <c r="AD657" s="3">
        <v>0</v>
      </c>
      <c r="AE657" s="3">
        <v>0</v>
      </c>
      <c r="AF657" t="s">
        <v>655</v>
      </c>
      <c r="AG657" s="13">
        <v>5</v>
      </c>
      <c r="AQ657"/>
    </row>
    <row r="658" spans="1:43" x14ac:dyDescent="0.2">
      <c r="A658" t="s">
        <v>680</v>
      </c>
      <c r="B658" t="s">
        <v>1338</v>
      </c>
      <c r="C658" t="s">
        <v>1439</v>
      </c>
      <c r="D658" t="s">
        <v>1741</v>
      </c>
      <c r="E658" s="3">
        <v>118.37777777777778</v>
      </c>
      <c r="F658" s="3">
        <f>Table3[[#This Row],[Total Hours Nurse Staffing]]/Table3[[#This Row],[MDS Census]]</f>
        <v>2.2803876478317999</v>
      </c>
      <c r="G658" s="3">
        <f>Table3[[#This Row],[Total Direct Care Staff Hours]]/Table3[[#This Row],[MDS Census]]</f>
        <v>2.1827013328327389</v>
      </c>
      <c r="H658" s="3">
        <f>Table3[[#This Row],[Total RN Hours (w/ Admin, DON)]]/Table3[[#This Row],[MDS Census]]</f>
        <v>0.10076027782992303</v>
      </c>
      <c r="I658" s="3">
        <f>Table3[[#This Row],[Total RN Hours (w/ Admin, DON)]]/Table3[[#This Row],[MDS Census]]</f>
        <v>0.10076027782992303</v>
      </c>
      <c r="J658" s="3">
        <f t="shared" si="10"/>
        <v>269.94722222222219</v>
      </c>
      <c r="K658" s="3">
        <f>SUM(Table3[[#This Row],[RN Hours (excl. Admin, DON)]], Table3[[#This Row],[LPN Hours (excl. Admin)]], Table3[[#This Row],[CNA Hours]], Table3[[#This Row],[NA TR Hours]], Table3[[#This Row],[Med Aide/Tech Hours]])</f>
        <v>258.38333333333333</v>
      </c>
      <c r="L658" s="3">
        <f>SUM(Table3[[#This Row],[RN Hours (excl. Admin, DON)]:[RN DON Hours]])</f>
        <v>11.927777777777777</v>
      </c>
      <c r="M658" s="3">
        <v>6.1749999999999998</v>
      </c>
      <c r="N658" s="3">
        <v>0</v>
      </c>
      <c r="O658" s="3">
        <v>5.7527777777777782</v>
      </c>
      <c r="P658" s="3">
        <f>SUM(Table3[[#This Row],[LPN Hours (excl. Admin)]:[LPN Admin Hours]])</f>
        <v>94.683333333333337</v>
      </c>
      <c r="Q658" s="3">
        <v>88.87222222222222</v>
      </c>
      <c r="R658" s="3">
        <v>5.8111111111111109</v>
      </c>
      <c r="S658" s="3">
        <f>SUM(Table3[[#This Row],[CNA Hours]], Table3[[#This Row],[NA TR Hours]], Table3[[#This Row],[Med Aide/Tech Hours]])</f>
        <v>163.33611111111111</v>
      </c>
      <c r="T658" s="3">
        <v>163.33611111111111</v>
      </c>
      <c r="U658" s="3">
        <v>0</v>
      </c>
      <c r="V658" s="3">
        <v>0</v>
      </c>
      <c r="W658" s="3">
        <f>SUM(Table3[[#This Row],[RN Hours Contract]:[Med Aide Hours Contract]])</f>
        <v>13.022222222222222</v>
      </c>
      <c r="X658" s="3">
        <v>0</v>
      </c>
      <c r="Y658" s="3">
        <v>0</v>
      </c>
      <c r="Z658" s="3">
        <v>0</v>
      </c>
      <c r="AA658" s="3">
        <v>4.5888888888888886</v>
      </c>
      <c r="AB658" s="3">
        <v>0</v>
      </c>
      <c r="AC658" s="3">
        <v>8.4333333333333336</v>
      </c>
      <c r="AD658" s="3">
        <v>0</v>
      </c>
      <c r="AE658" s="3">
        <v>0</v>
      </c>
      <c r="AF658" t="s">
        <v>656</v>
      </c>
      <c r="AG658" s="13">
        <v>5</v>
      </c>
      <c r="AQ658"/>
    </row>
    <row r="659" spans="1:43" x14ac:dyDescent="0.2">
      <c r="A659" t="s">
        <v>680</v>
      </c>
      <c r="B659" t="s">
        <v>1339</v>
      </c>
      <c r="C659" t="s">
        <v>1661</v>
      </c>
      <c r="D659" t="s">
        <v>1754</v>
      </c>
      <c r="E659" s="3">
        <v>23.388888888888889</v>
      </c>
      <c r="F659" s="3">
        <f>Table3[[#This Row],[Total Hours Nurse Staffing]]/Table3[[#This Row],[MDS Census]]</f>
        <v>7.7230878859857484</v>
      </c>
      <c r="G659" s="3">
        <f>Table3[[#This Row],[Total Direct Care Staff Hours]]/Table3[[#This Row],[MDS Census]]</f>
        <v>3.9004085510688835</v>
      </c>
      <c r="H659" s="3">
        <f>Table3[[#This Row],[Total RN Hours (w/ Admin, DON)]]/Table3[[#This Row],[MDS Census]]</f>
        <v>5.2125700712589076</v>
      </c>
      <c r="I659" s="3">
        <f>Table3[[#This Row],[Total RN Hours (w/ Admin, DON)]]/Table3[[#This Row],[MDS Census]]</f>
        <v>5.2125700712589076</v>
      </c>
      <c r="J659" s="3">
        <f t="shared" si="10"/>
        <v>180.63444444444445</v>
      </c>
      <c r="K659" s="3">
        <f>SUM(Table3[[#This Row],[RN Hours (excl. Admin, DON)]], Table3[[#This Row],[LPN Hours (excl. Admin)]], Table3[[#This Row],[CNA Hours]], Table3[[#This Row],[NA TR Hours]], Table3[[#This Row],[Med Aide/Tech Hours]])</f>
        <v>91.226222222222219</v>
      </c>
      <c r="L659" s="3">
        <f>SUM(Table3[[#This Row],[RN Hours (excl. Admin, DON)]:[RN DON Hours]])</f>
        <v>121.91622222222223</v>
      </c>
      <c r="M659" s="3">
        <v>32.507999999999996</v>
      </c>
      <c r="N659" s="3">
        <v>11.193777777777779</v>
      </c>
      <c r="O659" s="3">
        <v>78.214444444444453</v>
      </c>
      <c r="P659" s="3">
        <f>SUM(Table3[[#This Row],[LPN Hours (excl. Admin)]:[LPN Admin Hours]])</f>
        <v>5.5262222222222226</v>
      </c>
      <c r="Q659" s="3">
        <v>5.5262222222222226</v>
      </c>
      <c r="R659" s="3">
        <v>0</v>
      </c>
      <c r="S659" s="3">
        <f>SUM(Table3[[#This Row],[CNA Hours]], Table3[[#This Row],[NA TR Hours]], Table3[[#This Row],[Med Aide/Tech Hours]])</f>
        <v>53.192</v>
      </c>
      <c r="T659" s="3">
        <v>53.192</v>
      </c>
      <c r="U659" s="3">
        <v>0</v>
      </c>
      <c r="V659" s="3">
        <v>0</v>
      </c>
      <c r="W659" s="3">
        <f>SUM(Table3[[#This Row],[RN Hours Contract]:[Med Aide Hours Contract]])</f>
        <v>0</v>
      </c>
      <c r="X659" s="3">
        <v>0</v>
      </c>
      <c r="Y659" s="3">
        <v>0</v>
      </c>
      <c r="Z659" s="3">
        <v>0</v>
      </c>
      <c r="AA659" s="3">
        <v>0</v>
      </c>
      <c r="AB659" s="3">
        <v>0</v>
      </c>
      <c r="AC659" s="3">
        <v>0</v>
      </c>
      <c r="AD659" s="3">
        <v>0</v>
      </c>
      <c r="AE659" s="3">
        <v>0</v>
      </c>
      <c r="AF659" t="s">
        <v>657</v>
      </c>
      <c r="AG659" s="13">
        <v>5</v>
      </c>
      <c r="AQ659"/>
    </row>
    <row r="660" spans="1:43" x14ac:dyDescent="0.2">
      <c r="A660" t="s">
        <v>680</v>
      </c>
      <c r="B660" t="s">
        <v>1340</v>
      </c>
      <c r="C660" t="s">
        <v>1640</v>
      </c>
      <c r="D660" t="s">
        <v>1748</v>
      </c>
      <c r="E660" s="3">
        <v>24.6</v>
      </c>
      <c r="F660" s="3">
        <f>Table3[[#This Row],[Total Hours Nurse Staffing]]/Table3[[#This Row],[MDS Census]]</f>
        <v>3.4658175248419147</v>
      </c>
      <c r="G660" s="3">
        <f>Table3[[#This Row],[Total Direct Care Staff Hours]]/Table3[[#This Row],[MDS Census]]</f>
        <v>3.2054290876242089</v>
      </c>
      <c r="H660" s="3">
        <f>Table3[[#This Row],[Total RN Hours (w/ Admin, DON)]]/Table3[[#This Row],[MDS Census]]</f>
        <v>1.2961833785004517</v>
      </c>
      <c r="I660" s="3">
        <f>Table3[[#This Row],[Total RN Hours (w/ Admin, DON)]]/Table3[[#This Row],[MDS Census]]</f>
        <v>1.2961833785004517</v>
      </c>
      <c r="J660" s="3">
        <f t="shared" si="10"/>
        <v>85.25911111111111</v>
      </c>
      <c r="K660" s="3">
        <f>SUM(Table3[[#This Row],[RN Hours (excl. Admin, DON)]], Table3[[#This Row],[LPN Hours (excl. Admin)]], Table3[[#This Row],[CNA Hours]], Table3[[#This Row],[NA TR Hours]], Table3[[#This Row],[Med Aide/Tech Hours]])</f>
        <v>78.853555555555545</v>
      </c>
      <c r="L660" s="3">
        <f>SUM(Table3[[#This Row],[RN Hours (excl. Admin, DON)]:[RN DON Hours]])</f>
        <v>31.886111111111113</v>
      </c>
      <c r="M660" s="3">
        <v>25.480555555555554</v>
      </c>
      <c r="N660" s="3">
        <v>0.89444444444444449</v>
      </c>
      <c r="O660" s="3">
        <v>5.5111111111111111</v>
      </c>
      <c r="P660" s="3">
        <f>SUM(Table3[[#This Row],[LPN Hours (excl. Admin)]:[LPN Admin Hours]])</f>
        <v>4.7861111111111114</v>
      </c>
      <c r="Q660" s="3">
        <v>4.7861111111111114</v>
      </c>
      <c r="R660" s="3">
        <v>0</v>
      </c>
      <c r="S660" s="3">
        <f>SUM(Table3[[#This Row],[CNA Hours]], Table3[[#This Row],[NA TR Hours]], Table3[[#This Row],[Med Aide/Tech Hours]])</f>
        <v>48.586888888888886</v>
      </c>
      <c r="T660" s="3">
        <v>48.50355555555555</v>
      </c>
      <c r="U660" s="3">
        <v>8.3333333333333329E-2</v>
      </c>
      <c r="V660" s="3">
        <v>0</v>
      </c>
      <c r="W660" s="3">
        <f>SUM(Table3[[#This Row],[RN Hours Contract]:[Med Aide Hours Contract]])</f>
        <v>4.177777777777778</v>
      </c>
      <c r="X660" s="3">
        <v>0</v>
      </c>
      <c r="Y660" s="3">
        <v>0.89444444444444449</v>
      </c>
      <c r="Z660" s="3">
        <v>0</v>
      </c>
      <c r="AA660" s="3">
        <v>0</v>
      </c>
      <c r="AB660" s="3">
        <v>0</v>
      </c>
      <c r="AC660" s="3">
        <v>3.2833333333333332</v>
      </c>
      <c r="AD660" s="3">
        <v>0</v>
      </c>
      <c r="AE660" s="3">
        <v>0</v>
      </c>
      <c r="AF660" t="s">
        <v>658</v>
      </c>
      <c r="AG660" s="13">
        <v>5</v>
      </c>
      <c r="AQ660"/>
    </row>
    <row r="661" spans="1:43" x14ac:dyDescent="0.2">
      <c r="A661" t="s">
        <v>680</v>
      </c>
      <c r="B661" t="s">
        <v>1341</v>
      </c>
      <c r="C661" t="s">
        <v>1439</v>
      </c>
      <c r="D661" t="s">
        <v>1741</v>
      </c>
      <c r="E661" s="3">
        <v>127.78888888888889</v>
      </c>
      <c r="F661" s="3">
        <f>Table3[[#This Row],[Total Hours Nurse Staffing]]/Table3[[#This Row],[MDS Census]]</f>
        <v>1.7401747674115293</v>
      </c>
      <c r="G661" s="3">
        <f>Table3[[#This Row],[Total Direct Care Staff Hours]]/Table3[[#This Row],[MDS Census]]</f>
        <v>1.653291018172333</v>
      </c>
      <c r="H661" s="3">
        <f>Table3[[#This Row],[Total RN Hours (w/ Admin, DON)]]/Table3[[#This Row],[MDS Census]]</f>
        <v>0.14735675158681855</v>
      </c>
      <c r="I661" s="3">
        <f>Table3[[#This Row],[Total RN Hours (w/ Admin, DON)]]/Table3[[#This Row],[MDS Census]]</f>
        <v>0.14735675158681855</v>
      </c>
      <c r="J661" s="3">
        <f t="shared" si="10"/>
        <v>222.375</v>
      </c>
      <c r="K661" s="3">
        <f>SUM(Table3[[#This Row],[RN Hours (excl. Admin, DON)]], Table3[[#This Row],[LPN Hours (excl. Admin)]], Table3[[#This Row],[CNA Hours]], Table3[[#This Row],[NA TR Hours]], Table3[[#This Row],[Med Aide/Tech Hours]])</f>
        <v>211.27222222222224</v>
      </c>
      <c r="L661" s="3">
        <f>SUM(Table3[[#This Row],[RN Hours (excl. Admin, DON)]:[RN DON Hours]])</f>
        <v>18.830555555555556</v>
      </c>
      <c r="M661" s="3">
        <v>13.061111111111112</v>
      </c>
      <c r="N661" s="3">
        <v>0.25833333333333336</v>
      </c>
      <c r="O661" s="3">
        <v>5.5111111111111111</v>
      </c>
      <c r="P661" s="3">
        <f>SUM(Table3[[#This Row],[LPN Hours (excl. Admin)]:[LPN Admin Hours]])</f>
        <v>66.194444444444443</v>
      </c>
      <c r="Q661" s="3">
        <v>60.861111111111114</v>
      </c>
      <c r="R661" s="3">
        <v>5.333333333333333</v>
      </c>
      <c r="S661" s="3">
        <f>SUM(Table3[[#This Row],[CNA Hours]], Table3[[#This Row],[NA TR Hours]], Table3[[#This Row],[Med Aide/Tech Hours]])</f>
        <v>137.35</v>
      </c>
      <c r="T661" s="3">
        <v>137.35</v>
      </c>
      <c r="U661" s="3">
        <v>0</v>
      </c>
      <c r="V661" s="3">
        <v>0</v>
      </c>
      <c r="W661" s="3">
        <f>SUM(Table3[[#This Row],[RN Hours Contract]:[Med Aide Hours Contract]])</f>
        <v>0.25833333333333336</v>
      </c>
      <c r="X661" s="3">
        <v>0</v>
      </c>
      <c r="Y661" s="3">
        <v>0.25833333333333336</v>
      </c>
      <c r="Z661" s="3">
        <v>0</v>
      </c>
      <c r="AA661" s="3">
        <v>0</v>
      </c>
      <c r="AB661" s="3">
        <v>0</v>
      </c>
      <c r="AC661" s="3">
        <v>0</v>
      </c>
      <c r="AD661" s="3">
        <v>0</v>
      </c>
      <c r="AE661" s="3">
        <v>0</v>
      </c>
      <c r="AF661" t="s">
        <v>659</v>
      </c>
      <c r="AG661" s="13">
        <v>5</v>
      </c>
      <c r="AQ661"/>
    </row>
    <row r="662" spans="1:43" x14ac:dyDescent="0.2">
      <c r="A662" t="s">
        <v>680</v>
      </c>
      <c r="B662" t="s">
        <v>1342</v>
      </c>
      <c r="C662" t="s">
        <v>1623</v>
      </c>
      <c r="D662" t="s">
        <v>1718</v>
      </c>
      <c r="E662" s="3">
        <v>20.488888888888887</v>
      </c>
      <c r="F662" s="3">
        <f>Table3[[#This Row],[Total Hours Nurse Staffing]]/Table3[[#This Row],[MDS Census]]</f>
        <v>6.4388557483731033</v>
      </c>
      <c r="G662" s="3">
        <f>Table3[[#This Row],[Total Direct Care Staff Hours]]/Table3[[#This Row],[MDS Census]]</f>
        <v>5.878389370932755</v>
      </c>
      <c r="H662" s="3">
        <f>Table3[[#This Row],[Total RN Hours (w/ Admin, DON)]]/Table3[[#This Row],[MDS Census]]</f>
        <v>1.0413503253796097</v>
      </c>
      <c r="I662" s="3">
        <f>Table3[[#This Row],[Total RN Hours (w/ Admin, DON)]]/Table3[[#This Row],[MDS Census]]</f>
        <v>1.0413503253796097</v>
      </c>
      <c r="J662" s="3">
        <f t="shared" si="10"/>
        <v>131.92500000000001</v>
      </c>
      <c r="K662" s="3">
        <f>SUM(Table3[[#This Row],[RN Hours (excl. Admin, DON)]], Table3[[#This Row],[LPN Hours (excl. Admin)]], Table3[[#This Row],[CNA Hours]], Table3[[#This Row],[NA TR Hours]], Table3[[#This Row],[Med Aide/Tech Hours]])</f>
        <v>120.44166666666666</v>
      </c>
      <c r="L662" s="3">
        <f>SUM(Table3[[#This Row],[RN Hours (excl. Admin, DON)]:[RN DON Hours]])</f>
        <v>21.336111111111112</v>
      </c>
      <c r="M662" s="3">
        <v>15.647222222222222</v>
      </c>
      <c r="N662" s="3">
        <v>0</v>
      </c>
      <c r="O662" s="3">
        <v>5.6888888888888891</v>
      </c>
      <c r="P662" s="3">
        <f>SUM(Table3[[#This Row],[LPN Hours (excl. Admin)]:[LPN Admin Hours]])</f>
        <v>28.163888888888888</v>
      </c>
      <c r="Q662" s="3">
        <v>22.369444444444444</v>
      </c>
      <c r="R662" s="3">
        <v>5.7944444444444443</v>
      </c>
      <c r="S662" s="3">
        <f>SUM(Table3[[#This Row],[CNA Hours]], Table3[[#This Row],[NA TR Hours]], Table3[[#This Row],[Med Aide/Tech Hours]])</f>
        <v>82.424999999999997</v>
      </c>
      <c r="T662" s="3">
        <v>80.197222222222223</v>
      </c>
      <c r="U662" s="3">
        <v>2.2277777777777779</v>
      </c>
      <c r="V662" s="3">
        <v>0</v>
      </c>
      <c r="W662" s="3">
        <f>SUM(Table3[[#This Row],[RN Hours Contract]:[Med Aide Hours Contract]])</f>
        <v>0</v>
      </c>
      <c r="X662" s="3">
        <v>0</v>
      </c>
      <c r="Y662" s="3">
        <v>0</v>
      </c>
      <c r="Z662" s="3">
        <v>0</v>
      </c>
      <c r="AA662" s="3">
        <v>0</v>
      </c>
      <c r="AB662" s="3">
        <v>0</v>
      </c>
      <c r="AC662" s="3">
        <v>0</v>
      </c>
      <c r="AD662" s="3">
        <v>0</v>
      </c>
      <c r="AE662" s="3">
        <v>0</v>
      </c>
      <c r="AF662" t="s">
        <v>660</v>
      </c>
      <c r="AG662" s="13">
        <v>5</v>
      </c>
      <c r="AQ662"/>
    </row>
    <row r="663" spans="1:43" x14ac:dyDescent="0.2">
      <c r="A663" t="s">
        <v>680</v>
      </c>
      <c r="B663" t="s">
        <v>1343</v>
      </c>
      <c r="C663" t="s">
        <v>1418</v>
      </c>
      <c r="D663" t="s">
        <v>1744</v>
      </c>
      <c r="E663" s="3">
        <v>33.133333333333333</v>
      </c>
      <c r="F663" s="3">
        <f>Table3[[#This Row],[Total Hours Nurse Staffing]]/Table3[[#This Row],[MDS Census]]</f>
        <v>5.4053051643192491</v>
      </c>
      <c r="G663" s="3">
        <f>Table3[[#This Row],[Total Direct Care Staff Hours]]/Table3[[#This Row],[MDS Census]]</f>
        <v>4.744949698189135</v>
      </c>
      <c r="H663" s="3">
        <f>Table3[[#This Row],[Total RN Hours (w/ Admin, DON)]]/Table3[[#This Row],[MDS Census]]</f>
        <v>1.1973943661971831</v>
      </c>
      <c r="I663" s="3">
        <f>Table3[[#This Row],[Total RN Hours (w/ Admin, DON)]]/Table3[[#This Row],[MDS Census]]</f>
        <v>1.1973943661971831</v>
      </c>
      <c r="J663" s="3">
        <f t="shared" si="10"/>
        <v>179.09577777777778</v>
      </c>
      <c r="K663" s="3">
        <f>SUM(Table3[[#This Row],[RN Hours (excl. Admin, DON)]], Table3[[#This Row],[LPN Hours (excl. Admin)]], Table3[[#This Row],[CNA Hours]], Table3[[#This Row],[NA TR Hours]], Table3[[#This Row],[Med Aide/Tech Hours]])</f>
        <v>157.21600000000001</v>
      </c>
      <c r="L663" s="3">
        <f>SUM(Table3[[#This Row],[RN Hours (excl. Admin, DON)]:[RN DON Hours]])</f>
        <v>39.673666666666669</v>
      </c>
      <c r="M663" s="3">
        <v>17.852777777777778</v>
      </c>
      <c r="N663" s="3">
        <v>16.366444444444443</v>
      </c>
      <c r="O663" s="3">
        <v>5.4544444444444453</v>
      </c>
      <c r="P663" s="3">
        <f>SUM(Table3[[#This Row],[LPN Hours (excl. Admin)]:[LPN Admin Hours]])</f>
        <v>33.268888888888888</v>
      </c>
      <c r="Q663" s="3">
        <v>33.21</v>
      </c>
      <c r="R663" s="3">
        <v>5.8888888888888886E-2</v>
      </c>
      <c r="S663" s="3">
        <f>SUM(Table3[[#This Row],[CNA Hours]], Table3[[#This Row],[NA TR Hours]], Table3[[#This Row],[Med Aide/Tech Hours]])</f>
        <v>106.15322222222223</v>
      </c>
      <c r="T663" s="3">
        <v>106.15322222222223</v>
      </c>
      <c r="U663" s="3">
        <v>0</v>
      </c>
      <c r="V663" s="3">
        <v>0</v>
      </c>
      <c r="W663" s="3">
        <f>SUM(Table3[[#This Row],[RN Hours Contract]:[Med Aide Hours Contract]])</f>
        <v>0</v>
      </c>
      <c r="X663" s="3">
        <v>0</v>
      </c>
      <c r="Y663" s="3">
        <v>0</v>
      </c>
      <c r="Z663" s="3">
        <v>0</v>
      </c>
      <c r="AA663" s="3">
        <v>0</v>
      </c>
      <c r="AB663" s="3">
        <v>0</v>
      </c>
      <c r="AC663" s="3">
        <v>0</v>
      </c>
      <c r="AD663" s="3">
        <v>0</v>
      </c>
      <c r="AE663" s="3">
        <v>0</v>
      </c>
      <c r="AF663" t="s">
        <v>661</v>
      </c>
      <c r="AG663" s="13">
        <v>5</v>
      </c>
      <c r="AQ663"/>
    </row>
    <row r="664" spans="1:43" x14ac:dyDescent="0.2">
      <c r="A664" t="s">
        <v>680</v>
      </c>
      <c r="B664" t="s">
        <v>1344</v>
      </c>
      <c r="C664" t="s">
        <v>1643</v>
      </c>
      <c r="D664" t="s">
        <v>1726</v>
      </c>
      <c r="E664" s="3">
        <v>5.7444444444444445</v>
      </c>
      <c r="F664" s="3">
        <f>Table3[[#This Row],[Total Hours Nurse Staffing]]/Table3[[#This Row],[MDS Census]]</f>
        <v>9.6450676982591865</v>
      </c>
      <c r="G664" s="3">
        <f>Table3[[#This Row],[Total Direct Care Staff Hours]]/Table3[[#This Row],[MDS Census]]</f>
        <v>8.0212765957446805</v>
      </c>
      <c r="H664" s="3">
        <f>Table3[[#This Row],[Total RN Hours (w/ Admin, DON)]]/Table3[[#This Row],[MDS Census]]</f>
        <v>2.5440038684719535</v>
      </c>
      <c r="I664" s="3">
        <f>Table3[[#This Row],[Total RN Hours (w/ Admin, DON)]]/Table3[[#This Row],[MDS Census]]</f>
        <v>2.5440038684719535</v>
      </c>
      <c r="J664" s="3">
        <f t="shared" si="10"/>
        <v>55.405555555555551</v>
      </c>
      <c r="K664" s="3">
        <f>SUM(Table3[[#This Row],[RN Hours (excl. Admin, DON)]], Table3[[#This Row],[LPN Hours (excl. Admin)]], Table3[[#This Row],[CNA Hours]], Table3[[#This Row],[NA TR Hours]], Table3[[#This Row],[Med Aide/Tech Hours]])</f>
        <v>46.077777777777776</v>
      </c>
      <c r="L664" s="3">
        <f>SUM(Table3[[#This Row],[RN Hours (excl. Admin, DON)]:[RN DON Hours]])</f>
        <v>14.613888888888887</v>
      </c>
      <c r="M664" s="3">
        <v>9.3694444444444436</v>
      </c>
      <c r="N664" s="3">
        <v>0</v>
      </c>
      <c r="O664" s="3">
        <v>5.2444444444444445</v>
      </c>
      <c r="P664" s="3">
        <f>SUM(Table3[[#This Row],[LPN Hours (excl. Admin)]:[LPN Admin Hours]])</f>
        <v>18.81111111111111</v>
      </c>
      <c r="Q664" s="3">
        <v>14.727777777777778</v>
      </c>
      <c r="R664" s="3">
        <v>4.083333333333333</v>
      </c>
      <c r="S664" s="3">
        <f>SUM(Table3[[#This Row],[CNA Hours]], Table3[[#This Row],[NA TR Hours]], Table3[[#This Row],[Med Aide/Tech Hours]])</f>
        <v>21.980555555555554</v>
      </c>
      <c r="T664" s="3">
        <v>21.980555555555554</v>
      </c>
      <c r="U664" s="3">
        <v>0</v>
      </c>
      <c r="V664" s="3">
        <v>0</v>
      </c>
      <c r="W664" s="3">
        <f>SUM(Table3[[#This Row],[RN Hours Contract]:[Med Aide Hours Contract]])</f>
        <v>0</v>
      </c>
      <c r="X664" s="3">
        <v>0</v>
      </c>
      <c r="Y664" s="3">
        <v>0</v>
      </c>
      <c r="Z664" s="3">
        <v>0</v>
      </c>
      <c r="AA664" s="3">
        <v>0</v>
      </c>
      <c r="AB664" s="3">
        <v>0</v>
      </c>
      <c r="AC664" s="3">
        <v>0</v>
      </c>
      <c r="AD664" s="3">
        <v>0</v>
      </c>
      <c r="AE664" s="3">
        <v>0</v>
      </c>
      <c r="AF664" t="s">
        <v>662</v>
      </c>
      <c r="AG664" s="13">
        <v>5</v>
      </c>
      <c r="AQ664"/>
    </row>
    <row r="665" spans="1:43" x14ac:dyDescent="0.2">
      <c r="A665" t="s">
        <v>680</v>
      </c>
      <c r="B665" t="s">
        <v>1345</v>
      </c>
      <c r="C665" t="s">
        <v>1398</v>
      </c>
      <c r="D665" t="s">
        <v>1744</v>
      </c>
      <c r="E665" s="3">
        <v>50.12222222222222</v>
      </c>
      <c r="F665" s="3">
        <f>Table3[[#This Row],[Total Hours Nurse Staffing]]/Table3[[#This Row],[MDS Census]]</f>
        <v>3.2212369762802044</v>
      </c>
      <c r="G665" s="3">
        <f>Table3[[#This Row],[Total Direct Care Staff Hours]]/Table3[[#This Row],[MDS Census]]</f>
        <v>3.0167922855242737</v>
      </c>
      <c r="H665" s="3">
        <f>Table3[[#This Row],[Total RN Hours (w/ Admin, DON)]]/Table3[[#This Row],[MDS Census]]</f>
        <v>0.68454888051429852</v>
      </c>
      <c r="I665" s="3">
        <f>Table3[[#This Row],[Total RN Hours (w/ Admin, DON)]]/Table3[[#This Row],[MDS Census]]</f>
        <v>0.68454888051429852</v>
      </c>
      <c r="J665" s="3">
        <f t="shared" si="10"/>
        <v>161.45555555555558</v>
      </c>
      <c r="K665" s="3">
        <f>SUM(Table3[[#This Row],[RN Hours (excl. Admin, DON)]], Table3[[#This Row],[LPN Hours (excl. Admin)]], Table3[[#This Row],[CNA Hours]], Table3[[#This Row],[NA TR Hours]], Table3[[#This Row],[Med Aide/Tech Hours]])</f>
        <v>151.20833333333331</v>
      </c>
      <c r="L665" s="3">
        <f>SUM(Table3[[#This Row],[RN Hours (excl. Admin, DON)]:[RN DON Hours]])</f>
        <v>34.311111111111117</v>
      </c>
      <c r="M665" s="3">
        <v>24.06388888888889</v>
      </c>
      <c r="N665" s="3">
        <v>5.0916666666666668</v>
      </c>
      <c r="O665" s="3">
        <v>5.1555555555555559</v>
      </c>
      <c r="P665" s="3">
        <f>SUM(Table3[[#This Row],[LPN Hours (excl. Admin)]:[LPN Admin Hours]])</f>
        <v>23.272222222222222</v>
      </c>
      <c r="Q665" s="3">
        <v>23.272222222222222</v>
      </c>
      <c r="R665" s="3">
        <v>0</v>
      </c>
      <c r="S665" s="3">
        <f>SUM(Table3[[#This Row],[CNA Hours]], Table3[[#This Row],[NA TR Hours]], Table3[[#This Row],[Med Aide/Tech Hours]])</f>
        <v>103.87222222222222</v>
      </c>
      <c r="T665" s="3">
        <v>103.87222222222222</v>
      </c>
      <c r="U665" s="3">
        <v>0</v>
      </c>
      <c r="V665" s="3">
        <v>0</v>
      </c>
      <c r="W665" s="3">
        <f>SUM(Table3[[#This Row],[RN Hours Contract]:[Med Aide Hours Contract]])</f>
        <v>8.7833333333333332</v>
      </c>
      <c r="X665" s="3">
        <v>3.7444444444444445</v>
      </c>
      <c r="Y665" s="3">
        <v>0</v>
      </c>
      <c r="Z665" s="3">
        <v>0</v>
      </c>
      <c r="AA665" s="3">
        <v>1.4111111111111112</v>
      </c>
      <c r="AB665" s="3">
        <v>0</v>
      </c>
      <c r="AC665" s="3">
        <v>3.6277777777777778</v>
      </c>
      <c r="AD665" s="3">
        <v>0</v>
      </c>
      <c r="AE665" s="3">
        <v>0</v>
      </c>
      <c r="AF665" t="s">
        <v>663</v>
      </c>
      <c r="AG665" s="13">
        <v>5</v>
      </c>
      <c r="AQ665"/>
    </row>
    <row r="666" spans="1:43" x14ac:dyDescent="0.2">
      <c r="A666" t="s">
        <v>680</v>
      </c>
      <c r="B666" t="s">
        <v>1346</v>
      </c>
      <c r="C666" t="s">
        <v>1487</v>
      </c>
      <c r="D666" t="s">
        <v>1744</v>
      </c>
      <c r="E666" s="3">
        <v>28.177777777777777</v>
      </c>
      <c r="F666" s="3">
        <f>Table3[[#This Row],[Total Hours Nurse Staffing]]/Table3[[#This Row],[MDS Census]]</f>
        <v>3.0608911671924299</v>
      </c>
      <c r="G666" s="3">
        <f>Table3[[#This Row],[Total Direct Care Staff Hours]]/Table3[[#This Row],[MDS Census]]</f>
        <v>2.6553075709779179</v>
      </c>
      <c r="H666" s="3">
        <f>Table3[[#This Row],[Total RN Hours (w/ Admin, DON)]]/Table3[[#This Row],[MDS Census]]</f>
        <v>0.83251182965299775</v>
      </c>
      <c r="I666" s="3">
        <f>Table3[[#This Row],[Total RN Hours (w/ Admin, DON)]]/Table3[[#This Row],[MDS Census]]</f>
        <v>0.83251182965299775</v>
      </c>
      <c r="J666" s="3">
        <f t="shared" si="10"/>
        <v>86.249111111111134</v>
      </c>
      <c r="K666" s="3">
        <f>SUM(Table3[[#This Row],[RN Hours (excl. Admin, DON)]], Table3[[#This Row],[LPN Hours (excl. Admin)]], Table3[[#This Row],[CNA Hours]], Table3[[#This Row],[NA TR Hours]], Table3[[#This Row],[Med Aide/Tech Hours]])</f>
        <v>74.820666666666668</v>
      </c>
      <c r="L666" s="3">
        <f>SUM(Table3[[#This Row],[RN Hours (excl. Admin, DON)]:[RN DON Hours]])</f>
        <v>23.458333333333357</v>
      </c>
      <c r="M666" s="3">
        <v>12.029888888888889</v>
      </c>
      <c r="N666" s="3">
        <v>5.714222222222233</v>
      </c>
      <c r="O666" s="3">
        <v>5.714222222222233</v>
      </c>
      <c r="P666" s="3">
        <f>SUM(Table3[[#This Row],[LPN Hours (excl. Admin)]:[LPN Admin Hours]])</f>
        <v>22.524999999999999</v>
      </c>
      <c r="Q666" s="3">
        <v>22.524999999999999</v>
      </c>
      <c r="R666" s="3">
        <v>0</v>
      </c>
      <c r="S666" s="3">
        <f>SUM(Table3[[#This Row],[CNA Hours]], Table3[[#This Row],[NA TR Hours]], Table3[[#This Row],[Med Aide/Tech Hours]])</f>
        <v>40.265777777777778</v>
      </c>
      <c r="T666" s="3">
        <v>40.265777777777778</v>
      </c>
      <c r="U666" s="3">
        <v>0</v>
      </c>
      <c r="V666" s="3">
        <v>0</v>
      </c>
      <c r="W666" s="3">
        <f>SUM(Table3[[#This Row],[RN Hours Contract]:[Med Aide Hours Contract]])</f>
        <v>0</v>
      </c>
      <c r="X666" s="3">
        <v>0</v>
      </c>
      <c r="Y666" s="3">
        <v>0</v>
      </c>
      <c r="Z666" s="3">
        <v>0</v>
      </c>
      <c r="AA666" s="3">
        <v>0</v>
      </c>
      <c r="AB666" s="3">
        <v>0</v>
      </c>
      <c r="AC666" s="3">
        <v>0</v>
      </c>
      <c r="AD666" s="3">
        <v>0</v>
      </c>
      <c r="AE666" s="3">
        <v>0</v>
      </c>
      <c r="AF666" t="s">
        <v>664</v>
      </c>
      <c r="AG666" s="13">
        <v>5</v>
      </c>
      <c r="AQ666"/>
    </row>
    <row r="667" spans="1:43" x14ac:dyDescent="0.2">
      <c r="A667" t="s">
        <v>680</v>
      </c>
      <c r="B667" t="s">
        <v>1347</v>
      </c>
      <c r="C667" t="s">
        <v>1439</v>
      </c>
      <c r="D667" t="s">
        <v>1741</v>
      </c>
      <c r="E667" s="3">
        <v>65.87777777777778</v>
      </c>
      <c r="F667" s="3">
        <f>Table3[[#This Row],[Total Hours Nurse Staffing]]/Table3[[#This Row],[MDS Census]]</f>
        <v>2.1507842806544106</v>
      </c>
      <c r="G667" s="3">
        <f>Table3[[#This Row],[Total Direct Care Staff Hours]]/Table3[[#This Row],[MDS Census]]</f>
        <v>2.0336060043852249</v>
      </c>
      <c r="H667" s="3">
        <f>Table3[[#This Row],[Total RN Hours (w/ Admin, DON)]]/Table3[[#This Row],[MDS Census]]</f>
        <v>0.78103390116377136</v>
      </c>
      <c r="I667" s="3">
        <f>Table3[[#This Row],[Total RN Hours (w/ Admin, DON)]]/Table3[[#This Row],[MDS Census]]</f>
        <v>0.78103390116377136</v>
      </c>
      <c r="J667" s="3">
        <f t="shared" si="10"/>
        <v>141.6888888888889</v>
      </c>
      <c r="K667" s="3">
        <f>SUM(Table3[[#This Row],[RN Hours (excl. Admin, DON)]], Table3[[#This Row],[LPN Hours (excl. Admin)]], Table3[[#This Row],[CNA Hours]], Table3[[#This Row],[NA TR Hours]], Table3[[#This Row],[Med Aide/Tech Hours]])</f>
        <v>133.96944444444443</v>
      </c>
      <c r="L667" s="3">
        <f>SUM(Table3[[#This Row],[RN Hours (excl. Admin, DON)]:[RN DON Hours]])</f>
        <v>51.452777777777783</v>
      </c>
      <c r="M667" s="3">
        <v>43.733333333333334</v>
      </c>
      <c r="N667" s="3">
        <v>1.5666666666666667</v>
      </c>
      <c r="O667" s="3">
        <v>6.1527777777777777</v>
      </c>
      <c r="P667" s="3">
        <f>SUM(Table3[[#This Row],[LPN Hours (excl. Admin)]:[LPN Admin Hours]])</f>
        <v>5.7694444444444448</v>
      </c>
      <c r="Q667" s="3">
        <v>5.7694444444444448</v>
      </c>
      <c r="R667" s="3">
        <v>0</v>
      </c>
      <c r="S667" s="3">
        <f>SUM(Table3[[#This Row],[CNA Hours]], Table3[[#This Row],[NA TR Hours]], Table3[[#This Row],[Med Aide/Tech Hours]])</f>
        <v>84.466666666666669</v>
      </c>
      <c r="T667" s="3">
        <v>84.466666666666669</v>
      </c>
      <c r="U667" s="3">
        <v>0</v>
      </c>
      <c r="V667" s="3">
        <v>0</v>
      </c>
      <c r="W667" s="3">
        <f>SUM(Table3[[#This Row],[RN Hours Contract]:[Med Aide Hours Contract]])</f>
        <v>0.41111111111111109</v>
      </c>
      <c r="X667" s="3">
        <v>0</v>
      </c>
      <c r="Y667" s="3">
        <v>0.41111111111111109</v>
      </c>
      <c r="Z667" s="3">
        <v>0</v>
      </c>
      <c r="AA667" s="3">
        <v>0</v>
      </c>
      <c r="AB667" s="3">
        <v>0</v>
      </c>
      <c r="AC667" s="3">
        <v>0</v>
      </c>
      <c r="AD667" s="3">
        <v>0</v>
      </c>
      <c r="AE667" s="3">
        <v>0</v>
      </c>
      <c r="AF667" t="s">
        <v>665</v>
      </c>
      <c r="AG667" s="13">
        <v>5</v>
      </c>
      <c r="AQ667"/>
    </row>
    <row r="668" spans="1:43" x14ac:dyDescent="0.2">
      <c r="A668" t="s">
        <v>680</v>
      </c>
      <c r="B668" t="s">
        <v>1348</v>
      </c>
      <c r="C668" t="s">
        <v>1566</v>
      </c>
      <c r="D668" t="s">
        <v>1741</v>
      </c>
      <c r="E668" s="3">
        <v>96.388888888888886</v>
      </c>
      <c r="F668" s="3">
        <f>Table3[[#This Row],[Total Hours Nurse Staffing]]/Table3[[#This Row],[MDS Census]]</f>
        <v>1.9115204610951011</v>
      </c>
      <c r="G668" s="3">
        <f>Table3[[#This Row],[Total Direct Care Staff Hours]]/Table3[[#This Row],[MDS Census]]</f>
        <v>1.7492115273775219</v>
      </c>
      <c r="H668" s="3">
        <f>Table3[[#This Row],[Total RN Hours (w/ Admin, DON)]]/Table3[[#This Row],[MDS Census]]</f>
        <v>0.33402305475504329</v>
      </c>
      <c r="I668" s="3">
        <f>Table3[[#This Row],[Total RN Hours (w/ Admin, DON)]]/Table3[[#This Row],[MDS Census]]</f>
        <v>0.33402305475504329</v>
      </c>
      <c r="J668" s="3">
        <f t="shared" si="10"/>
        <v>184.24933333333334</v>
      </c>
      <c r="K668" s="3">
        <f>SUM(Table3[[#This Row],[RN Hours (excl. Admin, DON)]], Table3[[#This Row],[LPN Hours (excl. Admin)]], Table3[[#This Row],[CNA Hours]], Table3[[#This Row],[NA TR Hours]], Table3[[#This Row],[Med Aide/Tech Hours]])</f>
        <v>168.60455555555558</v>
      </c>
      <c r="L668" s="3">
        <f>SUM(Table3[[#This Row],[RN Hours (excl. Admin, DON)]:[RN DON Hours]])</f>
        <v>32.196111111111115</v>
      </c>
      <c r="M668" s="3">
        <v>18.652777777777779</v>
      </c>
      <c r="N668" s="3">
        <v>7.0766666666666662</v>
      </c>
      <c r="O668" s="3">
        <v>6.4666666666666668</v>
      </c>
      <c r="P668" s="3">
        <f>SUM(Table3[[#This Row],[LPN Hours (excl. Admin)]:[LPN Admin Hours]])</f>
        <v>43.589111111111109</v>
      </c>
      <c r="Q668" s="3">
        <v>41.487666666666662</v>
      </c>
      <c r="R668" s="3">
        <v>2.1014444444444442</v>
      </c>
      <c r="S668" s="3">
        <f>SUM(Table3[[#This Row],[CNA Hours]], Table3[[#This Row],[NA TR Hours]], Table3[[#This Row],[Med Aide/Tech Hours]])</f>
        <v>108.46411111111112</v>
      </c>
      <c r="T668" s="3">
        <v>108.46411111111112</v>
      </c>
      <c r="U668" s="3">
        <v>0</v>
      </c>
      <c r="V668" s="3">
        <v>0</v>
      </c>
      <c r="W668" s="3">
        <f>SUM(Table3[[#This Row],[RN Hours Contract]:[Med Aide Hours Contract]])</f>
        <v>0</v>
      </c>
      <c r="X668" s="3">
        <v>0</v>
      </c>
      <c r="Y668" s="3">
        <v>0</v>
      </c>
      <c r="Z668" s="3">
        <v>0</v>
      </c>
      <c r="AA668" s="3">
        <v>0</v>
      </c>
      <c r="AB668" s="3">
        <v>0</v>
      </c>
      <c r="AC668" s="3">
        <v>0</v>
      </c>
      <c r="AD668" s="3">
        <v>0</v>
      </c>
      <c r="AE668" s="3">
        <v>0</v>
      </c>
      <c r="AF668" t="s">
        <v>666</v>
      </c>
      <c r="AG668" s="13">
        <v>5</v>
      </c>
      <c r="AQ668"/>
    </row>
    <row r="669" spans="1:43" x14ac:dyDescent="0.2">
      <c r="A669" t="s">
        <v>680</v>
      </c>
      <c r="B669" t="s">
        <v>1349</v>
      </c>
      <c r="C669" t="s">
        <v>1463</v>
      </c>
      <c r="D669" t="s">
        <v>1701</v>
      </c>
      <c r="E669" s="3">
        <v>62.966666666666669</v>
      </c>
      <c r="F669" s="3">
        <f>Table3[[#This Row],[Total Hours Nurse Staffing]]/Table3[[#This Row],[MDS Census]]</f>
        <v>1.904817363684489</v>
      </c>
      <c r="G669" s="3">
        <f>Table3[[#This Row],[Total Direct Care Staff Hours]]/Table3[[#This Row],[MDS Census]]</f>
        <v>1.7363508028939474</v>
      </c>
      <c r="H669" s="3">
        <f>Table3[[#This Row],[Total RN Hours (w/ Admin, DON)]]/Table3[[#This Row],[MDS Census]]</f>
        <v>0.25952002823363329</v>
      </c>
      <c r="I669" s="3">
        <f>Table3[[#This Row],[Total RN Hours (w/ Admin, DON)]]/Table3[[#This Row],[MDS Census]]</f>
        <v>0.25952002823363329</v>
      </c>
      <c r="J669" s="3">
        <f t="shared" si="10"/>
        <v>119.94</v>
      </c>
      <c r="K669" s="3">
        <f>SUM(Table3[[#This Row],[RN Hours (excl. Admin, DON)]], Table3[[#This Row],[LPN Hours (excl. Admin)]], Table3[[#This Row],[CNA Hours]], Table3[[#This Row],[NA TR Hours]], Table3[[#This Row],[Med Aide/Tech Hours]])</f>
        <v>109.33222222222223</v>
      </c>
      <c r="L669" s="3">
        <f>SUM(Table3[[#This Row],[RN Hours (excl. Admin, DON)]:[RN DON Hours]])</f>
        <v>16.341111111111111</v>
      </c>
      <c r="M669" s="3">
        <v>10.652222222222223</v>
      </c>
      <c r="N669" s="3">
        <v>0</v>
      </c>
      <c r="O669" s="3">
        <v>5.6888888888888891</v>
      </c>
      <c r="P669" s="3">
        <f>SUM(Table3[[#This Row],[LPN Hours (excl. Admin)]:[LPN Admin Hours]])</f>
        <v>32.24666666666667</v>
      </c>
      <c r="Q669" s="3">
        <v>27.327777777777779</v>
      </c>
      <c r="R669" s="3">
        <v>4.9188888888888895</v>
      </c>
      <c r="S669" s="3">
        <f>SUM(Table3[[#This Row],[CNA Hours]], Table3[[#This Row],[NA TR Hours]], Table3[[#This Row],[Med Aide/Tech Hours]])</f>
        <v>71.352222222222224</v>
      </c>
      <c r="T669" s="3">
        <v>71.352222222222224</v>
      </c>
      <c r="U669" s="3">
        <v>0</v>
      </c>
      <c r="V669" s="3">
        <v>0</v>
      </c>
      <c r="W669" s="3">
        <f>SUM(Table3[[#This Row],[RN Hours Contract]:[Med Aide Hours Contract]])</f>
        <v>0</v>
      </c>
      <c r="X669" s="3">
        <v>0</v>
      </c>
      <c r="Y669" s="3">
        <v>0</v>
      </c>
      <c r="Z669" s="3">
        <v>0</v>
      </c>
      <c r="AA669" s="3">
        <v>0</v>
      </c>
      <c r="AB669" s="3">
        <v>0</v>
      </c>
      <c r="AC669" s="3">
        <v>0</v>
      </c>
      <c r="AD669" s="3">
        <v>0</v>
      </c>
      <c r="AE669" s="3">
        <v>0</v>
      </c>
      <c r="AF669" t="s">
        <v>667</v>
      </c>
      <c r="AG669" s="13">
        <v>5</v>
      </c>
      <c r="AQ669"/>
    </row>
    <row r="670" spans="1:43" x14ac:dyDescent="0.2">
      <c r="A670" t="s">
        <v>680</v>
      </c>
      <c r="B670" t="s">
        <v>1350</v>
      </c>
      <c r="C670" t="s">
        <v>1689</v>
      </c>
      <c r="D670" t="s">
        <v>1744</v>
      </c>
      <c r="E670" s="3">
        <v>86.688888888888883</v>
      </c>
      <c r="F670" s="3">
        <f>Table3[[#This Row],[Total Hours Nurse Staffing]]/Table3[[#This Row],[MDS Census]]</f>
        <v>1.7239874391181749</v>
      </c>
      <c r="G670" s="3">
        <f>Table3[[#This Row],[Total Direct Care Staff Hours]]/Table3[[#This Row],[MDS Census]]</f>
        <v>1.6697885157651884</v>
      </c>
      <c r="H670" s="3">
        <f>Table3[[#This Row],[Total RN Hours (w/ Admin, DON)]]/Table3[[#This Row],[MDS Census]]</f>
        <v>0.29575877980005127</v>
      </c>
      <c r="I670" s="3">
        <f>Table3[[#This Row],[Total RN Hours (w/ Admin, DON)]]/Table3[[#This Row],[MDS Census]]</f>
        <v>0.29575877980005127</v>
      </c>
      <c r="J670" s="3">
        <f t="shared" si="10"/>
        <v>149.45055555555555</v>
      </c>
      <c r="K670" s="3">
        <f>SUM(Table3[[#This Row],[RN Hours (excl. Admin, DON)]], Table3[[#This Row],[LPN Hours (excl. Admin)]], Table3[[#This Row],[CNA Hours]], Table3[[#This Row],[NA TR Hours]], Table3[[#This Row],[Med Aide/Tech Hours]])</f>
        <v>144.75211111111111</v>
      </c>
      <c r="L670" s="3">
        <f>SUM(Table3[[#This Row],[RN Hours (excl. Admin, DON)]:[RN DON Hours]])</f>
        <v>25.638999999999999</v>
      </c>
      <c r="M670" s="3">
        <v>20.940555555555555</v>
      </c>
      <c r="N670" s="3">
        <v>1.3967777777777772</v>
      </c>
      <c r="O670" s="3">
        <v>3.3016666666666672</v>
      </c>
      <c r="P670" s="3">
        <f>SUM(Table3[[#This Row],[LPN Hours (excl. Admin)]:[LPN Admin Hours]])</f>
        <v>44.41844444444444</v>
      </c>
      <c r="Q670" s="3">
        <v>44.41844444444444</v>
      </c>
      <c r="R670" s="3">
        <v>0</v>
      </c>
      <c r="S670" s="3">
        <f>SUM(Table3[[#This Row],[CNA Hours]], Table3[[#This Row],[NA TR Hours]], Table3[[#This Row],[Med Aide/Tech Hours]])</f>
        <v>79.393111111111111</v>
      </c>
      <c r="T670" s="3">
        <v>79.393111111111111</v>
      </c>
      <c r="U670" s="3">
        <v>0</v>
      </c>
      <c r="V670" s="3">
        <v>0</v>
      </c>
      <c r="W670" s="3">
        <f>SUM(Table3[[#This Row],[RN Hours Contract]:[Med Aide Hours Contract]])</f>
        <v>4.9000000000000004</v>
      </c>
      <c r="X670" s="3">
        <v>0</v>
      </c>
      <c r="Y670" s="3">
        <v>0</v>
      </c>
      <c r="Z670" s="3">
        <v>0</v>
      </c>
      <c r="AA670" s="3">
        <v>0</v>
      </c>
      <c r="AB670" s="3">
        <v>0</v>
      </c>
      <c r="AC670" s="3">
        <v>4.9000000000000004</v>
      </c>
      <c r="AD670" s="3">
        <v>0</v>
      </c>
      <c r="AE670" s="3">
        <v>0</v>
      </c>
      <c r="AF670" t="s">
        <v>668</v>
      </c>
      <c r="AG670" s="13">
        <v>5</v>
      </c>
      <c r="AQ670"/>
    </row>
    <row r="671" spans="1:43" x14ac:dyDescent="0.2">
      <c r="A671" t="s">
        <v>680</v>
      </c>
      <c r="B671" t="s">
        <v>1351</v>
      </c>
      <c r="C671" t="s">
        <v>1376</v>
      </c>
      <c r="D671" t="s">
        <v>1751</v>
      </c>
      <c r="E671" s="3">
        <v>96.033333333333331</v>
      </c>
      <c r="F671" s="3">
        <f>Table3[[#This Row],[Total Hours Nurse Staffing]]/Table3[[#This Row],[MDS Census]]</f>
        <v>1.8769952562767558</v>
      </c>
      <c r="G671" s="3">
        <f>Table3[[#This Row],[Total Direct Care Staff Hours]]/Table3[[#This Row],[MDS Census]]</f>
        <v>1.7518650931389563</v>
      </c>
      <c r="H671" s="3">
        <f>Table3[[#This Row],[Total RN Hours (w/ Admin, DON)]]/Table3[[#This Row],[MDS Census]]</f>
        <v>0.22881638320027772</v>
      </c>
      <c r="I671" s="3">
        <f>Table3[[#This Row],[Total RN Hours (w/ Admin, DON)]]/Table3[[#This Row],[MDS Census]]</f>
        <v>0.22881638320027772</v>
      </c>
      <c r="J671" s="3">
        <f t="shared" si="10"/>
        <v>180.25411111111111</v>
      </c>
      <c r="K671" s="3">
        <f>SUM(Table3[[#This Row],[RN Hours (excl. Admin, DON)]], Table3[[#This Row],[LPN Hours (excl. Admin)]], Table3[[#This Row],[CNA Hours]], Table3[[#This Row],[NA TR Hours]], Table3[[#This Row],[Med Aide/Tech Hours]])</f>
        <v>168.23744444444444</v>
      </c>
      <c r="L671" s="3">
        <f>SUM(Table3[[#This Row],[RN Hours (excl. Admin, DON)]:[RN DON Hours]])</f>
        <v>21.974000000000004</v>
      </c>
      <c r="M671" s="3">
        <v>16.462888888888891</v>
      </c>
      <c r="N671" s="3">
        <v>0</v>
      </c>
      <c r="O671" s="3">
        <v>5.5111111111111111</v>
      </c>
      <c r="P671" s="3">
        <f>SUM(Table3[[#This Row],[LPN Hours (excl. Admin)]:[LPN Admin Hours]])</f>
        <v>35.630444444444443</v>
      </c>
      <c r="Q671" s="3">
        <v>29.124888888888886</v>
      </c>
      <c r="R671" s="3">
        <v>6.5055555555555555</v>
      </c>
      <c r="S671" s="3">
        <f>SUM(Table3[[#This Row],[CNA Hours]], Table3[[#This Row],[NA TR Hours]], Table3[[#This Row],[Med Aide/Tech Hours]])</f>
        <v>122.64966666666666</v>
      </c>
      <c r="T671" s="3">
        <v>122.64966666666666</v>
      </c>
      <c r="U671" s="3">
        <v>0</v>
      </c>
      <c r="V671" s="3">
        <v>0</v>
      </c>
      <c r="W671" s="3">
        <f>SUM(Table3[[#This Row],[RN Hours Contract]:[Med Aide Hours Contract]])</f>
        <v>0</v>
      </c>
      <c r="X671" s="3">
        <v>0</v>
      </c>
      <c r="Y671" s="3">
        <v>0</v>
      </c>
      <c r="Z671" s="3">
        <v>0</v>
      </c>
      <c r="AA671" s="3">
        <v>0</v>
      </c>
      <c r="AB671" s="3">
        <v>0</v>
      </c>
      <c r="AC671" s="3">
        <v>0</v>
      </c>
      <c r="AD671" s="3">
        <v>0</v>
      </c>
      <c r="AE671" s="3">
        <v>0</v>
      </c>
      <c r="AF671" t="s">
        <v>669</v>
      </c>
      <c r="AG671" s="13">
        <v>5</v>
      </c>
      <c r="AQ671"/>
    </row>
    <row r="672" spans="1:43" x14ac:dyDescent="0.2">
      <c r="A672" t="s">
        <v>680</v>
      </c>
      <c r="B672" t="s">
        <v>1352</v>
      </c>
      <c r="C672" t="s">
        <v>1441</v>
      </c>
      <c r="D672" t="s">
        <v>1757</v>
      </c>
      <c r="E672" s="3">
        <v>64.74444444444444</v>
      </c>
      <c r="F672" s="3">
        <f>Table3[[#This Row],[Total Hours Nurse Staffing]]/Table3[[#This Row],[MDS Census]]</f>
        <v>6.4168663119958822</v>
      </c>
      <c r="G672" s="3">
        <f>Table3[[#This Row],[Total Direct Care Staff Hours]]/Table3[[#This Row],[MDS Census]]</f>
        <v>5.9821331731594309</v>
      </c>
      <c r="H672" s="3">
        <f>Table3[[#This Row],[Total RN Hours (w/ Admin, DON)]]/Table3[[#This Row],[MDS Census]]</f>
        <v>1.0247279903895661</v>
      </c>
      <c r="I672" s="3">
        <f>Table3[[#This Row],[Total RN Hours (w/ Admin, DON)]]/Table3[[#This Row],[MDS Census]]</f>
        <v>1.0247279903895661</v>
      </c>
      <c r="J672" s="3">
        <f t="shared" si="10"/>
        <v>415.45644444444446</v>
      </c>
      <c r="K672" s="3">
        <f>SUM(Table3[[#This Row],[RN Hours (excl. Admin, DON)]], Table3[[#This Row],[LPN Hours (excl. Admin)]], Table3[[#This Row],[CNA Hours]], Table3[[#This Row],[NA TR Hours]], Table3[[#This Row],[Med Aide/Tech Hours]])</f>
        <v>387.30988888888891</v>
      </c>
      <c r="L672" s="3">
        <f>SUM(Table3[[#This Row],[RN Hours (excl. Admin, DON)]:[RN DON Hours]])</f>
        <v>66.345444444444453</v>
      </c>
      <c r="M672" s="3">
        <v>49.897777777777783</v>
      </c>
      <c r="N672" s="3">
        <v>12.444444444444459</v>
      </c>
      <c r="O672" s="3">
        <v>4.0032222222222185</v>
      </c>
      <c r="P672" s="3">
        <f>SUM(Table3[[#This Row],[LPN Hours (excl. Admin)]:[LPN Admin Hours]])</f>
        <v>88.294444444444451</v>
      </c>
      <c r="Q672" s="3">
        <v>76.595555555555563</v>
      </c>
      <c r="R672" s="3">
        <v>11.698888888888895</v>
      </c>
      <c r="S672" s="3">
        <f>SUM(Table3[[#This Row],[CNA Hours]], Table3[[#This Row],[NA TR Hours]], Table3[[#This Row],[Med Aide/Tech Hours]])</f>
        <v>260.81655555555557</v>
      </c>
      <c r="T672" s="3">
        <v>260.81655555555557</v>
      </c>
      <c r="U672" s="3">
        <v>0</v>
      </c>
      <c r="V672" s="3">
        <v>0</v>
      </c>
      <c r="W672" s="3">
        <f>SUM(Table3[[#This Row],[RN Hours Contract]:[Med Aide Hours Contract]])</f>
        <v>0</v>
      </c>
      <c r="X672" s="3">
        <v>0</v>
      </c>
      <c r="Y672" s="3">
        <v>0</v>
      </c>
      <c r="Z672" s="3">
        <v>0</v>
      </c>
      <c r="AA672" s="3">
        <v>0</v>
      </c>
      <c r="AB672" s="3">
        <v>0</v>
      </c>
      <c r="AC672" s="3">
        <v>0</v>
      </c>
      <c r="AD672" s="3">
        <v>0</v>
      </c>
      <c r="AE672" s="3">
        <v>0</v>
      </c>
      <c r="AF672" t="s">
        <v>670</v>
      </c>
      <c r="AG672" s="13">
        <v>5</v>
      </c>
      <c r="AQ672"/>
    </row>
    <row r="673" spans="1:43" x14ac:dyDescent="0.2">
      <c r="A673" t="s">
        <v>680</v>
      </c>
      <c r="B673" t="s">
        <v>1353</v>
      </c>
      <c r="C673" t="s">
        <v>1696</v>
      </c>
      <c r="D673" t="s">
        <v>1765</v>
      </c>
      <c r="E673" s="3">
        <v>5.5888888888888886</v>
      </c>
      <c r="F673" s="3">
        <f>Table3[[#This Row],[Total Hours Nurse Staffing]]/Table3[[#This Row],[MDS Census]]</f>
        <v>4.6564612326043742</v>
      </c>
      <c r="G673" s="3">
        <f>Table3[[#This Row],[Total Direct Care Staff Hours]]/Table3[[#This Row],[MDS Census]]</f>
        <v>4.1339165009940357</v>
      </c>
      <c r="H673" s="3">
        <f>Table3[[#This Row],[Total RN Hours (w/ Admin, DON)]]/Table3[[#This Row],[MDS Census]]</f>
        <v>1.3462226640159047</v>
      </c>
      <c r="I673" s="3">
        <f>Table3[[#This Row],[Total RN Hours (w/ Admin, DON)]]/Table3[[#This Row],[MDS Census]]</f>
        <v>1.3462226640159047</v>
      </c>
      <c r="J673" s="3">
        <f t="shared" ref="J673:J681" si="11">SUM(L673,P673,S673)</f>
        <v>26.024444444444445</v>
      </c>
      <c r="K673" s="3">
        <f>SUM(Table3[[#This Row],[RN Hours (excl. Admin, DON)]], Table3[[#This Row],[LPN Hours (excl. Admin)]], Table3[[#This Row],[CNA Hours]], Table3[[#This Row],[NA TR Hours]], Table3[[#This Row],[Med Aide/Tech Hours]])</f>
        <v>23.103999999999999</v>
      </c>
      <c r="L673" s="3">
        <f>SUM(Table3[[#This Row],[RN Hours (excl. Admin, DON)]:[RN DON Hours]])</f>
        <v>7.5238888888888891</v>
      </c>
      <c r="M673" s="3">
        <v>4.6034444444444444</v>
      </c>
      <c r="N673" s="3">
        <v>0</v>
      </c>
      <c r="O673" s="3">
        <v>2.9204444444444442</v>
      </c>
      <c r="P673" s="3">
        <f>SUM(Table3[[#This Row],[LPN Hours (excl. Admin)]:[LPN Admin Hours]])</f>
        <v>7.5505555555555555</v>
      </c>
      <c r="Q673" s="3">
        <v>7.5505555555555555</v>
      </c>
      <c r="R673" s="3">
        <v>0</v>
      </c>
      <c r="S673" s="3">
        <f>SUM(Table3[[#This Row],[CNA Hours]], Table3[[#This Row],[NA TR Hours]], Table3[[#This Row],[Med Aide/Tech Hours]])</f>
        <v>10.95</v>
      </c>
      <c r="T673" s="3">
        <v>10.95</v>
      </c>
      <c r="U673" s="3">
        <v>0</v>
      </c>
      <c r="V673" s="3">
        <v>0</v>
      </c>
      <c r="W673" s="3">
        <f>SUM(Table3[[#This Row],[RN Hours Contract]:[Med Aide Hours Contract]])</f>
        <v>0</v>
      </c>
      <c r="X673" s="3">
        <v>0</v>
      </c>
      <c r="Y673" s="3">
        <v>0</v>
      </c>
      <c r="Z673" s="3">
        <v>0</v>
      </c>
      <c r="AA673" s="3">
        <v>0</v>
      </c>
      <c r="AB673" s="3">
        <v>0</v>
      </c>
      <c r="AC673" s="3">
        <v>0</v>
      </c>
      <c r="AD673" s="3">
        <v>0</v>
      </c>
      <c r="AE673" s="3">
        <v>0</v>
      </c>
      <c r="AF673" t="s">
        <v>671</v>
      </c>
      <c r="AG673" s="13">
        <v>5</v>
      </c>
      <c r="AQ673"/>
    </row>
    <row r="674" spans="1:43" x14ac:dyDescent="0.2">
      <c r="A674" t="s">
        <v>680</v>
      </c>
      <c r="B674" t="s">
        <v>1354</v>
      </c>
      <c r="C674" t="s">
        <v>1573</v>
      </c>
      <c r="D674" t="s">
        <v>1749</v>
      </c>
      <c r="E674" s="3">
        <v>21.18888888888889</v>
      </c>
      <c r="F674" s="3">
        <f>Table3[[#This Row],[Total Hours Nurse Staffing]]/Table3[[#This Row],[MDS Census]]</f>
        <v>4.4507918196119558</v>
      </c>
      <c r="G674" s="3">
        <f>Table3[[#This Row],[Total Direct Care Staff Hours]]/Table3[[#This Row],[MDS Census]]</f>
        <v>4.0133141059255371</v>
      </c>
      <c r="H674" s="3">
        <f>Table3[[#This Row],[Total RN Hours (w/ Admin, DON)]]/Table3[[#This Row],[MDS Census]]</f>
        <v>0.65995280545359225</v>
      </c>
      <c r="I674" s="3">
        <f>Table3[[#This Row],[Total RN Hours (w/ Admin, DON)]]/Table3[[#This Row],[MDS Census]]</f>
        <v>0.65995280545359225</v>
      </c>
      <c r="J674" s="3">
        <f t="shared" si="11"/>
        <v>94.307333333333332</v>
      </c>
      <c r="K674" s="3">
        <f>SUM(Table3[[#This Row],[RN Hours (excl. Admin, DON)]], Table3[[#This Row],[LPN Hours (excl. Admin)]], Table3[[#This Row],[CNA Hours]], Table3[[#This Row],[NA TR Hours]], Table3[[#This Row],[Med Aide/Tech Hours]])</f>
        <v>85.037666666666667</v>
      </c>
      <c r="L674" s="3">
        <f>SUM(Table3[[#This Row],[RN Hours (excl. Admin, DON)]:[RN DON Hours]])</f>
        <v>13.983666666666672</v>
      </c>
      <c r="M674" s="3">
        <v>4.7139999999999995</v>
      </c>
      <c r="N674" s="3">
        <v>5.7142222222222259</v>
      </c>
      <c r="O674" s="3">
        <v>3.5554444444444475</v>
      </c>
      <c r="P674" s="3">
        <f>SUM(Table3[[#This Row],[LPN Hours (excl. Admin)]:[LPN Admin Hours]])</f>
        <v>20.835333333333335</v>
      </c>
      <c r="Q674" s="3">
        <v>20.835333333333335</v>
      </c>
      <c r="R674" s="3">
        <v>0</v>
      </c>
      <c r="S674" s="3">
        <f>SUM(Table3[[#This Row],[CNA Hours]], Table3[[#This Row],[NA TR Hours]], Table3[[#This Row],[Med Aide/Tech Hours]])</f>
        <v>59.48833333333333</v>
      </c>
      <c r="T674" s="3">
        <v>59.48833333333333</v>
      </c>
      <c r="U674" s="3">
        <v>0</v>
      </c>
      <c r="V674" s="3">
        <v>0</v>
      </c>
      <c r="W674" s="3">
        <f>SUM(Table3[[#This Row],[RN Hours Contract]:[Med Aide Hours Contract]])</f>
        <v>0</v>
      </c>
      <c r="X674" s="3">
        <v>0</v>
      </c>
      <c r="Y674" s="3">
        <v>0</v>
      </c>
      <c r="Z674" s="3">
        <v>0</v>
      </c>
      <c r="AA674" s="3">
        <v>0</v>
      </c>
      <c r="AB674" s="3">
        <v>0</v>
      </c>
      <c r="AC674" s="3">
        <v>0</v>
      </c>
      <c r="AD674" s="3">
        <v>0</v>
      </c>
      <c r="AE674" s="3">
        <v>0</v>
      </c>
      <c r="AF674" t="s">
        <v>672</v>
      </c>
      <c r="AG674" s="13">
        <v>5</v>
      </c>
      <c r="AQ674"/>
    </row>
    <row r="675" spans="1:43" x14ac:dyDescent="0.2">
      <c r="A675" t="s">
        <v>680</v>
      </c>
      <c r="B675" t="s">
        <v>1355</v>
      </c>
      <c r="C675" t="s">
        <v>1697</v>
      </c>
      <c r="D675" t="s">
        <v>1754</v>
      </c>
      <c r="E675" s="3">
        <v>93.711111111111109</v>
      </c>
      <c r="F675" s="3">
        <f>Table3[[#This Row],[Total Hours Nurse Staffing]]/Table3[[#This Row],[MDS Census]]</f>
        <v>1.6427519563670856</v>
      </c>
      <c r="G675" s="3">
        <f>Table3[[#This Row],[Total Direct Care Staff Hours]]/Table3[[#This Row],[MDS Census]]</f>
        <v>1.5214595684135641</v>
      </c>
      <c r="H675" s="3">
        <f>Table3[[#This Row],[Total RN Hours (w/ Admin, DON)]]/Table3[[#This Row],[MDS Census]]</f>
        <v>0.34579440360445812</v>
      </c>
      <c r="I675" s="3">
        <f>Table3[[#This Row],[Total RN Hours (w/ Admin, DON)]]/Table3[[#This Row],[MDS Census]]</f>
        <v>0.34579440360445812</v>
      </c>
      <c r="J675" s="3">
        <f t="shared" si="11"/>
        <v>153.94411111111111</v>
      </c>
      <c r="K675" s="3">
        <f>SUM(Table3[[#This Row],[RN Hours (excl. Admin, DON)]], Table3[[#This Row],[LPN Hours (excl. Admin)]], Table3[[#This Row],[CNA Hours]], Table3[[#This Row],[NA TR Hours]], Table3[[#This Row],[Med Aide/Tech Hours]])</f>
        <v>142.57766666666666</v>
      </c>
      <c r="L675" s="3">
        <f>SUM(Table3[[#This Row],[RN Hours (excl. Admin, DON)]:[RN DON Hours]])</f>
        <v>32.404777777777774</v>
      </c>
      <c r="M675" s="3">
        <v>26.543666666666663</v>
      </c>
      <c r="N675" s="3">
        <v>0.17777777777777778</v>
      </c>
      <c r="O675" s="3">
        <v>5.6833333333333336</v>
      </c>
      <c r="P675" s="3">
        <f>SUM(Table3[[#This Row],[LPN Hours (excl. Admin)]:[LPN Admin Hours]])</f>
        <v>37.50588888888889</v>
      </c>
      <c r="Q675" s="3">
        <v>32.000555555555557</v>
      </c>
      <c r="R675" s="3">
        <v>5.505333333333331</v>
      </c>
      <c r="S675" s="3">
        <f>SUM(Table3[[#This Row],[CNA Hours]], Table3[[#This Row],[NA TR Hours]], Table3[[#This Row],[Med Aide/Tech Hours]])</f>
        <v>84.033444444444442</v>
      </c>
      <c r="T675" s="3">
        <v>84.033444444444442</v>
      </c>
      <c r="U675" s="3">
        <v>0</v>
      </c>
      <c r="V675" s="3">
        <v>0</v>
      </c>
      <c r="W675" s="3">
        <f>SUM(Table3[[#This Row],[RN Hours Contract]:[Med Aide Hours Contract]])</f>
        <v>0</v>
      </c>
      <c r="X675" s="3">
        <v>0</v>
      </c>
      <c r="Y675" s="3">
        <v>0</v>
      </c>
      <c r="Z675" s="3">
        <v>0</v>
      </c>
      <c r="AA675" s="3">
        <v>0</v>
      </c>
      <c r="AB675" s="3">
        <v>0</v>
      </c>
      <c r="AC675" s="3">
        <v>0</v>
      </c>
      <c r="AD675" s="3">
        <v>0</v>
      </c>
      <c r="AE675" s="3">
        <v>0</v>
      </c>
      <c r="AF675" t="s">
        <v>673</v>
      </c>
      <c r="AG675" s="13">
        <v>5</v>
      </c>
      <c r="AQ675"/>
    </row>
    <row r="676" spans="1:43" x14ac:dyDescent="0.2">
      <c r="A676" t="s">
        <v>680</v>
      </c>
      <c r="B676" t="s">
        <v>1356</v>
      </c>
      <c r="C676" t="s">
        <v>1399</v>
      </c>
      <c r="D676" t="s">
        <v>1762</v>
      </c>
      <c r="E676" s="3">
        <v>46.777777777777779</v>
      </c>
      <c r="F676" s="3">
        <f>Table3[[#This Row],[Total Hours Nurse Staffing]]/Table3[[#This Row],[MDS Census]]</f>
        <v>2.1407862232779098</v>
      </c>
      <c r="G676" s="3">
        <f>Table3[[#This Row],[Total Direct Care Staff Hours]]/Table3[[#This Row],[MDS Census]]</f>
        <v>1.8991852731591448</v>
      </c>
      <c r="H676" s="3">
        <f>Table3[[#This Row],[Total RN Hours (w/ Admin, DON)]]/Table3[[#This Row],[MDS Census]]</f>
        <v>0.60877672209026135</v>
      </c>
      <c r="I676" s="3">
        <f>Table3[[#This Row],[Total RN Hours (w/ Admin, DON)]]/Table3[[#This Row],[MDS Census]]</f>
        <v>0.60877672209026135</v>
      </c>
      <c r="J676" s="3">
        <f t="shared" si="11"/>
        <v>100.14122222222223</v>
      </c>
      <c r="K676" s="3">
        <f>SUM(Table3[[#This Row],[RN Hours (excl. Admin, DON)]], Table3[[#This Row],[LPN Hours (excl. Admin)]], Table3[[#This Row],[CNA Hours]], Table3[[#This Row],[NA TR Hours]], Table3[[#This Row],[Med Aide/Tech Hours]])</f>
        <v>88.839666666666659</v>
      </c>
      <c r="L676" s="3">
        <f>SUM(Table3[[#This Row],[RN Hours (excl. Admin, DON)]:[RN DON Hours]])</f>
        <v>28.477222222222224</v>
      </c>
      <c r="M676" s="3">
        <v>17.175666666666665</v>
      </c>
      <c r="N676" s="3">
        <v>5.5873333333333335</v>
      </c>
      <c r="O676" s="3">
        <v>5.7142222222222241</v>
      </c>
      <c r="P676" s="3">
        <f>SUM(Table3[[#This Row],[LPN Hours (excl. Admin)]:[LPN Admin Hours]])</f>
        <v>15.258333333333333</v>
      </c>
      <c r="Q676" s="3">
        <v>15.258333333333333</v>
      </c>
      <c r="R676" s="3">
        <v>0</v>
      </c>
      <c r="S676" s="3">
        <f>SUM(Table3[[#This Row],[CNA Hours]], Table3[[#This Row],[NA TR Hours]], Table3[[#This Row],[Med Aide/Tech Hours]])</f>
        <v>56.405666666666669</v>
      </c>
      <c r="T676" s="3">
        <v>56.405666666666669</v>
      </c>
      <c r="U676" s="3">
        <v>0</v>
      </c>
      <c r="V676" s="3">
        <v>0</v>
      </c>
      <c r="W676" s="3">
        <f>SUM(Table3[[#This Row],[RN Hours Contract]:[Med Aide Hours Contract]])</f>
        <v>0</v>
      </c>
      <c r="X676" s="3">
        <v>0</v>
      </c>
      <c r="Y676" s="3">
        <v>0</v>
      </c>
      <c r="Z676" s="3">
        <v>0</v>
      </c>
      <c r="AA676" s="3">
        <v>0</v>
      </c>
      <c r="AB676" s="3">
        <v>0</v>
      </c>
      <c r="AC676" s="3">
        <v>0</v>
      </c>
      <c r="AD676" s="3">
        <v>0</v>
      </c>
      <c r="AE676" s="3">
        <v>0</v>
      </c>
      <c r="AF676" t="s">
        <v>674</v>
      </c>
      <c r="AG676" s="13">
        <v>5</v>
      </c>
      <c r="AQ676"/>
    </row>
    <row r="677" spans="1:43" x14ac:dyDescent="0.2">
      <c r="A677" t="s">
        <v>680</v>
      </c>
      <c r="B677" t="s">
        <v>1357</v>
      </c>
      <c r="C677" t="s">
        <v>1698</v>
      </c>
      <c r="D677" t="s">
        <v>1730</v>
      </c>
      <c r="E677" s="3">
        <v>68.433333333333337</v>
      </c>
      <c r="F677" s="3">
        <f>Table3[[#This Row],[Total Hours Nurse Staffing]]/Table3[[#This Row],[MDS Census]]</f>
        <v>3.3687903880500079</v>
      </c>
      <c r="G677" s="3">
        <f>Table3[[#This Row],[Total Direct Care Staff Hours]]/Table3[[#This Row],[MDS Census]]</f>
        <v>3.2142198408832598</v>
      </c>
      <c r="H677" s="3">
        <f>Table3[[#This Row],[Total RN Hours (w/ Admin, DON)]]/Table3[[#This Row],[MDS Census]]</f>
        <v>0.45612112355901929</v>
      </c>
      <c r="I677" s="3">
        <f>Table3[[#This Row],[Total RN Hours (w/ Admin, DON)]]/Table3[[#This Row],[MDS Census]]</f>
        <v>0.45612112355901929</v>
      </c>
      <c r="J677" s="3">
        <f t="shared" si="11"/>
        <v>230.53755555555554</v>
      </c>
      <c r="K677" s="3">
        <f>SUM(Table3[[#This Row],[RN Hours (excl. Admin, DON)]], Table3[[#This Row],[LPN Hours (excl. Admin)]], Table3[[#This Row],[CNA Hours]], Table3[[#This Row],[NA TR Hours]], Table3[[#This Row],[Med Aide/Tech Hours]])</f>
        <v>219.95977777777776</v>
      </c>
      <c r="L677" s="3">
        <f>SUM(Table3[[#This Row],[RN Hours (excl. Admin, DON)]:[RN DON Hours]])</f>
        <v>31.213888888888889</v>
      </c>
      <c r="M677" s="3">
        <v>26.369444444444444</v>
      </c>
      <c r="N677" s="3">
        <v>0</v>
      </c>
      <c r="O677" s="3">
        <v>4.8444444444444441</v>
      </c>
      <c r="P677" s="3">
        <f>SUM(Table3[[#This Row],[LPN Hours (excl. Admin)]:[LPN Admin Hours]])</f>
        <v>35.491666666666667</v>
      </c>
      <c r="Q677" s="3">
        <v>29.758333333333333</v>
      </c>
      <c r="R677" s="3">
        <v>5.7333333333333334</v>
      </c>
      <c r="S677" s="3">
        <f>SUM(Table3[[#This Row],[CNA Hours]], Table3[[#This Row],[NA TR Hours]], Table3[[#This Row],[Med Aide/Tech Hours]])</f>
        <v>163.83199999999999</v>
      </c>
      <c r="T677" s="3">
        <v>154.54866666666666</v>
      </c>
      <c r="U677" s="3">
        <v>9.2833333333333332</v>
      </c>
      <c r="V677" s="3">
        <v>0</v>
      </c>
      <c r="W677" s="3">
        <f>SUM(Table3[[#This Row],[RN Hours Contract]:[Med Aide Hours Contract]])</f>
        <v>2.0416666666666665</v>
      </c>
      <c r="X677" s="3">
        <v>0</v>
      </c>
      <c r="Y677" s="3">
        <v>0</v>
      </c>
      <c r="Z677" s="3">
        <v>0</v>
      </c>
      <c r="AA677" s="3">
        <v>0</v>
      </c>
      <c r="AB677" s="3">
        <v>0</v>
      </c>
      <c r="AC677" s="3">
        <v>2.0416666666666665</v>
      </c>
      <c r="AD677" s="3">
        <v>0</v>
      </c>
      <c r="AE677" s="3">
        <v>0</v>
      </c>
      <c r="AF677" t="s">
        <v>675</v>
      </c>
      <c r="AG677" s="13">
        <v>5</v>
      </c>
      <c r="AQ677"/>
    </row>
    <row r="678" spans="1:43" x14ac:dyDescent="0.2">
      <c r="A678" t="s">
        <v>680</v>
      </c>
      <c r="B678" t="s">
        <v>1358</v>
      </c>
      <c r="C678" t="s">
        <v>1527</v>
      </c>
      <c r="D678" t="s">
        <v>1700</v>
      </c>
      <c r="E678" s="3">
        <v>44.8</v>
      </c>
      <c r="F678" s="3">
        <f>Table3[[#This Row],[Total Hours Nurse Staffing]]/Table3[[#This Row],[MDS Census]]</f>
        <v>2.8316294642857147</v>
      </c>
      <c r="G678" s="3">
        <f>Table3[[#This Row],[Total Direct Care Staff Hours]]/Table3[[#This Row],[MDS Census]]</f>
        <v>2.6294890873015877</v>
      </c>
      <c r="H678" s="3">
        <f>Table3[[#This Row],[Total RN Hours (w/ Admin, DON)]]/Table3[[#This Row],[MDS Census]]</f>
        <v>0.58538442460317475</v>
      </c>
      <c r="I678" s="3">
        <f>Table3[[#This Row],[Total RN Hours (w/ Admin, DON)]]/Table3[[#This Row],[MDS Census]]</f>
        <v>0.58538442460317475</v>
      </c>
      <c r="J678" s="3">
        <f t="shared" si="11"/>
        <v>126.85700000000001</v>
      </c>
      <c r="K678" s="3">
        <f>SUM(Table3[[#This Row],[RN Hours (excl. Admin, DON)]], Table3[[#This Row],[LPN Hours (excl. Admin)]], Table3[[#This Row],[CNA Hours]], Table3[[#This Row],[NA TR Hours]], Table3[[#This Row],[Med Aide/Tech Hours]])</f>
        <v>117.80111111111111</v>
      </c>
      <c r="L678" s="3">
        <f>SUM(Table3[[#This Row],[RN Hours (excl. Admin, DON)]:[RN DON Hours]])</f>
        <v>26.225222222222225</v>
      </c>
      <c r="M678" s="3">
        <v>20.510999999999999</v>
      </c>
      <c r="N678" s="3">
        <v>5.7142222222222259</v>
      </c>
      <c r="O678" s="3">
        <v>0</v>
      </c>
      <c r="P678" s="3">
        <f>SUM(Table3[[#This Row],[LPN Hours (excl. Admin)]:[LPN Admin Hours]])</f>
        <v>30.921555555555557</v>
      </c>
      <c r="Q678" s="3">
        <v>27.579888888888888</v>
      </c>
      <c r="R678" s="3">
        <v>3.3416666666666668</v>
      </c>
      <c r="S678" s="3">
        <f>SUM(Table3[[#This Row],[CNA Hours]], Table3[[#This Row],[NA TR Hours]], Table3[[#This Row],[Med Aide/Tech Hours]])</f>
        <v>69.710222222222228</v>
      </c>
      <c r="T678" s="3">
        <v>69.710222222222228</v>
      </c>
      <c r="U678" s="3">
        <v>0</v>
      </c>
      <c r="V678" s="3">
        <v>0</v>
      </c>
      <c r="W678" s="3">
        <f>SUM(Table3[[#This Row],[RN Hours Contract]:[Med Aide Hours Contract]])</f>
        <v>0</v>
      </c>
      <c r="X678" s="3">
        <v>0</v>
      </c>
      <c r="Y678" s="3">
        <v>0</v>
      </c>
      <c r="Z678" s="3">
        <v>0</v>
      </c>
      <c r="AA678" s="3">
        <v>0</v>
      </c>
      <c r="AB678" s="3">
        <v>0</v>
      </c>
      <c r="AC678" s="3">
        <v>0</v>
      </c>
      <c r="AD678" s="3">
        <v>0</v>
      </c>
      <c r="AE678" s="3">
        <v>0</v>
      </c>
      <c r="AF678" t="s">
        <v>676</v>
      </c>
      <c r="AG678" s="13">
        <v>5</v>
      </c>
      <c r="AQ678"/>
    </row>
    <row r="679" spans="1:43" x14ac:dyDescent="0.2">
      <c r="A679" t="s">
        <v>680</v>
      </c>
      <c r="B679" t="s">
        <v>1359</v>
      </c>
      <c r="C679" t="s">
        <v>1404</v>
      </c>
      <c r="D679" t="s">
        <v>1756</v>
      </c>
      <c r="E679" s="3">
        <v>60.955555555555556</v>
      </c>
      <c r="F679" s="3">
        <f>Table3[[#This Row],[Total Hours Nurse Staffing]]/Table3[[#This Row],[MDS Census]]</f>
        <v>1.7330295297119942</v>
      </c>
      <c r="G679" s="3">
        <f>Table3[[#This Row],[Total Direct Care Staff Hours]]/Table3[[#This Row],[MDS Census]]</f>
        <v>1.5711629602624864</v>
      </c>
      <c r="H679" s="3">
        <f>Table3[[#This Row],[Total RN Hours (w/ Admin, DON)]]/Table3[[#This Row],[MDS Census]]</f>
        <v>0.38104265402843601</v>
      </c>
      <c r="I679" s="3">
        <f>Table3[[#This Row],[Total RN Hours (w/ Admin, DON)]]/Table3[[#This Row],[MDS Census]]</f>
        <v>0.38104265402843601</v>
      </c>
      <c r="J679" s="3">
        <f t="shared" si="11"/>
        <v>105.63777777777779</v>
      </c>
      <c r="K679" s="3">
        <f>SUM(Table3[[#This Row],[RN Hours (excl. Admin, DON)]], Table3[[#This Row],[LPN Hours (excl. Admin)]], Table3[[#This Row],[CNA Hours]], Table3[[#This Row],[NA TR Hours]], Table3[[#This Row],[Med Aide/Tech Hours]])</f>
        <v>95.771111111111111</v>
      </c>
      <c r="L679" s="3">
        <f>SUM(Table3[[#This Row],[RN Hours (excl. Admin, DON)]:[RN DON Hours]])</f>
        <v>23.226666666666667</v>
      </c>
      <c r="M679" s="3">
        <v>13.360000000000001</v>
      </c>
      <c r="N679" s="3">
        <v>5.6</v>
      </c>
      <c r="O679" s="3">
        <v>4.2666666666666666</v>
      </c>
      <c r="P679" s="3">
        <f>SUM(Table3[[#This Row],[LPN Hours (excl. Admin)]:[LPN Admin Hours]])</f>
        <v>12.61888888888889</v>
      </c>
      <c r="Q679" s="3">
        <v>12.61888888888889</v>
      </c>
      <c r="R679" s="3">
        <v>0</v>
      </c>
      <c r="S679" s="3">
        <f>SUM(Table3[[#This Row],[CNA Hours]], Table3[[#This Row],[NA TR Hours]], Table3[[#This Row],[Med Aide/Tech Hours]])</f>
        <v>69.792222222222222</v>
      </c>
      <c r="T679" s="3">
        <v>69.792222222222222</v>
      </c>
      <c r="U679" s="3">
        <v>0</v>
      </c>
      <c r="V679" s="3">
        <v>0</v>
      </c>
      <c r="W679" s="3">
        <f>SUM(Table3[[#This Row],[RN Hours Contract]:[Med Aide Hours Contract]])</f>
        <v>0</v>
      </c>
      <c r="X679" s="3">
        <v>0</v>
      </c>
      <c r="Y679" s="3">
        <v>0</v>
      </c>
      <c r="Z679" s="3">
        <v>0</v>
      </c>
      <c r="AA679" s="3">
        <v>0</v>
      </c>
      <c r="AB679" s="3">
        <v>0</v>
      </c>
      <c r="AC679" s="3">
        <v>0</v>
      </c>
      <c r="AD679" s="3">
        <v>0</v>
      </c>
      <c r="AE679" s="3">
        <v>0</v>
      </c>
      <c r="AF679" t="s">
        <v>677</v>
      </c>
      <c r="AG679" s="13">
        <v>5</v>
      </c>
      <c r="AQ679"/>
    </row>
    <row r="680" spans="1:43" x14ac:dyDescent="0.2">
      <c r="A680" t="s">
        <v>680</v>
      </c>
      <c r="B680" t="s">
        <v>1360</v>
      </c>
      <c r="C680" t="s">
        <v>1366</v>
      </c>
      <c r="D680" t="s">
        <v>1707</v>
      </c>
      <c r="E680" s="3">
        <v>38.011111111111113</v>
      </c>
      <c r="F680" s="3">
        <f>Table3[[#This Row],[Total Hours Nurse Staffing]]/Table3[[#This Row],[MDS Census]]</f>
        <v>2.2795849166910256</v>
      </c>
      <c r="G680" s="3">
        <f>Table3[[#This Row],[Total Direct Care Staff Hours]]/Table3[[#This Row],[MDS Census]]</f>
        <v>2.0724641917567963</v>
      </c>
      <c r="H680" s="3">
        <f>Table3[[#This Row],[Total RN Hours (w/ Admin, DON)]]/Table3[[#This Row],[MDS Census]]</f>
        <v>0.4601958491669102</v>
      </c>
      <c r="I680" s="3">
        <f>Table3[[#This Row],[Total RN Hours (w/ Admin, DON)]]/Table3[[#This Row],[MDS Census]]</f>
        <v>0.4601958491669102</v>
      </c>
      <c r="J680" s="3">
        <f t="shared" si="11"/>
        <v>86.649555555555551</v>
      </c>
      <c r="K680" s="3">
        <f>SUM(Table3[[#This Row],[RN Hours (excl. Admin, DON)]], Table3[[#This Row],[LPN Hours (excl. Admin)]], Table3[[#This Row],[CNA Hours]], Table3[[#This Row],[NA TR Hours]], Table3[[#This Row],[Med Aide/Tech Hours]])</f>
        <v>78.776666666666671</v>
      </c>
      <c r="L680" s="3">
        <f>SUM(Table3[[#This Row],[RN Hours (excl. Admin, DON)]:[RN DON Hours]])</f>
        <v>17.492555555555555</v>
      </c>
      <c r="M680" s="3">
        <v>15.333888888888888</v>
      </c>
      <c r="N680" s="3">
        <v>0</v>
      </c>
      <c r="O680" s="3">
        <v>2.1586666666666661</v>
      </c>
      <c r="P680" s="3">
        <f>SUM(Table3[[#This Row],[LPN Hours (excl. Admin)]:[LPN Admin Hours]])</f>
        <v>19.978888888888889</v>
      </c>
      <c r="Q680" s="3">
        <v>14.264666666666667</v>
      </c>
      <c r="R680" s="3">
        <v>5.7142222222222223</v>
      </c>
      <c r="S680" s="3">
        <f>SUM(Table3[[#This Row],[CNA Hours]], Table3[[#This Row],[NA TR Hours]], Table3[[#This Row],[Med Aide/Tech Hours]])</f>
        <v>49.178111111111107</v>
      </c>
      <c r="T680" s="3">
        <v>49.178111111111107</v>
      </c>
      <c r="U680" s="3">
        <v>0</v>
      </c>
      <c r="V680" s="3">
        <v>0</v>
      </c>
      <c r="W680" s="3">
        <f>SUM(Table3[[#This Row],[RN Hours Contract]:[Med Aide Hours Contract]])</f>
        <v>0</v>
      </c>
      <c r="X680" s="3">
        <v>0</v>
      </c>
      <c r="Y680" s="3">
        <v>0</v>
      </c>
      <c r="Z680" s="3">
        <v>0</v>
      </c>
      <c r="AA680" s="3">
        <v>0</v>
      </c>
      <c r="AB680" s="3">
        <v>0</v>
      </c>
      <c r="AC680" s="3">
        <v>0</v>
      </c>
      <c r="AD680" s="3">
        <v>0</v>
      </c>
      <c r="AE680" s="3">
        <v>0</v>
      </c>
      <c r="AF680" t="s">
        <v>678</v>
      </c>
      <c r="AG680" s="13">
        <v>5</v>
      </c>
      <c r="AQ680"/>
    </row>
    <row r="681" spans="1:43" x14ac:dyDescent="0.2">
      <c r="A681" t="s">
        <v>680</v>
      </c>
      <c r="B681" t="s">
        <v>1361</v>
      </c>
      <c r="C681" t="s">
        <v>1376</v>
      </c>
      <c r="D681" t="s">
        <v>1751</v>
      </c>
      <c r="E681" s="3">
        <v>140.5888888888889</v>
      </c>
      <c r="F681" s="3">
        <f>Table3[[#This Row],[Total Hours Nurse Staffing]]/Table3[[#This Row],[MDS Census]]</f>
        <v>2.077580810874891</v>
      </c>
      <c r="G681" s="3">
        <f>Table3[[#This Row],[Total Direct Care Staff Hours]]/Table3[[#This Row],[MDS Census]]</f>
        <v>1.5218754445586027</v>
      </c>
      <c r="H681" s="3">
        <f>Table3[[#This Row],[Total RN Hours (w/ Admin, DON)]]/Table3[[#This Row],[MDS Census]]</f>
        <v>0.2802845175057298</v>
      </c>
      <c r="I681" s="3">
        <f>Table3[[#This Row],[Total RN Hours (w/ Admin, DON)]]/Table3[[#This Row],[MDS Census]]</f>
        <v>0.2802845175057298</v>
      </c>
      <c r="J681" s="3">
        <f t="shared" si="11"/>
        <v>292.08477777777779</v>
      </c>
      <c r="K681" s="3">
        <f>SUM(Table3[[#This Row],[RN Hours (excl. Admin, DON)]], Table3[[#This Row],[LPN Hours (excl. Admin)]], Table3[[#This Row],[CNA Hours]], Table3[[#This Row],[NA TR Hours]], Table3[[#This Row],[Med Aide/Tech Hours]])</f>
        <v>213.95877777777778</v>
      </c>
      <c r="L681" s="3">
        <f>SUM(Table3[[#This Row],[RN Hours (excl. Admin, DON)]:[RN DON Hours]])</f>
        <v>39.404888888888884</v>
      </c>
      <c r="M681" s="3">
        <v>29.246555555555556</v>
      </c>
      <c r="N681" s="3">
        <v>9.272444444444444</v>
      </c>
      <c r="O681" s="3">
        <v>0.88588888888888895</v>
      </c>
      <c r="P681" s="3">
        <f>SUM(Table3[[#This Row],[LPN Hours (excl. Admin)]:[LPN Admin Hours]])</f>
        <v>72.501666666666694</v>
      </c>
      <c r="Q681" s="3">
        <v>4.5339999999999998</v>
      </c>
      <c r="R681" s="3">
        <v>67.967666666666688</v>
      </c>
      <c r="S681" s="3">
        <f>SUM(Table3[[#This Row],[CNA Hours]], Table3[[#This Row],[NA TR Hours]], Table3[[#This Row],[Med Aide/Tech Hours]])</f>
        <v>180.17822222222222</v>
      </c>
      <c r="T681" s="3">
        <v>177.58688888888889</v>
      </c>
      <c r="U681" s="3">
        <v>2.5913333333333335</v>
      </c>
      <c r="V681" s="3">
        <v>0</v>
      </c>
      <c r="W681" s="3">
        <f>SUM(Table3[[#This Row],[RN Hours Contract]:[Med Aide Hours Contract]])</f>
        <v>54.908555555555559</v>
      </c>
      <c r="X681" s="3">
        <v>0</v>
      </c>
      <c r="Y681" s="3">
        <v>1.1111111111111112</v>
      </c>
      <c r="Z681" s="3">
        <v>0</v>
      </c>
      <c r="AA681" s="3">
        <v>3.7805555555555554</v>
      </c>
      <c r="AB681" s="3">
        <v>0</v>
      </c>
      <c r="AC681" s="3">
        <v>50.016888888888893</v>
      </c>
      <c r="AD681" s="3">
        <v>0</v>
      </c>
      <c r="AE681" s="3">
        <v>0</v>
      </c>
      <c r="AF681" t="s">
        <v>679</v>
      </c>
      <c r="AG681" s="13">
        <v>5</v>
      </c>
      <c r="AQ681"/>
    </row>
    <row r="683"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68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681"/>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1797</v>
      </c>
      <c r="B1" s="5" t="s">
        <v>1799</v>
      </c>
      <c r="C1" s="5" t="s">
        <v>1815</v>
      </c>
      <c r="D1" s="5" t="s">
        <v>1800</v>
      </c>
      <c r="E1" s="5" t="s">
        <v>1801</v>
      </c>
      <c r="F1" s="5" t="s">
        <v>1816</v>
      </c>
      <c r="G1" s="5" t="s">
        <v>1823</v>
      </c>
      <c r="H1" s="6" t="s">
        <v>1825</v>
      </c>
      <c r="I1" s="5" t="s">
        <v>1817</v>
      </c>
      <c r="J1" s="5" t="s">
        <v>1836</v>
      </c>
      <c r="K1" s="6" t="s">
        <v>1837</v>
      </c>
      <c r="L1" s="5" t="s">
        <v>1802</v>
      </c>
      <c r="M1" s="5" t="s">
        <v>1807</v>
      </c>
      <c r="N1" s="6" t="s">
        <v>1811</v>
      </c>
      <c r="O1" s="5" t="s">
        <v>1805</v>
      </c>
      <c r="P1" s="5" t="s">
        <v>1840</v>
      </c>
      <c r="Q1" s="6" t="s">
        <v>1835</v>
      </c>
      <c r="R1" s="5" t="s">
        <v>1806</v>
      </c>
      <c r="S1" s="5" t="s">
        <v>1838</v>
      </c>
      <c r="T1" s="5" t="s">
        <v>1834</v>
      </c>
      <c r="U1" s="5" t="s">
        <v>1818</v>
      </c>
      <c r="V1" s="5" t="s">
        <v>1830</v>
      </c>
      <c r="W1" s="6" t="s">
        <v>1833</v>
      </c>
      <c r="X1" s="5" t="s">
        <v>1803</v>
      </c>
      <c r="Y1" s="5" t="s">
        <v>1808</v>
      </c>
      <c r="Z1" s="6" t="s">
        <v>1829</v>
      </c>
      <c r="AA1" s="5" t="s">
        <v>1819</v>
      </c>
      <c r="AB1" s="5" t="s">
        <v>1839</v>
      </c>
      <c r="AC1" s="6" t="s">
        <v>1828</v>
      </c>
      <c r="AD1" s="5" t="s">
        <v>1821</v>
      </c>
      <c r="AE1" s="5" t="s">
        <v>1832</v>
      </c>
      <c r="AF1" s="6" t="s">
        <v>1831</v>
      </c>
      <c r="AG1" s="5" t="s">
        <v>1804</v>
      </c>
      <c r="AH1" s="5" t="s">
        <v>1809</v>
      </c>
      <c r="AI1" s="6" t="s">
        <v>1810</v>
      </c>
      <c r="AJ1" s="5" t="s">
        <v>1822</v>
      </c>
      <c r="AK1" s="5" t="s">
        <v>1872</v>
      </c>
      <c r="AL1" s="6" t="s">
        <v>1827</v>
      </c>
      <c r="AM1" s="5" t="s">
        <v>1820</v>
      </c>
      <c r="AN1" s="5" t="s">
        <v>1873</v>
      </c>
      <c r="AO1" s="6" t="s">
        <v>1826</v>
      </c>
      <c r="AP1" s="5" t="s">
        <v>1798</v>
      </c>
      <c r="AQ1" s="5" t="s">
        <v>1842</v>
      </c>
    </row>
    <row r="2" spans="1:43" x14ac:dyDescent="0.2">
      <c r="A2" s="1" t="s">
        <v>680</v>
      </c>
      <c r="B2" s="1" t="s">
        <v>685</v>
      </c>
      <c r="C2" s="1" t="s">
        <v>1410</v>
      </c>
      <c r="D2" s="1" t="s">
        <v>1743</v>
      </c>
      <c r="E2" s="3">
        <v>91.422222222222217</v>
      </c>
      <c r="F2" s="3">
        <f t="shared" ref="F2:F65" si="0">SUM(I2,U2,AD2)</f>
        <v>288.15722222222223</v>
      </c>
      <c r="G2" s="3">
        <f>SUM(Table39[[#This Row],[RN Hours Contract (W/ Admin, DON)]], Table39[[#This Row],[LPN Contract Hours (w/ Admin)]], Table39[[#This Row],[CNA/NA/Med Aide Contract Hours]])</f>
        <v>0</v>
      </c>
      <c r="H2" s="4">
        <f>Table39[[#This Row],[Total Contract Hours]]/Table39[[#This Row],[Total Hours Nurse Staffing]]</f>
        <v>0</v>
      </c>
      <c r="I2" s="3">
        <f>SUM(Table39[[#This Row],[RN Hours]], Table39[[#This Row],[RN Admin Hours]], Table39[[#This Row],[RN DON Hours]])</f>
        <v>34.875</v>
      </c>
      <c r="J2" s="3">
        <f t="shared" ref="J2:J32" si="1">SUM(M2,P2,S2)</f>
        <v>0</v>
      </c>
      <c r="K2" s="4">
        <f>Table39[[#This Row],[RN Hours Contract (W/ Admin, DON)]]/Table39[[#This Row],[RN Hours (w/ Admin, DON)]]</f>
        <v>0</v>
      </c>
      <c r="L2" s="3">
        <v>23.763888888888889</v>
      </c>
      <c r="M2" s="3">
        <v>0</v>
      </c>
      <c r="N2" s="4">
        <f>Table39[[#This Row],[RN Hours Contract]]/Table39[[#This Row],[RN Hours]]</f>
        <v>0</v>
      </c>
      <c r="O2" s="3">
        <v>5.4222222222222225</v>
      </c>
      <c r="P2" s="3">
        <v>0</v>
      </c>
      <c r="Q2" s="4">
        <f>Table39[[#This Row],[RN Admin Hours Contract]]/Table39[[#This Row],[RN Admin Hours]]</f>
        <v>0</v>
      </c>
      <c r="R2" s="3">
        <v>5.6888888888888891</v>
      </c>
      <c r="S2" s="3">
        <v>0</v>
      </c>
      <c r="T2" s="4">
        <f>Table39[[#This Row],[RN DON Hours Contract]]/Table39[[#This Row],[RN DON Hours]]</f>
        <v>0</v>
      </c>
      <c r="U2" s="3">
        <f>SUM(Table39[[#This Row],[LPN Hours]], Table39[[#This Row],[LPN Admin Hours]])</f>
        <v>61.01</v>
      </c>
      <c r="V2" s="3">
        <f>Table39[[#This Row],[LPN Hours Contract]]+Table39[[#This Row],[LPN Admin Hours Contract]]</f>
        <v>0</v>
      </c>
      <c r="W2" s="4">
        <f t="shared" ref="W2:W32" si="2">V2/U2</f>
        <v>0</v>
      </c>
      <c r="X2" s="3">
        <v>61.01</v>
      </c>
      <c r="Y2" s="3">
        <v>0</v>
      </c>
      <c r="Z2" s="4">
        <f>Table39[[#This Row],[LPN Hours Contract]]/Table39[[#This Row],[LPN Hours]]</f>
        <v>0</v>
      </c>
      <c r="AA2" s="3">
        <v>0</v>
      </c>
      <c r="AB2" s="3">
        <v>0</v>
      </c>
      <c r="AC2" s="4">
        <v>0</v>
      </c>
      <c r="AD2" s="3">
        <f>SUM(Table39[[#This Row],[CNA Hours]], Table39[[#This Row],[NA in Training Hours]], Table39[[#This Row],[Med Aide/Tech Hours]])</f>
        <v>192.27222222222221</v>
      </c>
      <c r="AE2" s="3">
        <f>SUM(Table39[[#This Row],[CNA Hours Contract]], Table39[[#This Row],[NA in Training Hours Contract]], Table39[[#This Row],[Med Aide/Tech Hours Contract]])</f>
        <v>0</v>
      </c>
      <c r="AF2" s="4">
        <f>Table39[[#This Row],[CNA/NA/Med Aide Contract Hours]]/Table39[[#This Row],[Total CNA, NA in Training, Med Aide/Tech Hours]]</f>
        <v>0</v>
      </c>
      <c r="AG2" s="3">
        <v>192.27222222222221</v>
      </c>
      <c r="AH2" s="3">
        <v>0</v>
      </c>
      <c r="AI2" s="4">
        <f>Table39[[#This Row],[CNA Hours Contract]]/Table39[[#This Row],[CNA Hours]]</f>
        <v>0</v>
      </c>
      <c r="AJ2" s="3">
        <v>0</v>
      </c>
      <c r="AK2" s="3">
        <v>0</v>
      </c>
      <c r="AL2" s="4">
        <v>0</v>
      </c>
      <c r="AM2" s="3">
        <v>0</v>
      </c>
      <c r="AN2" s="3">
        <v>0</v>
      </c>
      <c r="AO2" s="4">
        <v>0</v>
      </c>
      <c r="AP2" s="1" t="s">
        <v>0</v>
      </c>
      <c r="AQ2" s="1">
        <v>5</v>
      </c>
    </row>
    <row r="3" spans="1:43" x14ac:dyDescent="0.2">
      <c r="A3" s="1" t="s">
        <v>680</v>
      </c>
      <c r="B3" s="1" t="s">
        <v>686</v>
      </c>
      <c r="C3" s="1" t="s">
        <v>1418</v>
      </c>
      <c r="D3" s="1" t="s">
        <v>1744</v>
      </c>
      <c r="E3" s="3">
        <v>69.833333333333329</v>
      </c>
      <c r="F3" s="3">
        <f t="shared" si="0"/>
        <v>240.90833333333333</v>
      </c>
      <c r="G3" s="3">
        <f>SUM(Table39[[#This Row],[RN Hours Contract (W/ Admin, DON)]], Table39[[#This Row],[LPN Contract Hours (w/ Admin)]], Table39[[#This Row],[CNA/NA/Med Aide Contract Hours]])</f>
        <v>8.3333333333333329E-2</v>
      </c>
      <c r="H3" s="4">
        <f>Table39[[#This Row],[Total Contract Hours]]/Table39[[#This Row],[Total Hours Nurse Staffing]]</f>
        <v>3.4591303746238193E-4</v>
      </c>
      <c r="I3" s="3">
        <f>SUM(Table39[[#This Row],[RN Hours]], Table39[[#This Row],[RN Admin Hours]], Table39[[#This Row],[RN DON Hours]])</f>
        <v>53.594444444444449</v>
      </c>
      <c r="J3" s="3">
        <f t="shared" si="1"/>
        <v>8.3333333333333329E-2</v>
      </c>
      <c r="K3" s="4">
        <f>Table39[[#This Row],[RN Hours Contract (W/ Admin, DON)]]/Table39[[#This Row],[RN Hours (w/ Admin, DON)]]</f>
        <v>1.5548875298020109E-3</v>
      </c>
      <c r="L3" s="3">
        <v>41.95</v>
      </c>
      <c r="M3" s="3">
        <v>8.3333333333333329E-2</v>
      </c>
      <c r="N3" s="4">
        <f>Table39[[#This Row],[RN Hours Contract]]/Table39[[#This Row],[RN Hours]]</f>
        <v>1.9864918553833925E-3</v>
      </c>
      <c r="O3" s="3">
        <v>6.0444444444444443</v>
      </c>
      <c r="P3" s="3">
        <v>0</v>
      </c>
      <c r="Q3" s="4">
        <f>Table39[[#This Row],[RN Admin Hours Contract]]/Table39[[#This Row],[RN Admin Hours]]</f>
        <v>0</v>
      </c>
      <c r="R3" s="3">
        <v>5.6</v>
      </c>
      <c r="S3" s="3">
        <v>0</v>
      </c>
      <c r="T3" s="4">
        <f>Table39[[#This Row],[RN DON Hours Contract]]/Table39[[#This Row],[RN DON Hours]]</f>
        <v>0</v>
      </c>
      <c r="U3" s="3">
        <f>SUM(Table39[[#This Row],[LPN Hours]], Table39[[#This Row],[LPN Admin Hours]])</f>
        <v>52.608333333333334</v>
      </c>
      <c r="V3" s="3">
        <f>Table39[[#This Row],[LPN Hours Contract]]+Table39[[#This Row],[LPN Admin Hours Contract]]</f>
        <v>0</v>
      </c>
      <c r="W3" s="4">
        <f t="shared" si="2"/>
        <v>0</v>
      </c>
      <c r="X3" s="3">
        <v>49.408333333333331</v>
      </c>
      <c r="Y3" s="3">
        <v>0</v>
      </c>
      <c r="Z3" s="4">
        <f>Table39[[#This Row],[LPN Hours Contract]]/Table39[[#This Row],[LPN Hours]]</f>
        <v>0</v>
      </c>
      <c r="AA3" s="3">
        <v>3.2</v>
      </c>
      <c r="AB3" s="3">
        <v>0</v>
      </c>
      <c r="AC3" s="4">
        <f>Table39[[#This Row],[LPN Admin Hours Contract]]/Table39[[#This Row],[LPN Admin Hours]]</f>
        <v>0</v>
      </c>
      <c r="AD3" s="3">
        <f>SUM(Table39[[#This Row],[CNA Hours]], Table39[[#This Row],[NA in Training Hours]], Table39[[#This Row],[Med Aide/Tech Hours]])</f>
        <v>134.70555555555555</v>
      </c>
      <c r="AE3" s="3">
        <f>SUM(Table39[[#This Row],[CNA Hours Contract]], Table39[[#This Row],[NA in Training Hours Contract]], Table39[[#This Row],[Med Aide/Tech Hours Contract]])</f>
        <v>0</v>
      </c>
      <c r="AF3" s="4">
        <f>Table39[[#This Row],[CNA/NA/Med Aide Contract Hours]]/Table39[[#This Row],[Total CNA, NA in Training, Med Aide/Tech Hours]]</f>
        <v>0</v>
      </c>
      <c r="AG3" s="3">
        <v>134.70555555555555</v>
      </c>
      <c r="AH3" s="3">
        <v>0</v>
      </c>
      <c r="AI3" s="4">
        <f>Table39[[#This Row],[CNA Hours Contract]]/Table39[[#This Row],[CNA Hours]]</f>
        <v>0</v>
      </c>
      <c r="AJ3" s="3">
        <v>0</v>
      </c>
      <c r="AK3" s="3">
        <v>0</v>
      </c>
      <c r="AL3" s="4">
        <v>0</v>
      </c>
      <c r="AM3" s="3">
        <v>0</v>
      </c>
      <c r="AN3" s="3">
        <v>0</v>
      </c>
      <c r="AO3" s="4">
        <v>0</v>
      </c>
      <c r="AP3" s="1" t="s">
        <v>1</v>
      </c>
      <c r="AQ3" s="1">
        <v>5</v>
      </c>
    </row>
    <row r="4" spans="1:43" x14ac:dyDescent="0.2">
      <c r="A4" s="1" t="s">
        <v>680</v>
      </c>
      <c r="B4" s="1" t="s">
        <v>687</v>
      </c>
      <c r="C4" s="1" t="s">
        <v>1398</v>
      </c>
      <c r="D4" s="1" t="s">
        <v>1744</v>
      </c>
      <c r="E4" s="3">
        <v>117.92222222222222</v>
      </c>
      <c r="F4" s="3">
        <f t="shared" si="0"/>
        <v>385.24722222222221</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100.55555555555556</v>
      </c>
      <c r="J4" s="3">
        <f t="shared" si="1"/>
        <v>0</v>
      </c>
      <c r="K4" s="4">
        <f>Table39[[#This Row],[RN Hours Contract (W/ Admin, DON)]]/Table39[[#This Row],[RN Hours (w/ Admin, DON)]]</f>
        <v>0</v>
      </c>
      <c r="L4" s="3">
        <v>80.347222222222229</v>
      </c>
      <c r="M4" s="3">
        <v>0</v>
      </c>
      <c r="N4" s="4">
        <f>Table39[[#This Row],[RN Hours Contract]]/Table39[[#This Row],[RN Hours]]</f>
        <v>0</v>
      </c>
      <c r="O4" s="3">
        <v>14.875</v>
      </c>
      <c r="P4" s="3">
        <v>0</v>
      </c>
      <c r="Q4" s="4">
        <f>Table39[[#This Row],[RN Admin Hours Contract]]/Table39[[#This Row],[RN Admin Hours]]</f>
        <v>0</v>
      </c>
      <c r="R4" s="3">
        <v>5.333333333333333</v>
      </c>
      <c r="S4" s="3">
        <v>0</v>
      </c>
      <c r="T4" s="4">
        <f>Table39[[#This Row],[RN DON Hours Contract]]/Table39[[#This Row],[RN DON Hours]]</f>
        <v>0</v>
      </c>
      <c r="U4" s="3">
        <f>SUM(Table39[[#This Row],[LPN Hours]], Table39[[#This Row],[LPN Admin Hours]])</f>
        <v>77.583333333333329</v>
      </c>
      <c r="V4" s="3">
        <f>Table39[[#This Row],[LPN Hours Contract]]+Table39[[#This Row],[LPN Admin Hours Contract]]</f>
        <v>0</v>
      </c>
      <c r="W4" s="4">
        <f t="shared" si="2"/>
        <v>0</v>
      </c>
      <c r="X4" s="3">
        <v>73.511111111111106</v>
      </c>
      <c r="Y4" s="3">
        <v>0</v>
      </c>
      <c r="Z4" s="4">
        <f>Table39[[#This Row],[LPN Hours Contract]]/Table39[[#This Row],[LPN Hours]]</f>
        <v>0</v>
      </c>
      <c r="AA4" s="3">
        <v>4.072222222222222</v>
      </c>
      <c r="AB4" s="3">
        <v>0</v>
      </c>
      <c r="AC4" s="4">
        <f>Table39[[#This Row],[LPN Admin Hours Contract]]/Table39[[#This Row],[LPN Admin Hours]]</f>
        <v>0</v>
      </c>
      <c r="AD4" s="3">
        <f>SUM(Table39[[#This Row],[CNA Hours]], Table39[[#This Row],[NA in Training Hours]], Table39[[#This Row],[Med Aide/Tech Hours]])</f>
        <v>207.10833333333332</v>
      </c>
      <c r="AE4" s="3">
        <f>SUM(Table39[[#This Row],[CNA Hours Contract]], Table39[[#This Row],[NA in Training Hours Contract]], Table39[[#This Row],[Med Aide/Tech Hours Contract]])</f>
        <v>0</v>
      </c>
      <c r="AF4" s="4">
        <f>Table39[[#This Row],[CNA/NA/Med Aide Contract Hours]]/Table39[[#This Row],[Total CNA, NA in Training, Med Aide/Tech Hours]]</f>
        <v>0</v>
      </c>
      <c r="AG4" s="3">
        <v>207.10833333333332</v>
      </c>
      <c r="AH4" s="3">
        <v>0</v>
      </c>
      <c r="AI4" s="4">
        <f>Table39[[#This Row],[CNA Hours Contract]]/Table39[[#This Row],[CNA Hours]]</f>
        <v>0</v>
      </c>
      <c r="AJ4" s="3">
        <v>0</v>
      </c>
      <c r="AK4" s="3">
        <v>0</v>
      </c>
      <c r="AL4" s="4">
        <v>0</v>
      </c>
      <c r="AM4" s="3">
        <v>0</v>
      </c>
      <c r="AN4" s="3">
        <v>0</v>
      </c>
      <c r="AO4" s="4">
        <v>0</v>
      </c>
      <c r="AP4" s="1" t="s">
        <v>2</v>
      </c>
      <c r="AQ4" s="1">
        <v>5</v>
      </c>
    </row>
    <row r="5" spans="1:43" x14ac:dyDescent="0.2">
      <c r="A5" s="1" t="s">
        <v>680</v>
      </c>
      <c r="B5" s="1" t="s">
        <v>688</v>
      </c>
      <c r="C5" s="1" t="s">
        <v>1419</v>
      </c>
      <c r="D5" s="1" t="s">
        <v>1705</v>
      </c>
      <c r="E5" s="3">
        <v>57.077777777777776</v>
      </c>
      <c r="F5" s="3">
        <f t="shared" si="0"/>
        <v>170.77777777777777</v>
      </c>
      <c r="G5" s="3">
        <f>SUM(Table39[[#This Row],[RN Hours Contract (W/ Admin, DON)]], Table39[[#This Row],[LPN Contract Hours (w/ Admin)]], Table39[[#This Row],[CNA/NA/Med Aide Contract Hours]])</f>
        <v>0</v>
      </c>
      <c r="H5" s="4">
        <f>Table39[[#This Row],[Total Contract Hours]]/Table39[[#This Row],[Total Hours Nurse Staffing]]</f>
        <v>0</v>
      </c>
      <c r="I5" s="3">
        <f>SUM(Table39[[#This Row],[RN Hours]], Table39[[#This Row],[RN Admin Hours]], Table39[[#This Row],[RN DON Hours]])</f>
        <v>33.249333333333333</v>
      </c>
      <c r="J5" s="3">
        <f t="shared" si="1"/>
        <v>0</v>
      </c>
      <c r="K5" s="4">
        <f>Table39[[#This Row],[RN Hours Contract (W/ Admin, DON)]]/Table39[[#This Row],[RN Hours (w/ Admin, DON)]]</f>
        <v>0</v>
      </c>
      <c r="L5" s="3">
        <v>28.000444444444444</v>
      </c>
      <c r="M5" s="3">
        <v>0</v>
      </c>
      <c r="N5" s="4">
        <f>Table39[[#This Row],[RN Hours Contract]]/Table39[[#This Row],[RN Hours]]</f>
        <v>0</v>
      </c>
      <c r="O5" s="3">
        <v>0.37</v>
      </c>
      <c r="P5" s="3">
        <v>0</v>
      </c>
      <c r="Q5" s="4">
        <f>Table39[[#This Row],[RN Admin Hours Contract]]/Table39[[#This Row],[RN Admin Hours]]</f>
        <v>0</v>
      </c>
      <c r="R5" s="3">
        <v>4.8788888888888895</v>
      </c>
      <c r="S5" s="3">
        <v>0</v>
      </c>
      <c r="T5" s="4">
        <f>Table39[[#This Row],[RN DON Hours Contract]]/Table39[[#This Row],[RN DON Hours]]</f>
        <v>0</v>
      </c>
      <c r="U5" s="3">
        <f>SUM(Table39[[#This Row],[LPN Hours]], Table39[[#This Row],[LPN Admin Hours]])</f>
        <v>39.356888888888889</v>
      </c>
      <c r="V5" s="3">
        <f>Table39[[#This Row],[LPN Hours Contract]]+Table39[[#This Row],[LPN Admin Hours Contract]]</f>
        <v>0</v>
      </c>
      <c r="W5" s="4">
        <f t="shared" si="2"/>
        <v>0</v>
      </c>
      <c r="X5" s="3">
        <v>39.11611111111111</v>
      </c>
      <c r="Y5" s="3">
        <v>0</v>
      </c>
      <c r="Z5" s="4">
        <f>Table39[[#This Row],[LPN Hours Contract]]/Table39[[#This Row],[LPN Hours]]</f>
        <v>0</v>
      </c>
      <c r="AA5" s="3">
        <v>0.24077777777777779</v>
      </c>
      <c r="AB5" s="3">
        <v>0</v>
      </c>
      <c r="AC5" s="4">
        <f>Table39[[#This Row],[LPN Admin Hours Contract]]/Table39[[#This Row],[LPN Admin Hours]]</f>
        <v>0</v>
      </c>
      <c r="AD5" s="3">
        <f>SUM(Table39[[#This Row],[CNA Hours]], Table39[[#This Row],[NA in Training Hours]], Table39[[#This Row],[Med Aide/Tech Hours]])</f>
        <v>98.171555555555557</v>
      </c>
      <c r="AE5" s="3">
        <f>SUM(Table39[[#This Row],[CNA Hours Contract]], Table39[[#This Row],[NA in Training Hours Contract]], Table39[[#This Row],[Med Aide/Tech Hours Contract]])</f>
        <v>0</v>
      </c>
      <c r="AF5" s="4">
        <f>Table39[[#This Row],[CNA/NA/Med Aide Contract Hours]]/Table39[[#This Row],[Total CNA, NA in Training, Med Aide/Tech Hours]]</f>
        <v>0</v>
      </c>
      <c r="AG5" s="3">
        <v>98.171555555555557</v>
      </c>
      <c r="AH5" s="3">
        <v>0</v>
      </c>
      <c r="AI5" s="4">
        <f>Table39[[#This Row],[CNA Hours Contract]]/Table39[[#This Row],[CNA Hours]]</f>
        <v>0</v>
      </c>
      <c r="AJ5" s="3">
        <v>0</v>
      </c>
      <c r="AK5" s="3">
        <v>0</v>
      </c>
      <c r="AL5" s="4">
        <v>0</v>
      </c>
      <c r="AM5" s="3">
        <v>0</v>
      </c>
      <c r="AN5" s="3">
        <v>0</v>
      </c>
      <c r="AO5" s="4">
        <v>0</v>
      </c>
      <c r="AP5" s="1" t="s">
        <v>3</v>
      </c>
      <c r="AQ5" s="1">
        <v>5</v>
      </c>
    </row>
    <row r="6" spans="1:43" x14ac:dyDescent="0.2">
      <c r="A6" s="1" t="s">
        <v>680</v>
      </c>
      <c r="B6" s="1" t="s">
        <v>689</v>
      </c>
      <c r="C6" s="1" t="s">
        <v>1420</v>
      </c>
      <c r="D6" s="1" t="s">
        <v>1741</v>
      </c>
      <c r="E6" s="3">
        <v>97.233333333333334</v>
      </c>
      <c r="F6" s="3">
        <f t="shared" si="0"/>
        <v>325.86111111111109</v>
      </c>
      <c r="G6" s="3">
        <f>SUM(Table39[[#This Row],[RN Hours Contract (W/ Admin, DON)]], Table39[[#This Row],[LPN Contract Hours (w/ Admin)]], Table39[[#This Row],[CNA/NA/Med Aide Contract Hours]])</f>
        <v>0</v>
      </c>
      <c r="H6" s="4">
        <f>Table39[[#This Row],[Total Contract Hours]]/Table39[[#This Row],[Total Hours Nurse Staffing]]</f>
        <v>0</v>
      </c>
      <c r="I6" s="3">
        <f>SUM(Table39[[#This Row],[RN Hours]], Table39[[#This Row],[RN Admin Hours]], Table39[[#This Row],[RN DON Hours]])</f>
        <v>73.044444444444437</v>
      </c>
      <c r="J6" s="3">
        <f t="shared" si="1"/>
        <v>0</v>
      </c>
      <c r="K6" s="4">
        <f>Table39[[#This Row],[RN Hours Contract (W/ Admin, DON)]]/Table39[[#This Row],[RN Hours (w/ Admin, DON)]]</f>
        <v>0</v>
      </c>
      <c r="L6" s="3">
        <v>56.37222222222222</v>
      </c>
      <c r="M6" s="3">
        <v>0</v>
      </c>
      <c r="N6" s="4">
        <f>Table39[[#This Row],[RN Hours Contract]]/Table39[[#This Row],[RN Hours]]</f>
        <v>0</v>
      </c>
      <c r="O6" s="3">
        <v>11.072222222222223</v>
      </c>
      <c r="P6" s="3">
        <v>0</v>
      </c>
      <c r="Q6" s="4">
        <f>Table39[[#This Row],[RN Admin Hours Contract]]/Table39[[#This Row],[RN Admin Hours]]</f>
        <v>0</v>
      </c>
      <c r="R6" s="3">
        <v>5.6</v>
      </c>
      <c r="S6" s="3">
        <v>0</v>
      </c>
      <c r="T6" s="4">
        <f>Table39[[#This Row],[RN DON Hours Contract]]/Table39[[#This Row],[RN DON Hours]]</f>
        <v>0</v>
      </c>
      <c r="U6" s="3">
        <f>SUM(Table39[[#This Row],[LPN Hours]], Table39[[#This Row],[LPN Admin Hours]])</f>
        <v>63.772222222222226</v>
      </c>
      <c r="V6" s="3">
        <f>Table39[[#This Row],[LPN Hours Contract]]+Table39[[#This Row],[LPN Admin Hours Contract]]</f>
        <v>0</v>
      </c>
      <c r="W6" s="4">
        <f t="shared" si="2"/>
        <v>0</v>
      </c>
      <c r="X6" s="3">
        <v>58.883333333333333</v>
      </c>
      <c r="Y6" s="3">
        <v>0</v>
      </c>
      <c r="Z6" s="4">
        <f>Table39[[#This Row],[LPN Hours Contract]]/Table39[[#This Row],[LPN Hours]]</f>
        <v>0</v>
      </c>
      <c r="AA6" s="3">
        <v>4.8888888888888893</v>
      </c>
      <c r="AB6" s="3">
        <v>0</v>
      </c>
      <c r="AC6" s="4">
        <f>Table39[[#This Row],[LPN Admin Hours Contract]]/Table39[[#This Row],[LPN Admin Hours]]</f>
        <v>0</v>
      </c>
      <c r="AD6" s="3">
        <f>SUM(Table39[[#This Row],[CNA Hours]], Table39[[#This Row],[NA in Training Hours]], Table39[[#This Row],[Med Aide/Tech Hours]])</f>
        <v>189.04444444444445</v>
      </c>
      <c r="AE6" s="3">
        <f>SUM(Table39[[#This Row],[CNA Hours Contract]], Table39[[#This Row],[NA in Training Hours Contract]], Table39[[#This Row],[Med Aide/Tech Hours Contract]])</f>
        <v>0</v>
      </c>
      <c r="AF6" s="4">
        <f>Table39[[#This Row],[CNA/NA/Med Aide Contract Hours]]/Table39[[#This Row],[Total CNA, NA in Training, Med Aide/Tech Hours]]</f>
        <v>0</v>
      </c>
      <c r="AG6" s="3">
        <v>189.04444444444445</v>
      </c>
      <c r="AH6" s="3">
        <v>0</v>
      </c>
      <c r="AI6" s="4">
        <f>Table39[[#This Row],[CNA Hours Contract]]/Table39[[#This Row],[CNA Hours]]</f>
        <v>0</v>
      </c>
      <c r="AJ6" s="3">
        <v>0</v>
      </c>
      <c r="AK6" s="3">
        <v>0</v>
      </c>
      <c r="AL6" s="4">
        <v>0</v>
      </c>
      <c r="AM6" s="3">
        <v>0</v>
      </c>
      <c r="AN6" s="3">
        <v>0</v>
      </c>
      <c r="AO6" s="4">
        <v>0</v>
      </c>
      <c r="AP6" s="1" t="s">
        <v>4</v>
      </c>
      <c r="AQ6" s="1">
        <v>5</v>
      </c>
    </row>
    <row r="7" spans="1:43" x14ac:dyDescent="0.2">
      <c r="A7" s="1" t="s">
        <v>680</v>
      </c>
      <c r="B7" s="1" t="s">
        <v>690</v>
      </c>
      <c r="C7" s="1" t="s">
        <v>1421</v>
      </c>
      <c r="D7" s="1" t="s">
        <v>1745</v>
      </c>
      <c r="E7" s="3">
        <v>52</v>
      </c>
      <c r="F7" s="3">
        <f t="shared" si="0"/>
        <v>173.54277777777776</v>
      </c>
      <c r="G7" s="3">
        <f>SUM(Table39[[#This Row],[RN Hours Contract (W/ Admin, DON)]], Table39[[#This Row],[LPN Contract Hours (w/ Admin)]], Table39[[#This Row],[CNA/NA/Med Aide Contract Hours]])</f>
        <v>23.589333333333336</v>
      </c>
      <c r="H7" s="4">
        <f>Table39[[#This Row],[Total Contract Hours]]/Table39[[#This Row],[Total Hours Nurse Staffing]]</f>
        <v>0.13592806128492177</v>
      </c>
      <c r="I7" s="3">
        <f>SUM(Table39[[#This Row],[RN Hours]], Table39[[#This Row],[RN Admin Hours]], Table39[[#This Row],[RN DON Hours]])</f>
        <v>28.037111111111109</v>
      </c>
      <c r="J7" s="3">
        <f t="shared" si="1"/>
        <v>1.3067777777777778</v>
      </c>
      <c r="K7" s="4">
        <f>Table39[[#This Row],[RN Hours Contract (W/ Admin, DON)]]/Table39[[#This Row],[RN Hours (w/ Admin, DON)]]</f>
        <v>4.6608859685971775E-2</v>
      </c>
      <c r="L7" s="3">
        <v>14.081555555555555</v>
      </c>
      <c r="M7" s="3">
        <v>1.3067777777777778</v>
      </c>
      <c r="N7" s="4">
        <f>Table39[[#This Row],[RN Hours Contract]]/Table39[[#This Row],[RN Hours]]</f>
        <v>9.2800669117995171E-2</v>
      </c>
      <c r="O7" s="3">
        <v>12.088888888888889</v>
      </c>
      <c r="P7" s="3">
        <v>0</v>
      </c>
      <c r="Q7" s="4">
        <f>Table39[[#This Row],[RN Admin Hours Contract]]/Table39[[#This Row],[RN Admin Hours]]</f>
        <v>0</v>
      </c>
      <c r="R7" s="3">
        <v>1.8666666666666667</v>
      </c>
      <c r="S7" s="3">
        <v>0</v>
      </c>
      <c r="T7" s="4">
        <f>Table39[[#This Row],[RN DON Hours Contract]]/Table39[[#This Row],[RN DON Hours]]</f>
        <v>0</v>
      </c>
      <c r="U7" s="3">
        <f>SUM(Table39[[#This Row],[LPN Hours]], Table39[[#This Row],[LPN Admin Hours]])</f>
        <v>54.163222222222217</v>
      </c>
      <c r="V7" s="3">
        <f>Table39[[#This Row],[LPN Hours Contract]]+Table39[[#This Row],[LPN Admin Hours Contract]]</f>
        <v>8.1325555555555553</v>
      </c>
      <c r="W7" s="4">
        <f t="shared" si="2"/>
        <v>0.1501490351181306</v>
      </c>
      <c r="X7" s="3">
        <v>54.163222222222217</v>
      </c>
      <c r="Y7" s="3">
        <v>8.1325555555555553</v>
      </c>
      <c r="Z7" s="4">
        <f>Table39[[#This Row],[LPN Hours Contract]]/Table39[[#This Row],[LPN Hours]]</f>
        <v>0.1501490351181306</v>
      </c>
      <c r="AA7" s="3">
        <v>0</v>
      </c>
      <c r="AB7" s="3">
        <v>0</v>
      </c>
      <c r="AC7" s="4">
        <v>0</v>
      </c>
      <c r="AD7" s="3">
        <f>SUM(Table39[[#This Row],[CNA Hours]], Table39[[#This Row],[NA in Training Hours]], Table39[[#This Row],[Med Aide/Tech Hours]])</f>
        <v>91.342444444444439</v>
      </c>
      <c r="AE7" s="3">
        <f>SUM(Table39[[#This Row],[CNA Hours Contract]], Table39[[#This Row],[NA in Training Hours Contract]], Table39[[#This Row],[Med Aide/Tech Hours Contract]])</f>
        <v>14.150000000000002</v>
      </c>
      <c r="AF7" s="4">
        <f>Table39[[#This Row],[CNA/NA/Med Aide Contract Hours]]/Table39[[#This Row],[Total CNA, NA in Training, Med Aide/Tech Hours]]</f>
        <v>0.1549115538352622</v>
      </c>
      <c r="AG7" s="3">
        <v>79.438777777777773</v>
      </c>
      <c r="AH7" s="3">
        <v>14.150000000000002</v>
      </c>
      <c r="AI7" s="4">
        <f>Table39[[#This Row],[CNA Hours Contract]]/Table39[[#This Row],[CNA Hours]]</f>
        <v>0.17812459350247364</v>
      </c>
      <c r="AJ7" s="3">
        <v>11.903666666666663</v>
      </c>
      <c r="AK7" s="3">
        <v>0</v>
      </c>
      <c r="AL7" s="4">
        <f>Table39[[#This Row],[NA in Training Hours Contract]]/Table39[[#This Row],[NA in Training Hours]]</f>
        <v>0</v>
      </c>
      <c r="AM7" s="3">
        <v>0</v>
      </c>
      <c r="AN7" s="3">
        <v>0</v>
      </c>
      <c r="AO7" s="4">
        <v>0</v>
      </c>
      <c r="AP7" s="1" t="s">
        <v>5</v>
      </c>
      <c r="AQ7" s="1">
        <v>5</v>
      </c>
    </row>
    <row r="8" spans="1:43" x14ac:dyDescent="0.2">
      <c r="A8" s="1" t="s">
        <v>680</v>
      </c>
      <c r="B8" s="1" t="s">
        <v>691</v>
      </c>
      <c r="C8" s="1" t="s">
        <v>1422</v>
      </c>
      <c r="D8" s="1" t="s">
        <v>1746</v>
      </c>
      <c r="E8" s="3">
        <v>55</v>
      </c>
      <c r="F8" s="3">
        <f t="shared" si="0"/>
        <v>290.04166666666663</v>
      </c>
      <c r="G8" s="3">
        <f>SUM(Table39[[#This Row],[RN Hours Contract (W/ Admin, DON)]], Table39[[#This Row],[LPN Contract Hours (w/ Admin)]], Table39[[#This Row],[CNA/NA/Med Aide Contract Hours]])</f>
        <v>8.8888888888888892E-2</v>
      </c>
      <c r="H8" s="4">
        <f>Table39[[#This Row],[Total Contract Hours]]/Table39[[#This Row],[Total Hours Nurse Staffing]]</f>
        <v>3.064693770052196E-4</v>
      </c>
      <c r="I8" s="3">
        <f>SUM(Table39[[#This Row],[RN Hours]], Table39[[#This Row],[RN Admin Hours]], Table39[[#This Row],[RN DON Hours]])</f>
        <v>73.99166666666666</v>
      </c>
      <c r="J8" s="3">
        <f t="shared" si="1"/>
        <v>0</v>
      </c>
      <c r="K8" s="4">
        <f>Table39[[#This Row],[RN Hours Contract (W/ Admin, DON)]]/Table39[[#This Row],[RN Hours (w/ Admin, DON)]]</f>
        <v>0</v>
      </c>
      <c r="L8" s="3">
        <v>52.080555555555556</v>
      </c>
      <c r="M8" s="3">
        <v>0</v>
      </c>
      <c r="N8" s="4">
        <f>Table39[[#This Row],[RN Hours Contract]]/Table39[[#This Row],[RN Hours]]</f>
        <v>0</v>
      </c>
      <c r="O8" s="3">
        <v>16.399999999999999</v>
      </c>
      <c r="P8" s="3">
        <v>0</v>
      </c>
      <c r="Q8" s="4">
        <f>Table39[[#This Row],[RN Admin Hours Contract]]/Table39[[#This Row],[RN Admin Hours]]</f>
        <v>0</v>
      </c>
      <c r="R8" s="3">
        <v>5.5111111111111111</v>
      </c>
      <c r="S8" s="3">
        <v>0</v>
      </c>
      <c r="T8" s="4">
        <f>Table39[[#This Row],[RN DON Hours Contract]]/Table39[[#This Row],[RN DON Hours]]</f>
        <v>0</v>
      </c>
      <c r="U8" s="3">
        <f>SUM(Table39[[#This Row],[LPN Hours]], Table39[[#This Row],[LPN Admin Hours]])</f>
        <v>45.55</v>
      </c>
      <c r="V8" s="3">
        <f>Table39[[#This Row],[LPN Hours Contract]]+Table39[[#This Row],[LPN Admin Hours Contract]]</f>
        <v>8.8888888888888892E-2</v>
      </c>
      <c r="W8" s="4">
        <f t="shared" si="2"/>
        <v>1.9514574948164413E-3</v>
      </c>
      <c r="X8" s="3">
        <v>39.93611111111111</v>
      </c>
      <c r="Y8" s="3">
        <v>8.8888888888888892E-2</v>
      </c>
      <c r="Z8" s="4">
        <f>Table39[[#This Row],[LPN Hours Contract]]/Table39[[#This Row],[LPN Hours]]</f>
        <v>2.2257772831606039E-3</v>
      </c>
      <c r="AA8" s="3">
        <v>5.6138888888888889</v>
      </c>
      <c r="AB8" s="3">
        <v>0</v>
      </c>
      <c r="AC8" s="4">
        <f>Table39[[#This Row],[LPN Admin Hours Contract]]/Table39[[#This Row],[LPN Admin Hours]]</f>
        <v>0</v>
      </c>
      <c r="AD8" s="3">
        <f>SUM(Table39[[#This Row],[CNA Hours]], Table39[[#This Row],[NA in Training Hours]], Table39[[#This Row],[Med Aide/Tech Hours]])</f>
        <v>170.5</v>
      </c>
      <c r="AE8" s="3">
        <f>SUM(Table39[[#This Row],[CNA Hours Contract]], Table39[[#This Row],[NA in Training Hours Contract]], Table39[[#This Row],[Med Aide/Tech Hours Contract]])</f>
        <v>0</v>
      </c>
      <c r="AF8" s="4">
        <f>Table39[[#This Row],[CNA/NA/Med Aide Contract Hours]]/Table39[[#This Row],[Total CNA, NA in Training, Med Aide/Tech Hours]]</f>
        <v>0</v>
      </c>
      <c r="AG8" s="3">
        <v>170.5</v>
      </c>
      <c r="AH8" s="3">
        <v>0</v>
      </c>
      <c r="AI8" s="4">
        <f>Table39[[#This Row],[CNA Hours Contract]]/Table39[[#This Row],[CNA Hours]]</f>
        <v>0</v>
      </c>
      <c r="AJ8" s="3">
        <v>0</v>
      </c>
      <c r="AK8" s="3">
        <v>0</v>
      </c>
      <c r="AL8" s="4">
        <v>0</v>
      </c>
      <c r="AM8" s="3">
        <v>0</v>
      </c>
      <c r="AN8" s="3">
        <v>0</v>
      </c>
      <c r="AO8" s="4">
        <v>0</v>
      </c>
      <c r="AP8" s="1" t="s">
        <v>6</v>
      </c>
      <c r="AQ8" s="1">
        <v>5</v>
      </c>
    </row>
    <row r="9" spans="1:43" x14ac:dyDescent="0.2">
      <c r="A9" s="1" t="s">
        <v>680</v>
      </c>
      <c r="B9" s="1" t="s">
        <v>692</v>
      </c>
      <c r="C9" s="1" t="s">
        <v>1423</v>
      </c>
      <c r="D9" s="1" t="s">
        <v>1747</v>
      </c>
      <c r="E9" s="3">
        <v>47.477777777777774</v>
      </c>
      <c r="F9" s="3">
        <f t="shared" si="0"/>
        <v>149.31855555555558</v>
      </c>
      <c r="G9" s="3">
        <f>SUM(Table39[[#This Row],[RN Hours Contract (W/ Admin, DON)]], Table39[[#This Row],[LPN Contract Hours (w/ Admin)]], Table39[[#This Row],[CNA/NA/Med Aide Contract Hours]])</f>
        <v>0</v>
      </c>
      <c r="H9" s="4">
        <f>Table39[[#This Row],[Total Contract Hours]]/Table39[[#This Row],[Total Hours Nurse Staffing]]</f>
        <v>0</v>
      </c>
      <c r="I9" s="3">
        <f>SUM(Table39[[#This Row],[RN Hours]], Table39[[#This Row],[RN Admin Hours]], Table39[[#This Row],[RN DON Hours]])</f>
        <v>43.37766666666667</v>
      </c>
      <c r="J9" s="3">
        <f t="shared" si="1"/>
        <v>0</v>
      </c>
      <c r="K9" s="4">
        <f>Table39[[#This Row],[RN Hours Contract (W/ Admin, DON)]]/Table39[[#This Row],[RN Hours (w/ Admin, DON)]]</f>
        <v>0</v>
      </c>
      <c r="L9" s="3">
        <v>27.83966666666667</v>
      </c>
      <c r="M9" s="3">
        <v>0</v>
      </c>
      <c r="N9" s="4">
        <f>Table39[[#This Row],[RN Hours Contract]]/Table39[[#This Row],[RN Hours]]</f>
        <v>0</v>
      </c>
      <c r="O9" s="3">
        <v>9.743555555555556</v>
      </c>
      <c r="P9" s="3">
        <v>0</v>
      </c>
      <c r="Q9" s="4">
        <f>Table39[[#This Row],[RN Admin Hours Contract]]/Table39[[#This Row],[RN Admin Hours]]</f>
        <v>0</v>
      </c>
      <c r="R9" s="3">
        <v>5.7944444444444443</v>
      </c>
      <c r="S9" s="3">
        <v>0</v>
      </c>
      <c r="T9" s="4">
        <f>Table39[[#This Row],[RN DON Hours Contract]]/Table39[[#This Row],[RN DON Hours]]</f>
        <v>0</v>
      </c>
      <c r="U9" s="3">
        <f>SUM(Table39[[#This Row],[LPN Hours]], Table39[[#This Row],[LPN Admin Hours]])</f>
        <v>30.638000000000002</v>
      </c>
      <c r="V9" s="3">
        <f>Table39[[#This Row],[LPN Hours Contract]]+Table39[[#This Row],[LPN Admin Hours Contract]]</f>
        <v>0</v>
      </c>
      <c r="W9" s="4">
        <f t="shared" si="2"/>
        <v>0</v>
      </c>
      <c r="X9" s="3">
        <v>30.638000000000002</v>
      </c>
      <c r="Y9" s="3">
        <v>0</v>
      </c>
      <c r="Z9" s="4">
        <f>Table39[[#This Row],[LPN Hours Contract]]/Table39[[#This Row],[LPN Hours]]</f>
        <v>0</v>
      </c>
      <c r="AA9" s="3">
        <v>0</v>
      </c>
      <c r="AB9" s="3">
        <v>0</v>
      </c>
      <c r="AC9" s="4">
        <v>0</v>
      </c>
      <c r="AD9" s="3">
        <f>SUM(Table39[[#This Row],[CNA Hours]], Table39[[#This Row],[NA in Training Hours]], Table39[[#This Row],[Med Aide/Tech Hours]])</f>
        <v>75.302888888888887</v>
      </c>
      <c r="AE9" s="3">
        <f>SUM(Table39[[#This Row],[CNA Hours Contract]], Table39[[#This Row],[NA in Training Hours Contract]], Table39[[#This Row],[Med Aide/Tech Hours Contract]])</f>
        <v>0</v>
      </c>
      <c r="AF9" s="4">
        <f>Table39[[#This Row],[CNA/NA/Med Aide Contract Hours]]/Table39[[#This Row],[Total CNA, NA in Training, Med Aide/Tech Hours]]</f>
        <v>0</v>
      </c>
      <c r="AG9" s="3">
        <v>75.302888888888887</v>
      </c>
      <c r="AH9" s="3">
        <v>0</v>
      </c>
      <c r="AI9" s="4">
        <f>Table39[[#This Row],[CNA Hours Contract]]/Table39[[#This Row],[CNA Hours]]</f>
        <v>0</v>
      </c>
      <c r="AJ9" s="3">
        <v>0</v>
      </c>
      <c r="AK9" s="3">
        <v>0</v>
      </c>
      <c r="AL9" s="4">
        <v>0</v>
      </c>
      <c r="AM9" s="3">
        <v>0</v>
      </c>
      <c r="AN9" s="3">
        <v>0</v>
      </c>
      <c r="AO9" s="4">
        <v>0</v>
      </c>
      <c r="AP9" s="1" t="s">
        <v>7</v>
      </c>
      <c r="AQ9" s="1">
        <v>5</v>
      </c>
    </row>
    <row r="10" spans="1:43" x14ac:dyDescent="0.2">
      <c r="A10" s="1" t="s">
        <v>680</v>
      </c>
      <c r="B10" s="1" t="s">
        <v>693</v>
      </c>
      <c r="C10" s="1" t="s">
        <v>1424</v>
      </c>
      <c r="D10" s="1" t="s">
        <v>1748</v>
      </c>
      <c r="E10" s="3">
        <v>95.533333333333331</v>
      </c>
      <c r="F10" s="3">
        <f t="shared" si="0"/>
        <v>387.05</v>
      </c>
      <c r="G10" s="3">
        <f>SUM(Table39[[#This Row],[RN Hours Contract (W/ Admin, DON)]], Table39[[#This Row],[LPN Contract Hours (w/ Admin)]], Table39[[#This Row],[CNA/NA/Med Aide Contract Hours]])</f>
        <v>0</v>
      </c>
      <c r="H10" s="4">
        <f>Table39[[#This Row],[Total Contract Hours]]/Table39[[#This Row],[Total Hours Nurse Staffing]]</f>
        <v>0</v>
      </c>
      <c r="I10" s="3">
        <f>SUM(Table39[[#This Row],[RN Hours]], Table39[[#This Row],[RN Admin Hours]], Table39[[#This Row],[RN DON Hours]])</f>
        <v>100.0638888888889</v>
      </c>
      <c r="J10" s="3">
        <f t="shared" si="1"/>
        <v>0</v>
      </c>
      <c r="K10" s="4">
        <f>Table39[[#This Row],[RN Hours Contract (W/ Admin, DON)]]/Table39[[#This Row],[RN Hours (w/ Admin, DON)]]</f>
        <v>0</v>
      </c>
      <c r="L10" s="3">
        <v>85.694444444444443</v>
      </c>
      <c r="M10" s="3">
        <v>0</v>
      </c>
      <c r="N10" s="4">
        <f>Table39[[#This Row],[RN Hours Contract]]/Table39[[#This Row],[RN Hours]]</f>
        <v>0</v>
      </c>
      <c r="O10" s="3">
        <v>8.9027777777777786</v>
      </c>
      <c r="P10" s="3">
        <v>0</v>
      </c>
      <c r="Q10" s="4">
        <f>Table39[[#This Row],[RN Admin Hours Contract]]/Table39[[#This Row],[RN Admin Hours]]</f>
        <v>0</v>
      </c>
      <c r="R10" s="3">
        <v>5.4666666666666668</v>
      </c>
      <c r="S10" s="3">
        <v>0</v>
      </c>
      <c r="T10" s="4">
        <f>Table39[[#This Row],[RN DON Hours Contract]]/Table39[[#This Row],[RN DON Hours]]</f>
        <v>0</v>
      </c>
      <c r="U10" s="3">
        <f>SUM(Table39[[#This Row],[LPN Hours]], Table39[[#This Row],[LPN Admin Hours]])</f>
        <v>49.43611111111111</v>
      </c>
      <c r="V10" s="3">
        <f>Table39[[#This Row],[LPN Hours Contract]]+Table39[[#This Row],[LPN Admin Hours Contract]]</f>
        <v>0</v>
      </c>
      <c r="W10" s="4">
        <f t="shared" si="2"/>
        <v>0</v>
      </c>
      <c r="X10" s="3">
        <v>34.455555555555556</v>
      </c>
      <c r="Y10" s="3">
        <v>0</v>
      </c>
      <c r="Z10" s="4">
        <f>Table39[[#This Row],[LPN Hours Contract]]/Table39[[#This Row],[LPN Hours]]</f>
        <v>0</v>
      </c>
      <c r="AA10" s="3">
        <v>14.980555555555556</v>
      </c>
      <c r="AB10" s="3">
        <v>0</v>
      </c>
      <c r="AC10" s="4">
        <f>Table39[[#This Row],[LPN Admin Hours Contract]]/Table39[[#This Row],[LPN Admin Hours]]</f>
        <v>0</v>
      </c>
      <c r="AD10" s="3">
        <f>SUM(Table39[[#This Row],[CNA Hours]], Table39[[#This Row],[NA in Training Hours]], Table39[[#This Row],[Med Aide/Tech Hours]])</f>
        <v>237.55</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237.55</v>
      </c>
      <c r="AH10" s="3">
        <v>0</v>
      </c>
      <c r="AI10" s="4">
        <f>Table39[[#This Row],[CNA Hours Contract]]/Table39[[#This Row],[CNA Hours]]</f>
        <v>0</v>
      </c>
      <c r="AJ10" s="3">
        <v>0</v>
      </c>
      <c r="AK10" s="3">
        <v>0</v>
      </c>
      <c r="AL10" s="4">
        <v>0</v>
      </c>
      <c r="AM10" s="3">
        <v>0</v>
      </c>
      <c r="AN10" s="3">
        <v>0</v>
      </c>
      <c r="AO10" s="4">
        <v>0</v>
      </c>
      <c r="AP10" s="1" t="s">
        <v>8</v>
      </c>
      <c r="AQ10" s="1">
        <v>5</v>
      </c>
    </row>
    <row r="11" spans="1:43" x14ac:dyDescent="0.2">
      <c r="A11" s="1" t="s">
        <v>680</v>
      </c>
      <c r="B11" s="1" t="s">
        <v>694</v>
      </c>
      <c r="C11" s="1" t="s">
        <v>1420</v>
      </c>
      <c r="D11" s="1" t="s">
        <v>1741</v>
      </c>
      <c r="E11" s="3">
        <v>44.422222222222224</v>
      </c>
      <c r="F11" s="3">
        <f t="shared" si="0"/>
        <v>183.69055555555559</v>
      </c>
      <c r="G11" s="3">
        <f>SUM(Table39[[#This Row],[RN Hours Contract (W/ Admin, DON)]], Table39[[#This Row],[LPN Contract Hours (w/ Admin)]], Table39[[#This Row],[CNA/NA/Med Aide Contract Hours]])</f>
        <v>0</v>
      </c>
      <c r="H11" s="4">
        <f>Table39[[#This Row],[Total Contract Hours]]/Table39[[#This Row],[Total Hours Nurse Staffing]]</f>
        <v>0</v>
      </c>
      <c r="I11" s="3">
        <f>SUM(Table39[[#This Row],[RN Hours]], Table39[[#This Row],[RN Admin Hours]], Table39[[#This Row],[RN DON Hours]])</f>
        <v>79.224111111111114</v>
      </c>
      <c r="J11" s="3">
        <f t="shared" si="1"/>
        <v>0</v>
      </c>
      <c r="K11" s="4">
        <f>Table39[[#This Row],[RN Hours Contract (W/ Admin, DON)]]/Table39[[#This Row],[RN Hours (w/ Admin, DON)]]</f>
        <v>0</v>
      </c>
      <c r="L11" s="3">
        <v>58.249111111111112</v>
      </c>
      <c r="M11" s="3">
        <v>0</v>
      </c>
      <c r="N11" s="4">
        <f>Table39[[#This Row],[RN Hours Contract]]/Table39[[#This Row],[RN Hours]]</f>
        <v>0</v>
      </c>
      <c r="O11" s="3">
        <v>17.975000000000001</v>
      </c>
      <c r="P11" s="3">
        <v>0</v>
      </c>
      <c r="Q11" s="4">
        <f>Table39[[#This Row],[RN Admin Hours Contract]]/Table39[[#This Row],[RN Admin Hours]]</f>
        <v>0</v>
      </c>
      <c r="R11" s="3">
        <v>3</v>
      </c>
      <c r="S11" s="3">
        <v>0</v>
      </c>
      <c r="T11" s="4">
        <f>Table39[[#This Row],[RN DON Hours Contract]]/Table39[[#This Row],[RN DON Hours]]</f>
        <v>0</v>
      </c>
      <c r="U11" s="3">
        <f>SUM(Table39[[#This Row],[LPN Hours]], Table39[[#This Row],[LPN Admin Hours]])</f>
        <v>5.4576666666666664</v>
      </c>
      <c r="V11" s="3">
        <f>Table39[[#This Row],[LPN Hours Contract]]+Table39[[#This Row],[LPN Admin Hours Contract]]</f>
        <v>0</v>
      </c>
      <c r="W11" s="4">
        <f t="shared" si="2"/>
        <v>0</v>
      </c>
      <c r="X11" s="3">
        <v>5.4576666666666664</v>
      </c>
      <c r="Y11" s="3">
        <v>0</v>
      </c>
      <c r="Z11" s="4">
        <f>Table39[[#This Row],[LPN Hours Contract]]/Table39[[#This Row],[LPN Hours]]</f>
        <v>0</v>
      </c>
      <c r="AA11" s="3">
        <v>0</v>
      </c>
      <c r="AB11" s="3">
        <v>0</v>
      </c>
      <c r="AC11" s="4">
        <v>0</v>
      </c>
      <c r="AD11" s="3">
        <f>SUM(Table39[[#This Row],[CNA Hours]], Table39[[#This Row],[NA in Training Hours]], Table39[[#This Row],[Med Aide/Tech Hours]])</f>
        <v>99.008777777777794</v>
      </c>
      <c r="AE11" s="3">
        <f>SUM(Table39[[#This Row],[CNA Hours Contract]], Table39[[#This Row],[NA in Training Hours Contract]], Table39[[#This Row],[Med Aide/Tech Hours Contract]])</f>
        <v>0</v>
      </c>
      <c r="AF11" s="4">
        <f>Table39[[#This Row],[CNA/NA/Med Aide Contract Hours]]/Table39[[#This Row],[Total CNA, NA in Training, Med Aide/Tech Hours]]</f>
        <v>0</v>
      </c>
      <c r="AG11" s="3">
        <v>99.008777777777794</v>
      </c>
      <c r="AH11" s="3">
        <v>0</v>
      </c>
      <c r="AI11" s="4">
        <f>Table39[[#This Row],[CNA Hours Contract]]/Table39[[#This Row],[CNA Hours]]</f>
        <v>0</v>
      </c>
      <c r="AJ11" s="3">
        <v>0</v>
      </c>
      <c r="AK11" s="3">
        <v>0</v>
      </c>
      <c r="AL11" s="4">
        <v>0</v>
      </c>
      <c r="AM11" s="3">
        <v>0</v>
      </c>
      <c r="AN11" s="3">
        <v>0</v>
      </c>
      <c r="AO11" s="4">
        <v>0</v>
      </c>
      <c r="AP11" s="1" t="s">
        <v>9</v>
      </c>
      <c r="AQ11" s="1">
        <v>5</v>
      </c>
    </row>
    <row r="12" spans="1:43" x14ac:dyDescent="0.2">
      <c r="A12" s="1" t="s">
        <v>680</v>
      </c>
      <c r="B12" s="1" t="s">
        <v>695</v>
      </c>
      <c r="C12" s="1" t="s">
        <v>1425</v>
      </c>
      <c r="D12" s="1" t="s">
        <v>1749</v>
      </c>
      <c r="E12" s="3">
        <v>88.888888888888886</v>
      </c>
      <c r="F12" s="3">
        <f t="shared" si="0"/>
        <v>263.18966666666665</v>
      </c>
      <c r="G12" s="3">
        <f>SUM(Table39[[#This Row],[RN Hours Contract (W/ Admin, DON)]], Table39[[#This Row],[LPN Contract Hours (w/ Admin)]], Table39[[#This Row],[CNA/NA/Med Aide Contract Hours]])</f>
        <v>1.5950000000000002</v>
      </c>
      <c r="H12" s="4">
        <f>Table39[[#This Row],[Total Contract Hours]]/Table39[[#This Row],[Total Hours Nurse Staffing]]</f>
        <v>6.0602683236043982E-3</v>
      </c>
      <c r="I12" s="3">
        <f>SUM(Table39[[#This Row],[RN Hours]], Table39[[#This Row],[RN Admin Hours]], Table39[[#This Row],[RN DON Hours]])</f>
        <v>68.25044444444444</v>
      </c>
      <c r="J12" s="3">
        <f t="shared" si="1"/>
        <v>0</v>
      </c>
      <c r="K12" s="4">
        <f>Table39[[#This Row],[RN Hours Contract (W/ Admin, DON)]]/Table39[[#This Row],[RN Hours (w/ Admin, DON)]]</f>
        <v>0</v>
      </c>
      <c r="L12" s="3">
        <v>49.05788888888889</v>
      </c>
      <c r="M12" s="3">
        <v>0</v>
      </c>
      <c r="N12" s="4">
        <f>Table39[[#This Row],[RN Hours Contract]]/Table39[[#This Row],[RN Hours]]</f>
        <v>0</v>
      </c>
      <c r="O12" s="3">
        <v>15.103666666666665</v>
      </c>
      <c r="P12" s="3">
        <v>0</v>
      </c>
      <c r="Q12" s="4">
        <f>Table39[[#This Row],[RN Admin Hours Contract]]/Table39[[#This Row],[RN Admin Hours]]</f>
        <v>0</v>
      </c>
      <c r="R12" s="3">
        <v>4.0888888888888886</v>
      </c>
      <c r="S12" s="3">
        <v>0</v>
      </c>
      <c r="T12" s="4">
        <f>Table39[[#This Row],[RN DON Hours Contract]]/Table39[[#This Row],[RN DON Hours]]</f>
        <v>0</v>
      </c>
      <c r="U12" s="3">
        <f>SUM(Table39[[#This Row],[LPN Hours]], Table39[[#This Row],[LPN Admin Hours]])</f>
        <v>53.140666666666668</v>
      </c>
      <c r="V12" s="3">
        <f>Table39[[#This Row],[LPN Hours Contract]]+Table39[[#This Row],[LPN Admin Hours Contract]]</f>
        <v>0</v>
      </c>
      <c r="W12" s="4">
        <f t="shared" si="2"/>
        <v>0</v>
      </c>
      <c r="X12" s="3">
        <v>53.140666666666668</v>
      </c>
      <c r="Y12" s="3">
        <v>0</v>
      </c>
      <c r="Z12" s="4">
        <f>Table39[[#This Row],[LPN Hours Contract]]/Table39[[#This Row],[LPN Hours]]</f>
        <v>0</v>
      </c>
      <c r="AA12" s="3">
        <v>0</v>
      </c>
      <c r="AB12" s="3">
        <v>0</v>
      </c>
      <c r="AC12" s="4">
        <v>0</v>
      </c>
      <c r="AD12" s="3">
        <f>SUM(Table39[[#This Row],[CNA Hours]], Table39[[#This Row],[NA in Training Hours]], Table39[[#This Row],[Med Aide/Tech Hours]])</f>
        <v>141.79855555555557</v>
      </c>
      <c r="AE12" s="3">
        <f>SUM(Table39[[#This Row],[CNA Hours Contract]], Table39[[#This Row],[NA in Training Hours Contract]], Table39[[#This Row],[Med Aide/Tech Hours Contract]])</f>
        <v>1.5950000000000002</v>
      </c>
      <c r="AF12" s="4">
        <f>Table39[[#This Row],[CNA/NA/Med Aide Contract Hours]]/Table39[[#This Row],[Total CNA, NA in Training, Med Aide/Tech Hours]]</f>
        <v>1.1248351534688882E-2</v>
      </c>
      <c r="AG12" s="3">
        <v>141.79855555555557</v>
      </c>
      <c r="AH12" s="3">
        <v>1.5950000000000002</v>
      </c>
      <c r="AI12" s="4">
        <f>Table39[[#This Row],[CNA Hours Contract]]/Table39[[#This Row],[CNA Hours]]</f>
        <v>1.1248351534688882E-2</v>
      </c>
      <c r="AJ12" s="3">
        <v>0</v>
      </c>
      <c r="AK12" s="3">
        <v>0</v>
      </c>
      <c r="AL12" s="4">
        <v>0</v>
      </c>
      <c r="AM12" s="3">
        <v>0</v>
      </c>
      <c r="AN12" s="3">
        <v>0</v>
      </c>
      <c r="AO12" s="4">
        <v>0</v>
      </c>
      <c r="AP12" s="1" t="s">
        <v>10</v>
      </c>
      <c r="AQ12" s="1">
        <v>5</v>
      </c>
    </row>
    <row r="13" spans="1:43" x14ac:dyDescent="0.2">
      <c r="A13" s="1" t="s">
        <v>680</v>
      </c>
      <c r="B13" s="1" t="s">
        <v>696</v>
      </c>
      <c r="C13" s="1" t="s">
        <v>1426</v>
      </c>
      <c r="D13" s="1" t="s">
        <v>1750</v>
      </c>
      <c r="E13" s="3">
        <v>85.711111111111109</v>
      </c>
      <c r="F13" s="3">
        <f t="shared" si="0"/>
        <v>319.91055555555556</v>
      </c>
      <c r="G13" s="3">
        <f>SUM(Table39[[#This Row],[RN Hours Contract (W/ Admin, DON)]], Table39[[#This Row],[LPN Contract Hours (w/ Admin)]], Table39[[#This Row],[CNA/NA/Med Aide Contract Hours]])</f>
        <v>54.329333333333331</v>
      </c>
      <c r="H13" s="4">
        <f>Table39[[#This Row],[Total Contract Hours]]/Table39[[#This Row],[Total Hours Nurse Staffing]]</f>
        <v>0.16982663557001174</v>
      </c>
      <c r="I13" s="3">
        <f>SUM(Table39[[#This Row],[RN Hours]], Table39[[#This Row],[RN Admin Hours]], Table39[[#This Row],[RN DON Hours]])</f>
        <v>157.81666666666669</v>
      </c>
      <c r="J13" s="3">
        <f t="shared" si="1"/>
        <v>11.220555555555555</v>
      </c>
      <c r="K13" s="4">
        <f>Table39[[#This Row],[RN Hours Contract (W/ Admin, DON)]]/Table39[[#This Row],[RN Hours (w/ Admin, DON)]]</f>
        <v>7.1098672862322645E-2</v>
      </c>
      <c r="L13" s="3">
        <v>131.68333333333334</v>
      </c>
      <c r="M13" s="3">
        <v>11.220555555555555</v>
      </c>
      <c r="N13" s="4">
        <f>Table39[[#This Row],[RN Hours Contract]]/Table39[[#This Row],[RN Hours]]</f>
        <v>8.5208623381006612E-2</v>
      </c>
      <c r="O13" s="3">
        <v>21.155555555555555</v>
      </c>
      <c r="P13" s="3">
        <v>0</v>
      </c>
      <c r="Q13" s="4">
        <f>Table39[[#This Row],[RN Admin Hours Contract]]/Table39[[#This Row],[RN Admin Hours]]</f>
        <v>0</v>
      </c>
      <c r="R13" s="3">
        <v>4.9777777777777779</v>
      </c>
      <c r="S13" s="3">
        <v>0</v>
      </c>
      <c r="T13" s="4">
        <f>Table39[[#This Row],[RN DON Hours Contract]]/Table39[[#This Row],[RN DON Hours]]</f>
        <v>0</v>
      </c>
      <c r="U13" s="3">
        <f>SUM(Table39[[#This Row],[LPN Hours]], Table39[[#This Row],[LPN Admin Hours]])</f>
        <v>28.228555555555559</v>
      </c>
      <c r="V13" s="3">
        <f>Table39[[#This Row],[LPN Hours Contract]]+Table39[[#This Row],[LPN Admin Hours Contract]]</f>
        <v>6.8843333333333341</v>
      </c>
      <c r="W13" s="4">
        <f t="shared" si="2"/>
        <v>0.2438783422617759</v>
      </c>
      <c r="X13" s="3">
        <v>28.228555555555559</v>
      </c>
      <c r="Y13" s="3">
        <v>6.8843333333333341</v>
      </c>
      <c r="Z13" s="4">
        <f>Table39[[#This Row],[LPN Hours Contract]]/Table39[[#This Row],[LPN Hours]]</f>
        <v>0.2438783422617759</v>
      </c>
      <c r="AA13" s="3">
        <v>0</v>
      </c>
      <c r="AB13" s="3">
        <v>0</v>
      </c>
      <c r="AC13" s="4">
        <v>0</v>
      </c>
      <c r="AD13" s="3">
        <f>SUM(Table39[[#This Row],[CNA Hours]], Table39[[#This Row],[NA in Training Hours]], Table39[[#This Row],[Med Aide/Tech Hours]])</f>
        <v>133.86533333333333</v>
      </c>
      <c r="AE13" s="3">
        <f>SUM(Table39[[#This Row],[CNA Hours Contract]], Table39[[#This Row],[NA in Training Hours Contract]], Table39[[#This Row],[Med Aide/Tech Hours Contract]])</f>
        <v>36.224444444444444</v>
      </c>
      <c r="AF13" s="4">
        <f>Table39[[#This Row],[CNA/NA/Med Aide Contract Hours]]/Table39[[#This Row],[Total CNA, NA in Training, Med Aide/Tech Hours]]</f>
        <v>0.27060362487010164</v>
      </c>
      <c r="AG13" s="3">
        <v>133.86533333333333</v>
      </c>
      <c r="AH13" s="3">
        <v>36.224444444444444</v>
      </c>
      <c r="AI13" s="4">
        <f>Table39[[#This Row],[CNA Hours Contract]]/Table39[[#This Row],[CNA Hours]]</f>
        <v>0.27060362487010164</v>
      </c>
      <c r="AJ13" s="3">
        <v>0</v>
      </c>
      <c r="AK13" s="3">
        <v>0</v>
      </c>
      <c r="AL13" s="4">
        <v>0</v>
      </c>
      <c r="AM13" s="3">
        <v>0</v>
      </c>
      <c r="AN13" s="3">
        <v>0</v>
      </c>
      <c r="AO13" s="4">
        <v>0</v>
      </c>
      <c r="AP13" s="1" t="s">
        <v>11</v>
      </c>
      <c r="AQ13" s="1">
        <v>5</v>
      </c>
    </row>
    <row r="14" spans="1:43" x14ac:dyDescent="0.2">
      <c r="A14" s="1" t="s">
        <v>680</v>
      </c>
      <c r="B14" s="1" t="s">
        <v>697</v>
      </c>
      <c r="C14" s="1" t="s">
        <v>1427</v>
      </c>
      <c r="D14" s="1" t="s">
        <v>1746</v>
      </c>
      <c r="E14" s="3">
        <v>71.022222222222226</v>
      </c>
      <c r="F14" s="3">
        <f t="shared" si="0"/>
        <v>202.84444444444443</v>
      </c>
      <c r="G14" s="3">
        <f>SUM(Table39[[#This Row],[RN Hours Contract (W/ Admin, DON)]], Table39[[#This Row],[LPN Contract Hours (w/ Admin)]], Table39[[#This Row],[CNA/NA/Med Aide Contract Hours]])</f>
        <v>0</v>
      </c>
      <c r="H14" s="4">
        <f>Table39[[#This Row],[Total Contract Hours]]/Table39[[#This Row],[Total Hours Nurse Staffing]]</f>
        <v>0</v>
      </c>
      <c r="I14" s="3">
        <f>SUM(Table39[[#This Row],[RN Hours]], Table39[[#This Row],[RN Admin Hours]], Table39[[#This Row],[RN DON Hours]])</f>
        <v>36.322222222222223</v>
      </c>
      <c r="J14" s="3">
        <f t="shared" si="1"/>
        <v>0</v>
      </c>
      <c r="K14" s="4">
        <f>Table39[[#This Row],[RN Hours Contract (W/ Admin, DON)]]/Table39[[#This Row],[RN Hours (w/ Admin, DON)]]</f>
        <v>0</v>
      </c>
      <c r="L14" s="3">
        <v>19.663888888888888</v>
      </c>
      <c r="M14" s="3">
        <v>0</v>
      </c>
      <c r="N14" s="4">
        <f>Table39[[#This Row],[RN Hours Contract]]/Table39[[#This Row],[RN Hours]]</f>
        <v>0</v>
      </c>
      <c r="O14" s="3">
        <v>11.591666666666667</v>
      </c>
      <c r="P14" s="3">
        <v>0</v>
      </c>
      <c r="Q14" s="4">
        <f>Table39[[#This Row],[RN Admin Hours Contract]]/Table39[[#This Row],[RN Admin Hours]]</f>
        <v>0</v>
      </c>
      <c r="R14" s="3">
        <v>5.0666666666666664</v>
      </c>
      <c r="S14" s="3">
        <v>0</v>
      </c>
      <c r="T14" s="4">
        <f>Table39[[#This Row],[RN DON Hours Contract]]/Table39[[#This Row],[RN DON Hours]]</f>
        <v>0</v>
      </c>
      <c r="U14" s="3">
        <f>SUM(Table39[[#This Row],[LPN Hours]], Table39[[#This Row],[LPN Admin Hours]])</f>
        <v>46.986111111111114</v>
      </c>
      <c r="V14" s="3">
        <f>Table39[[#This Row],[LPN Hours Contract]]+Table39[[#This Row],[LPN Admin Hours Contract]]</f>
        <v>0</v>
      </c>
      <c r="W14" s="4">
        <f t="shared" si="2"/>
        <v>0</v>
      </c>
      <c r="X14" s="3">
        <v>40.527777777777779</v>
      </c>
      <c r="Y14" s="3">
        <v>0</v>
      </c>
      <c r="Z14" s="4">
        <f>Table39[[#This Row],[LPN Hours Contract]]/Table39[[#This Row],[LPN Hours]]</f>
        <v>0</v>
      </c>
      <c r="AA14" s="3">
        <v>6.458333333333333</v>
      </c>
      <c r="AB14" s="3">
        <v>0</v>
      </c>
      <c r="AC14" s="4">
        <f>Table39[[#This Row],[LPN Admin Hours Contract]]/Table39[[#This Row],[LPN Admin Hours]]</f>
        <v>0</v>
      </c>
      <c r="AD14" s="3">
        <f>SUM(Table39[[#This Row],[CNA Hours]], Table39[[#This Row],[NA in Training Hours]], Table39[[#This Row],[Med Aide/Tech Hours]])</f>
        <v>119.5361111111111</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86.047222222222217</v>
      </c>
      <c r="AH14" s="3">
        <v>0</v>
      </c>
      <c r="AI14" s="4">
        <f>Table39[[#This Row],[CNA Hours Contract]]/Table39[[#This Row],[CNA Hours]]</f>
        <v>0</v>
      </c>
      <c r="AJ14" s="3">
        <v>33.488888888888887</v>
      </c>
      <c r="AK14" s="3">
        <v>0</v>
      </c>
      <c r="AL14" s="4">
        <f>Table39[[#This Row],[NA in Training Hours Contract]]/Table39[[#This Row],[NA in Training Hours]]</f>
        <v>0</v>
      </c>
      <c r="AM14" s="3">
        <v>0</v>
      </c>
      <c r="AN14" s="3">
        <v>0</v>
      </c>
      <c r="AO14" s="4">
        <v>0</v>
      </c>
      <c r="AP14" s="1" t="s">
        <v>12</v>
      </c>
      <c r="AQ14" s="1">
        <v>5</v>
      </c>
    </row>
    <row r="15" spans="1:43" x14ac:dyDescent="0.2">
      <c r="A15" s="1" t="s">
        <v>680</v>
      </c>
      <c r="B15" s="1" t="s">
        <v>698</v>
      </c>
      <c r="C15" s="1" t="s">
        <v>1376</v>
      </c>
      <c r="D15" s="1" t="s">
        <v>1751</v>
      </c>
      <c r="E15" s="3">
        <v>99.311111111111117</v>
      </c>
      <c r="F15" s="3">
        <f t="shared" si="0"/>
        <v>321.88888888888891</v>
      </c>
      <c r="G15" s="3">
        <f>SUM(Table39[[#This Row],[RN Hours Contract (W/ Admin, DON)]], Table39[[#This Row],[LPN Contract Hours (w/ Admin)]], Table39[[#This Row],[CNA/NA/Med Aide Contract Hours]])</f>
        <v>1.7333333333333334</v>
      </c>
      <c r="H15" s="4">
        <f>Table39[[#This Row],[Total Contract Hours]]/Table39[[#This Row],[Total Hours Nurse Staffing]]</f>
        <v>5.3848809112875384E-3</v>
      </c>
      <c r="I15" s="3">
        <f>SUM(Table39[[#This Row],[RN Hours]], Table39[[#This Row],[RN Admin Hours]], Table39[[#This Row],[RN DON Hours]])</f>
        <v>71.51111111111112</v>
      </c>
      <c r="J15" s="3">
        <f t="shared" si="1"/>
        <v>0</v>
      </c>
      <c r="K15" s="4">
        <f>Table39[[#This Row],[RN Hours Contract (W/ Admin, DON)]]/Table39[[#This Row],[RN Hours (w/ Admin, DON)]]</f>
        <v>0</v>
      </c>
      <c r="L15" s="3">
        <v>59.444444444444443</v>
      </c>
      <c r="M15" s="3">
        <v>0</v>
      </c>
      <c r="N15" s="4">
        <f>Table39[[#This Row],[RN Hours Contract]]/Table39[[#This Row],[RN Hours]]</f>
        <v>0</v>
      </c>
      <c r="O15" s="3">
        <v>7.1305555555555555</v>
      </c>
      <c r="P15" s="3">
        <v>0</v>
      </c>
      <c r="Q15" s="4">
        <f>Table39[[#This Row],[RN Admin Hours Contract]]/Table39[[#This Row],[RN Admin Hours]]</f>
        <v>0</v>
      </c>
      <c r="R15" s="3">
        <v>4.9361111111111109</v>
      </c>
      <c r="S15" s="3">
        <v>0</v>
      </c>
      <c r="T15" s="4">
        <f>Table39[[#This Row],[RN DON Hours Contract]]/Table39[[#This Row],[RN DON Hours]]</f>
        <v>0</v>
      </c>
      <c r="U15" s="3">
        <f>SUM(Table39[[#This Row],[LPN Hours]], Table39[[#This Row],[LPN Admin Hours]])</f>
        <v>64.086111111111109</v>
      </c>
      <c r="V15" s="3">
        <f>Table39[[#This Row],[LPN Hours Contract]]+Table39[[#This Row],[LPN Admin Hours Contract]]</f>
        <v>1.7333333333333334</v>
      </c>
      <c r="W15" s="4">
        <f t="shared" si="2"/>
        <v>2.7046942048459106E-2</v>
      </c>
      <c r="X15" s="3">
        <v>59.019444444444446</v>
      </c>
      <c r="Y15" s="3">
        <v>1.7333333333333334</v>
      </c>
      <c r="Z15" s="4">
        <f>Table39[[#This Row],[LPN Hours Contract]]/Table39[[#This Row],[LPN Hours]]</f>
        <v>2.9368852073233868E-2</v>
      </c>
      <c r="AA15" s="3">
        <v>5.0666666666666664</v>
      </c>
      <c r="AB15" s="3">
        <v>0</v>
      </c>
      <c r="AC15" s="4">
        <f>Table39[[#This Row],[LPN Admin Hours Contract]]/Table39[[#This Row],[LPN Admin Hours]]</f>
        <v>0</v>
      </c>
      <c r="AD15" s="3">
        <f>SUM(Table39[[#This Row],[CNA Hours]], Table39[[#This Row],[NA in Training Hours]], Table39[[#This Row],[Med Aide/Tech Hours]])</f>
        <v>186.29166666666666</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186.29166666666666</v>
      </c>
      <c r="AH15" s="3">
        <v>0</v>
      </c>
      <c r="AI15" s="4">
        <f>Table39[[#This Row],[CNA Hours Contract]]/Table39[[#This Row],[CNA Hours]]</f>
        <v>0</v>
      </c>
      <c r="AJ15" s="3">
        <v>0</v>
      </c>
      <c r="AK15" s="3">
        <v>0</v>
      </c>
      <c r="AL15" s="4">
        <v>0</v>
      </c>
      <c r="AM15" s="3">
        <v>0</v>
      </c>
      <c r="AN15" s="3">
        <v>0</v>
      </c>
      <c r="AO15" s="4">
        <v>0</v>
      </c>
      <c r="AP15" s="1" t="s">
        <v>13</v>
      </c>
      <c r="AQ15" s="1">
        <v>5</v>
      </c>
    </row>
    <row r="16" spans="1:43" x14ac:dyDescent="0.2">
      <c r="A16" s="1" t="s">
        <v>680</v>
      </c>
      <c r="B16" s="1" t="s">
        <v>699</v>
      </c>
      <c r="C16" s="1" t="s">
        <v>1428</v>
      </c>
      <c r="D16" s="1" t="s">
        <v>1752</v>
      </c>
      <c r="E16" s="3">
        <v>87.74444444444444</v>
      </c>
      <c r="F16" s="3">
        <f t="shared" si="0"/>
        <v>267.06944444444446</v>
      </c>
      <c r="G16" s="3">
        <f>SUM(Table39[[#This Row],[RN Hours Contract (W/ Admin, DON)]], Table39[[#This Row],[LPN Contract Hours (w/ Admin)]], Table39[[#This Row],[CNA/NA/Med Aide Contract Hours]])</f>
        <v>39.500555555555557</v>
      </c>
      <c r="H16" s="4">
        <f>Table39[[#This Row],[Total Contract Hours]]/Table39[[#This Row],[Total Hours Nurse Staffing]]</f>
        <v>0.14790368713921681</v>
      </c>
      <c r="I16" s="3">
        <f>SUM(Table39[[#This Row],[RN Hours]], Table39[[#This Row],[RN Admin Hours]], Table39[[#This Row],[RN DON Hours]])</f>
        <v>28.477777777777781</v>
      </c>
      <c r="J16" s="3">
        <f t="shared" si="1"/>
        <v>8.3333333333333329E-2</v>
      </c>
      <c r="K16" s="4">
        <f>Table39[[#This Row],[RN Hours Contract (W/ Admin, DON)]]/Table39[[#This Row],[RN Hours (w/ Admin, DON)]]</f>
        <v>2.9262582910651574E-3</v>
      </c>
      <c r="L16" s="3">
        <v>15.78888888888889</v>
      </c>
      <c r="M16" s="3">
        <v>8.3333333333333329E-2</v>
      </c>
      <c r="N16" s="4">
        <f>Table39[[#This Row],[RN Hours Contract]]/Table39[[#This Row],[RN Hours]]</f>
        <v>5.2779732582688239E-3</v>
      </c>
      <c r="O16" s="3">
        <v>7.6611111111111114</v>
      </c>
      <c r="P16" s="3">
        <v>0</v>
      </c>
      <c r="Q16" s="4">
        <f>Table39[[#This Row],[RN Admin Hours Contract]]/Table39[[#This Row],[RN Admin Hours]]</f>
        <v>0</v>
      </c>
      <c r="R16" s="3">
        <v>5.0277777777777777</v>
      </c>
      <c r="S16" s="3">
        <v>0</v>
      </c>
      <c r="T16" s="4">
        <f>Table39[[#This Row],[RN DON Hours Contract]]/Table39[[#This Row],[RN DON Hours]]</f>
        <v>0</v>
      </c>
      <c r="U16" s="3">
        <f>SUM(Table39[[#This Row],[LPN Hours]], Table39[[#This Row],[LPN Admin Hours]])</f>
        <v>65.194444444444443</v>
      </c>
      <c r="V16" s="3">
        <f>Table39[[#This Row],[LPN Hours Contract]]+Table39[[#This Row],[LPN Admin Hours Contract]]</f>
        <v>0</v>
      </c>
      <c r="W16" s="4">
        <f t="shared" si="2"/>
        <v>0</v>
      </c>
      <c r="X16" s="3">
        <v>59.95</v>
      </c>
      <c r="Y16" s="3">
        <v>0</v>
      </c>
      <c r="Z16" s="4">
        <f>Table39[[#This Row],[LPN Hours Contract]]/Table39[[#This Row],[LPN Hours]]</f>
        <v>0</v>
      </c>
      <c r="AA16" s="3">
        <v>5.2444444444444445</v>
      </c>
      <c r="AB16" s="3">
        <v>0</v>
      </c>
      <c r="AC16" s="4">
        <f>Table39[[#This Row],[LPN Admin Hours Contract]]/Table39[[#This Row],[LPN Admin Hours]]</f>
        <v>0</v>
      </c>
      <c r="AD16" s="3">
        <f>SUM(Table39[[#This Row],[CNA Hours]], Table39[[#This Row],[NA in Training Hours]], Table39[[#This Row],[Med Aide/Tech Hours]])</f>
        <v>173.39722222222224</v>
      </c>
      <c r="AE16" s="3">
        <f>SUM(Table39[[#This Row],[CNA Hours Contract]], Table39[[#This Row],[NA in Training Hours Contract]], Table39[[#This Row],[Med Aide/Tech Hours Contract]])</f>
        <v>39.417222222222222</v>
      </c>
      <c r="AF16" s="4">
        <f>Table39[[#This Row],[CNA/NA/Med Aide Contract Hours]]/Table39[[#This Row],[Total CNA, NA in Training, Med Aide/Tech Hours]]</f>
        <v>0.22732326225910318</v>
      </c>
      <c r="AG16" s="3">
        <v>160.97222222222223</v>
      </c>
      <c r="AH16" s="3">
        <v>39.417222222222222</v>
      </c>
      <c r="AI16" s="4">
        <f>Table39[[#This Row],[CNA Hours Contract]]/Table39[[#This Row],[CNA Hours]]</f>
        <v>0.244869715271786</v>
      </c>
      <c r="AJ16" s="3">
        <v>12.425000000000001</v>
      </c>
      <c r="AK16" s="3">
        <v>0</v>
      </c>
      <c r="AL16" s="4">
        <f>Table39[[#This Row],[NA in Training Hours Contract]]/Table39[[#This Row],[NA in Training Hours]]</f>
        <v>0</v>
      </c>
      <c r="AM16" s="3">
        <v>0</v>
      </c>
      <c r="AN16" s="3">
        <v>0</v>
      </c>
      <c r="AO16" s="4">
        <v>0</v>
      </c>
      <c r="AP16" s="1" t="s">
        <v>14</v>
      </c>
      <c r="AQ16" s="1">
        <v>5</v>
      </c>
    </row>
    <row r="17" spans="1:43" x14ac:dyDescent="0.2">
      <c r="A17" s="1" t="s">
        <v>680</v>
      </c>
      <c r="B17" s="1" t="s">
        <v>700</v>
      </c>
      <c r="C17" s="1" t="s">
        <v>1429</v>
      </c>
      <c r="D17" s="1" t="s">
        <v>1753</v>
      </c>
      <c r="E17" s="3">
        <v>63</v>
      </c>
      <c r="F17" s="3">
        <f t="shared" si="0"/>
        <v>332.49166666666667</v>
      </c>
      <c r="G17" s="3">
        <f>SUM(Table39[[#This Row],[RN Hours Contract (W/ Admin, DON)]], Table39[[#This Row],[LPN Contract Hours (w/ Admin)]], Table39[[#This Row],[CNA/NA/Med Aide Contract Hours]])</f>
        <v>0</v>
      </c>
      <c r="H17" s="4">
        <f>Table39[[#This Row],[Total Contract Hours]]/Table39[[#This Row],[Total Hours Nurse Staffing]]</f>
        <v>0</v>
      </c>
      <c r="I17" s="3">
        <f>SUM(Table39[[#This Row],[RN Hours]], Table39[[#This Row],[RN Admin Hours]], Table39[[#This Row],[RN DON Hours]])</f>
        <v>64.788888888888891</v>
      </c>
      <c r="J17" s="3">
        <f t="shared" si="1"/>
        <v>0</v>
      </c>
      <c r="K17" s="4">
        <f>Table39[[#This Row],[RN Hours Contract (W/ Admin, DON)]]/Table39[[#This Row],[RN Hours (w/ Admin, DON)]]</f>
        <v>0</v>
      </c>
      <c r="L17" s="3">
        <v>48.488888888888887</v>
      </c>
      <c r="M17" s="3">
        <v>0</v>
      </c>
      <c r="N17" s="4">
        <f>Table39[[#This Row],[RN Hours Contract]]/Table39[[#This Row],[RN Hours]]</f>
        <v>0</v>
      </c>
      <c r="O17" s="3">
        <v>10.966666666666667</v>
      </c>
      <c r="P17" s="3">
        <v>0</v>
      </c>
      <c r="Q17" s="4">
        <f>Table39[[#This Row],[RN Admin Hours Contract]]/Table39[[#This Row],[RN Admin Hours]]</f>
        <v>0</v>
      </c>
      <c r="R17" s="3">
        <v>5.333333333333333</v>
      </c>
      <c r="S17" s="3">
        <v>0</v>
      </c>
      <c r="T17" s="4">
        <f>Table39[[#This Row],[RN DON Hours Contract]]/Table39[[#This Row],[RN DON Hours]]</f>
        <v>0</v>
      </c>
      <c r="U17" s="3">
        <f>SUM(Table39[[#This Row],[LPN Hours]], Table39[[#This Row],[LPN Admin Hours]])</f>
        <v>59.969444444444449</v>
      </c>
      <c r="V17" s="3">
        <f>Table39[[#This Row],[LPN Hours Contract]]+Table39[[#This Row],[LPN Admin Hours Contract]]</f>
        <v>0</v>
      </c>
      <c r="W17" s="4">
        <f t="shared" si="2"/>
        <v>0</v>
      </c>
      <c r="X17" s="3">
        <v>54.147222222222226</v>
      </c>
      <c r="Y17" s="3">
        <v>0</v>
      </c>
      <c r="Z17" s="4">
        <f>Table39[[#This Row],[LPN Hours Contract]]/Table39[[#This Row],[LPN Hours]]</f>
        <v>0</v>
      </c>
      <c r="AA17" s="3">
        <v>5.822222222222222</v>
      </c>
      <c r="AB17" s="3">
        <v>0</v>
      </c>
      <c r="AC17" s="4">
        <f>Table39[[#This Row],[LPN Admin Hours Contract]]/Table39[[#This Row],[LPN Admin Hours]]</f>
        <v>0</v>
      </c>
      <c r="AD17" s="3">
        <f>SUM(Table39[[#This Row],[CNA Hours]], Table39[[#This Row],[NA in Training Hours]], Table39[[#This Row],[Med Aide/Tech Hours]])</f>
        <v>207.73333333333332</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207.73333333333332</v>
      </c>
      <c r="AH17" s="3">
        <v>0</v>
      </c>
      <c r="AI17" s="4">
        <f>Table39[[#This Row],[CNA Hours Contract]]/Table39[[#This Row],[CNA Hours]]</f>
        <v>0</v>
      </c>
      <c r="AJ17" s="3">
        <v>0</v>
      </c>
      <c r="AK17" s="3">
        <v>0</v>
      </c>
      <c r="AL17" s="4">
        <v>0</v>
      </c>
      <c r="AM17" s="3">
        <v>0</v>
      </c>
      <c r="AN17" s="3">
        <v>0</v>
      </c>
      <c r="AO17" s="4">
        <v>0</v>
      </c>
      <c r="AP17" s="1" t="s">
        <v>15</v>
      </c>
      <c r="AQ17" s="1">
        <v>5</v>
      </c>
    </row>
    <row r="18" spans="1:43" x14ac:dyDescent="0.2">
      <c r="A18" s="1" t="s">
        <v>680</v>
      </c>
      <c r="B18" s="1" t="s">
        <v>701</v>
      </c>
      <c r="C18" s="1" t="s">
        <v>1430</v>
      </c>
      <c r="D18" s="1" t="s">
        <v>1754</v>
      </c>
      <c r="E18" s="3">
        <v>75.277777777777771</v>
      </c>
      <c r="F18" s="3">
        <f t="shared" si="0"/>
        <v>194.17444444444445</v>
      </c>
      <c r="G18" s="3">
        <f>SUM(Table39[[#This Row],[RN Hours Contract (W/ Admin, DON)]], Table39[[#This Row],[LPN Contract Hours (w/ Admin)]], Table39[[#This Row],[CNA/NA/Med Aide Contract Hours]])</f>
        <v>13.927777777777779</v>
      </c>
      <c r="H18" s="4">
        <f>Table39[[#This Row],[Total Contract Hours]]/Table39[[#This Row],[Total Hours Nurse Staffing]]</f>
        <v>7.1728171117609027E-2</v>
      </c>
      <c r="I18" s="3">
        <f>SUM(Table39[[#This Row],[RN Hours]], Table39[[#This Row],[RN Admin Hours]], Table39[[#This Row],[RN DON Hours]])</f>
        <v>68.993111111111105</v>
      </c>
      <c r="J18" s="3">
        <f t="shared" si="1"/>
        <v>2.3397777777777775</v>
      </c>
      <c r="K18" s="4">
        <f>Table39[[#This Row],[RN Hours Contract (W/ Admin, DON)]]/Table39[[#This Row],[RN Hours (w/ Admin, DON)]]</f>
        <v>3.3913208726153013E-2</v>
      </c>
      <c r="L18" s="3">
        <v>56.426444444444442</v>
      </c>
      <c r="M18" s="3">
        <v>2.3397777777777775</v>
      </c>
      <c r="N18" s="4">
        <f>Table39[[#This Row],[RN Hours Contract]]/Table39[[#This Row],[RN Hours]]</f>
        <v>4.1465979308362114E-2</v>
      </c>
      <c r="O18" s="3">
        <v>12.566666666666666</v>
      </c>
      <c r="P18" s="3">
        <v>0</v>
      </c>
      <c r="Q18" s="4">
        <f>Table39[[#This Row],[RN Admin Hours Contract]]/Table39[[#This Row],[RN Admin Hours]]</f>
        <v>0</v>
      </c>
      <c r="R18" s="3">
        <v>0</v>
      </c>
      <c r="S18" s="3">
        <v>0</v>
      </c>
      <c r="T18" s="4">
        <v>0</v>
      </c>
      <c r="U18" s="3">
        <f>SUM(Table39[[#This Row],[LPN Hours]], Table39[[#This Row],[LPN Admin Hours]])</f>
        <v>39.783111111111111</v>
      </c>
      <c r="V18" s="3">
        <f>Table39[[#This Row],[LPN Hours Contract]]+Table39[[#This Row],[LPN Admin Hours Contract]]</f>
        <v>2.6997777777777778</v>
      </c>
      <c r="W18" s="4">
        <f t="shared" si="2"/>
        <v>6.7862409509339527E-2</v>
      </c>
      <c r="X18" s="3">
        <v>34.086444444444446</v>
      </c>
      <c r="Y18" s="3">
        <v>2.6997777777777778</v>
      </c>
      <c r="Z18" s="4">
        <f>Table39[[#This Row],[LPN Hours Contract]]/Table39[[#This Row],[LPN Hours]]</f>
        <v>7.9203854252912528E-2</v>
      </c>
      <c r="AA18" s="3">
        <v>5.6966666666666663</v>
      </c>
      <c r="AB18" s="3">
        <v>0</v>
      </c>
      <c r="AC18" s="4">
        <f>Table39[[#This Row],[LPN Admin Hours Contract]]/Table39[[#This Row],[LPN Admin Hours]]</f>
        <v>0</v>
      </c>
      <c r="AD18" s="3">
        <f>SUM(Table39[[#This Row],[CNA Hours]], Table39[[#This Row],[NA in Training Hours]], Table39[[#This Row],[Med Aide/Tech Hours]])</f>
        <v>85.39822222222223</v>
      </c>
      <c r="AE18" s="3">
        <f>SUM(Table39[[#This Row],[CNA Hours Contract]], Table39[[#This Row],[NA in Training Hours Contract]], Table39[[#This Row],[Med Aide/Tech Hours Contract]])</f>
        <v>8.8882222222222236</v>
      </c>
      <c r="AF18" s="4">
        <f>Table39[[#This Row],[CNA/NA/Med Aide Contract Hours]]/Table39[[#This Row],[Total CNA, NA in Training, Med Aide/Tech Hours]]</f>
        <v>0.10407971022035328</v>
      </c>
      <c r="AG18" s="3">
        <v>85.39822222222223</v>
      </c>
      <c r="AH18" s="3">
        <v>8.8882222222222236</v>
      </c>
      <c r="AI18" s="4">
        <f>Table39[[#This Row],[CNA Hours Contract]]/Table39[[#This Row],[CNA Hours]]</f>
        <v>0.10407971022035328</v>
      </c>
      <c r="AJ18" s="3">
        <v>0</v>
      </c>
      <c r="AK18" s="3">
        <v>0</v>
      </c>
      <c r="AL18" s="4">
        <v>0</v>
      </c>
      <c r="AM18" s="3">
        <v>0</v>
      </c>
      <c r="AN18" s="3">
        <v>0</v>
      </c>
      <c r="AO18" s="4">
        <v>0</v>
      </c>
      <c r="AP18" s="1" t="s">
        <v>16</v>
      </c>
      <c r="AQ18" s="1">
        <v>5</v>
      </c>
    </row>
    <row r="19" spans="1:43" x14ac:dyDescent="0.2">
      <c r="A19" s="1" t="s">
        <v>680</v>
      </c>
      <c r="B19" s="1" t="s">
        <v>702</v>
      </c>
      <c r="C19" s="1" t="s">
        <v>1431</v>
      </c>
      <c r="D19" s="1" t="s">
        <v>1754</v>
      </c>
      <c r="E19" s="3">
        <v>244.8111111111111</v>
      </c>
      <c r="F19" s="3">
        <f t="shared" si="0"/>
        <v>1032.5416666666667</v>
      </c>
      <c r="G19" s="3">
        <f>SUM(Table39[[#This Row],[RN Hours Contract (W/ Admin, DON)]], Table39[[#This Row],[LPN Contract Hours (w/ Admin)]], Table39[[#This Row],[CNA/NA/Med Aide Contract Hours]])</f>
        <v>51.966666666666669</v>
      </c>
      <c r="H19" s="4">
        <f>Table39[[#This Row],[Total Contract Hours]]/Table39[[#This Row],[Total Hours Nurse Staffing]]</f>
        <v>5.0328880997538433E-2</v>
      </c>
      <c r="I19" s="3">
        <f>SUM(Table39[[#This Row],[RN Hours]], Table39[[#This Row],[RN Admin Hours]], Table39[[#This Row],[RN DON Hours]])</f>
        <v>339.93888888888887</v>
      </c>
      <c r="J19" s="3">
        <f t="shared" si="1"/>
        <v>8.3000000000000007</v>
      </c>
      <c r="K19" s="4">
        <f>Table39[[#This Row],[RN Hours Contract (W/ Admin, DON)]]/Table39[[#This Row],[RN Hours (w/ Admin, DON)]]</f>
        <v>2.4416153230155752E-2</v>
      </c>
      <c r="L19" s="3">
        <v>264.60555555555555</v>
      </c>
      <c r="M19" s="3">
        <v>8.3000000000000007</v>
      </c>
      <c r="N19" s="4">
        <f>Table39[[#This Row],[RN Hours Contract]]/Table39[[#This Row],[RN Hours]]</f>
        <v>3.1367444204161335E-2</v>
      </c>
      <c r="O19" s="3">
        <v>70.333333333333329</v>
      </c>
      <c r="P19" s="3">
        <v>0</v>
      </c>
      <c r="Q19" s="4">
        <f>Table39[[#This Row],[RN Admin Hours Contract]]/Table39[[#This Row],[RN Admin Hours]]</f>
        <v>0</v>
      </c>
      <c r="R19" s="3">
        <v>5</v>
      </c>
      <c r="S19" s="3">
        <v>0</v>
      </c>
      <c r="T19" s="4">
        <f>Table39[[#This Row],[RN DON Hours Contract]]/Table39[[#This Row],[RN DON Hours]]</f>
        <v>0</v>
      </c>
      <c r="U19" s="3">
        <f>SUM(Table39[[#This Row],[LPN Hours]], Table39[[#This Row],[LPN Admin Hours]])</f>
        <v>101.43888888888888</v>
      </c>
      <c r="V19" s="3">
        <f>Table39[[#This Row],[LPN Hours Contract]]+Table39[[#This Row],[LPN Admin Hours Contract]]</f>
        <v>4.822222222222222</v>
      </c>
      <c r="W19" s="4">
        <f t="shared" si="2"/>
        <v>4.7538200339558571E-2</v>
      </c>
      <c r="X19" s="3">
        <v>101.43888888888888</v>
      </c>
      <c r="Y19" s="3">
        <v>4.822222222222222</v>
      </c>
      <c r="Z19" s="4">
        <f>Table39[[#This Row],[LPN Hours Contract]]/Table39[[#This Row],[LPN Hours]]</f>
        <v>4.7538200339558571E-2</v>
      </c>
      <c r="AA19" s="3">
        <v>0</v>
      </c>
      <c r="AB19" s="3">
        <v>0</v>
      </c>
      <c r="AC19" s="4">
        <v>0</v>
      </c>
      <c r="AD19" s="3">
        <f>SUM(Table39[[#This Row],[CNA Hours]], Table39[[#This Row],[NA in Training Hours]], Table39[[#This Row],[Med Aide/Tech Hours]])</f>
        <v>591.16388888888901</v>
      </c>
      <c r="AE19" s="3">
        <f>SUM(Table39[[#This Row],[CNA Hours Contract]], Table39[[#This Row],[NA in Training Hours Contract]], Table39[[#This Row],[Med Aide/Tech Hours Contract]])</f>
        <v>38.844444444444441</v>
      </c>
      <c r="AF19" s="4">
        <f>Table39[[#This Row],[CNA/NA/Med Aide Contract Hours]]/Table39[[#This Row],[Total CNA, NA in Training, Med Aide/Tech Hours]]</f>
        <v>6.570841889117042E-2</v>
      </c>
      <c r="AG19" s="3">
        <v>520.31666666666672</v>
      </c>
      <c r="AH19" s="3">
        <v>38.844444444444441</v>
      </c>
      <c r="AI19" s="4">
        <f>Table39[[#This Row],[CNA Hours Contract]]/Table39[[#This Row],[CNA Hours]]</f>
        <v>7.4655391481683153E-2</v>
      </c>
      <c r="AJ19" s="3">
        <v>70.847222222222229</v>
      </c>
      <c r="AK19" s="3">
        <v>0</v>
      </c>
      <c r="AL19" s="4">
        <f>Table39[[#This Row],[NA in Training Hours Contract]]/Table39[[#This Row],[NA in Training Hours]]</f>
        <v>0</v>
      </c>
      <c r="AM19" s="3">
        <v>0</v>
      </c>
      <c r="AN19" s="3">
        <v>0</v>
      </c>
      <c r="AO19" s="4">
        <v>0</v>
      </c>
      <c r="AP19" s="1" t="s">
        <v>17</v>
      </c>
      <c r="AQ19" s="1">
        <v>5</v>
      </c>
    </row>
    <row r="20" spans="1:43" x14ac:dyDescent="0.2">
      <c r="A20" s="1" t="s">
        <v>680</v>
      </c>
      <c r="B20" s="1" t="s">
        <v>703</v>
      </c>
      <c r="C20" s="1" t="s">
        <v>1432</v>
      </c>
      <c r="D20" s="1" t="s">
        <v>1751</v>
      </c>
      <c r="E20" s="3">
        <v>58.088888888888889</v>
      </c>
      <c r="F20" s="3">
        <f t="shared" si="0"/>
        <v>201.5638888888889</v>
      </c>
      <c r="G20" s="3">
        <f>SUM(Table39[[#This Row],[RN Hours Contract (W/ Admin, DON)]], Table39[[#This Row],[LPN Contract Hours (w/ Admin)]], Table39[[#This Row],[CNA/NA/Med Aide Contract Hours]])</f>
        <v>0</v>
      </c>
      <c r="H20" s="4">
        <f>Table39[[#This Row],[Total Contract Hours]]/Table39[[#This Row],[Total Hours Nurse Staffing]]</f>
        <v>0</v>
      </c>
      <c r="I20" s="3">
        <f>SUM(Table39[[#This Row],[RN Hours]], Table39[[#This Row],[RN Admin Hours]], Table39[[#This Row],[RN DON Hours]])</f>
        <v>45.552777777777784</v>
      </c>
      <c r="J20" s="3">
        <f t="shared" si="1"/>
        <v>0</v>
      </c>
      <c r="K20" s="4">
        <f>Table39[[#This Row],[RN Hours Contract (W/ Admin, DON)]]/Table39[[#This Row],[RN Hours (w/ Admin, DON)]]</f>
        <v>0</v>
      </c>
      <c r="L20" s="3">
        <v>34.155555555555559</v>
      </c>
      <c r="M20" s="3">
        <v>0</v>
      </c>
      <c r="N20" s="4">
        <f>Table39[[#This Row],[RN Hours Contract]]/Table39[[#This Row],[RN Hours]]</f>
        <v>0</v>
      </c>
      <c r="O20" s="3">
        <v>5.8861111111111111</v>
      </c>
      <c r="P20" s="3">
        <v>0</v>
      </c>
      <c r="Q20" s="4">
        <f>Table39[[#This Row],[RN Admin Hours Contract]]/Table39[[#This Row],[RN Admin Hours]]</f>
        <v>0</v>
      </c>
      <c r="R20" s="3">
        <v>5.5111111111111111</v>
      </c>
      <c r="S20" s="3">
        <v>0</v>
      </c>
      <c r="T20" s="4">
        <f>Table39[[#This Row],[RN DON Hours Contract]]/Table39[[#This Row],[RN DON Hours]]</f>
        <v>0</v>
      </c>
      <c r="U20" s="3">
        <f>SUM(Table39[[#This Row],[LPN Hours]], Table39[[#This Row],[LPN Admin Hours]])</f>
        <v>44.255555555555553</v>
      </c>
      <c r="V20" s="3">
        <f>Table39[[#This Row],[LPN Hours Contract]]+Table39[[#This Row],[LPN Admin Hours Contract]]</f>
        <v>0</v>
      </c>
      <c r="W20" s="4">
        <f t="shared" si="2"/>
        <v>0</v>
      </c>
      <c r="X20" s="3">
        <v>44.255555555555553</v>
      </c>
      <c r="Y20" s="3">
        <v>0</v>
      </c>
      <c r="Z20" s="4">
        <f>Table39[[#This Row],[LPN Hours Contract]]/Table39[[#This Row],[LPN Hours]]</f>
        <v>0</v>
      </c>
      <c r="AA20" s="3">
        <v>0</v>
      </c>
      <c r="AB20" s="3">
        <v>0</v>
      </c>
      <c r="AC20" s="4">
        <v>0</v>
      </c>
      <c r="AD20" s="3">
        <f>SUM(Table39[[#This Row],[CNA Hours]], Table39[[#This Row],[NA in Training Hours]], Table39[[#This Row],[Med Aide/Tech Hours]])</f>
        <v>111.75555555555556</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111.75555555555556</v>
      </c>
      <c r="AH20" s="3">
        <v>0</v>
      </c>
      <c r="AI20" s="4">
        <f>Table39[[#This Row],[CNA Hours Contract]]/Table39[[#This Row],[CNA Hours]]</f>
        <v>0</v>
      </c>
      <c r="AJ20" s="3">
        <v>0</v>
      </c>
      <c r="AK20" s="3">
        <v>0</v>
      </c>
      <c r="AL20" s="4">
        <v>0</v>
      </c>
      <c r="AM20" s="3">
        <v>0</v>
      </c>
      <c r="AN20" s="3">
        <v>0</v>
      </c>
      <c r="AO20" s="4">
        <v>0</v>
      </c>
      <c r="AP20" s="1" t="s">
        <v>18</v>
      </c>
      <c r="AQ20" s="1">
        <v>5</v>
      </c>
    </row>
    <row r="21" spans="1:43" x14ac:dyDescent="0.2">
      <c r="A21" s="1" t="s">
        <v>680</v>
      </c>
      <c r="B21" s="1" t="s">
        <v>704</v>
      </c>
      <c r="C21" s="1" t="s">
        <v>1433</v>
      </c>
      <c r="D21" s="1" t="s">
        <v>1753</v>
      </c>
      <c r="E21" s="3">
        <v>75.844444444444449</v>
      </c>
      <c r="F21" s="3">
        <f t="shared" si="0"/>
        <v>323.40555555555557</v>
      </c>
      <c r="G21" s="3">
        <f>SUM(Table39[[#This Row],[RN Hours Contract (W/ Admin, DON)]], Table39[[#This Row],[LPN Contract Hours (w/ Admin)]], Table39[[#This Row],[CNA/NA/Med Aide Contract Hours]])</f>
        <v>8.1</v>
      </c>
      <c r="H21" s="4">
        <f>Table39[[#This Row],[Total Contract Hours]]/Table39[[#This Row],[Total Hours Nurse Staffing]]</f>
        <v>2.5045951935134762E-2</v>
      </c>
      <c r="I21" s="3">
        <f>SUM(Table39[[#This Row],[RN Hours]], Table39[[#This Row],[RN Admin Hours]], Table39[[#This Row],[RN DON Hours]])</f>
        <v>81.891666666666666</v>
      </c>
      <c r="J21" s="3">
        <f t="shared" si="1"/>
        <v>0.55000000000000004</v>
      </c>
      <c r="K21" s="4">
        <f>Table39[[#This Row],[RN Hours Contract (W/ Admin, DON)]]/Table39[[#This Row],[RN Hours (w/ Admin, DON)]]</f>
        <v>6.7161900885315973E-3</v>
      </c>
      <c r="L21" s="3">
        <v>67.361111111111114</v>
      </c>
      <c r="M21" s="3">
        <v>0.55000000000000004</v>
      </c>
      <c r="N21" s="4">
        <f>Table39[[#This Row],[RN Hours Contract]]/Table39[[#This Row],[RN Hours]]</f>
        <v>8.1649484536082482E-3</v>
      </c>
      <c r="O21" s="3">
        <v>9.4638888888888886</v>
      </c>
      <c r="P21" s="3">
        <v>0</v>
      </c>
      <c r="Q21" s="4">
        <f>Table39[[#This Row],[RN Admin Hours Contract]]/Table39[[#This Row],[RN Admin Hours]]</f>
        <v>0</v>
      </c>
      <c r="R21" s="3">
        <v>5.0666666666666664</v>
      </c>
      <c r="S21" s="3">
        <v>0</v>
      </c>
      <c r="T21" s="4">
        <f>Table39[[#This Row],[RN DON Hours Contract]]/Table39[[#This Row],[RN DON Hours]]</f>
        <v>0</v>
      </c>
      <c r="U21" s="3">
        <f>SUM(Table39[[#This Row],[LPN Hours]], Table39[[#This Row],[LPN Admin Hours]])</f>
        <v>40.81388888888889</v>
      </c>
      <c r="V21" s="3">
        <f>Table39[[#This Row],[LPN Hours Contract]]+Table39[[#This Row],[LPN Admin Hours Contract]]</f>
        <v>0</v>
      </c>
      <c r="W21" s="4">
        <f t="shared" si="2"/>
        <v>0</v>
      </c>
      <c r="X21" s="3">
        <v>35.15</v>
      </c>
      <c r="Y21" s="3">
        <v>0</v>
      </c>
      <c r="Z21" s="4">
        <f>Table39[[#This Row],[LPN Hours Contract]]/Table39[[#This Row],[LPN Hours]]</f>
        <v>0</v>
      </c>
      <c r="AA21" s="3">
        <v>5.6638888888888888</v>
      </c>
      <c r="AB21" s="3">
        <v>0</v>
      </c>
      <c r="AC21" s="4">
        <f>Table39[[#This Row],[LPN Admin Hours Contract]]/Table39[[#This Row],[LPN Admin Hours]]</f>
        <v>0</v>
      </c>
      <c r="AD21" s="3">
        <f>SUM(Table39[[#This Row],[CNA Hours]], Table39[[#This Row],[NA in Training Hours]], Table39[[#This Row],[Med Aide/Tech Hours]])</f>
        <v>200.7</v>
      </c>
      <c r="AE21" s="3">
        <f>SUM(Table39[[#This Row],[CNA Hours Contract]], Table39[[#This Row],[NA in Training Hours Contract]], Table39[[#This Row],[Med Aide/Tech Hours Contract]])</f>
        <v>7.55</v>
      </c>
      <c r="AF21" s="4">
        <f>Table39[[#This Row],[CNA/NA/Med Aide Contract Hours]]/Table39[[#This Row],[Total CNA, NA in Training, Med Aide/Tech Hours]]</f>
        <v>3.7618335824613852E-2</v>
      </c>
      <c r="AG21" s="3">
        <v>200.7</v>
      </c>
      <c r="AH21" s="3">
        <v>7.55</v>
      </c>
      <c r="AI21" s="4">
        <f>Table39[[#This Row],[CNA Hours Contract]]/Table39[[#This Row],[CNA Hours]]</f>
        <v>3.7618335824613852E-2</v>
      </c>
      <c r="AJ21" s="3">
        <v>0</v>
      </c>
      <c r="AK21" s="3">
        <v>0</v>
      </c>
      <c r="AL21" s="4">
        <v>0</v>
      </c>
      <c r="AM21" s="3">
        <v>0</v>
      </c>
      <c r="AN21" s="3">
        <v>0</v>
      </c>
      <c r="AO21" s="4">
        <v>0</v>
      </c>
      <c r="AP21" s="1" t="s">
        <v>19</v>
      </c>
      <c r="AQ21" s="1">
        <v>5</v>
      </c>
    </row>
    <row r="22" spans="1:43" x14ac:dyDescent="0.2">
      <c r="A22" s="1" t="s">
        <v>680</v>
      </c>
      <c r="B22" s="1" t="s">
        <v>705</v>
      </c>
      <c r="C22" s="1" t="s">
        <v>1434</v>
      </c>
      <c r="D22" s="1" t="s">
        <v>1741</v>
      </c>
      <c r="E22" s="3">
        <v>110.76666666666667</v>
      </c>
      <c r="F22" s="3">
        <f t="shared" si="0"/>
        <v>302.63888888888891</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20.158333333333335</v>
      </c>
      <c r="J22" s="3">
        <f t="shared" si="1"/>
        <v>0</v>
      </c>
      <c r="K22" s="4">
        <f>Table39[[#This Row],[RN Hours Contract (W/ Admin, DON)]]/Table39[[#This Row],[RN Hours (w/ Admin, DON)]]</f>
        <v>0</v>
      </c>
      <c r="L22" s="3">
        <v>8.5250000000000004</v>
      </c>
      <c r="M22" s="3">
        <v>0</v>
      </c>
      <c r="N22" s="4">
        <f>Table39[[#This Row],[RN Hours Contract]]/Table39[[#This Row],[RN Hours]]</f>
        <v>0</v>
      </c>
      <c r="O22" s="3">
        <v>6.4777777777777779</v>
      </c>
      <c r="P22" s="3">
        <v>0</v>
      </c>
      <c r="Q22" s="4">
        <f>Table39[[#This Row],[RN Admin Hours Contract]]/Table39[[#This Row],[RN Admin Hours]]</f>
        <v>0</v>
      </c>
      <c r="R22" s="3">
        <v>5.1555555555555559</v>
      </c>
      <c r="S22" s="3">
        <v>0</v>
      </c>
      <c r="T22" s="4">
        <f>Table39[[#This Row],[RN DON Hours Contract]]/Table39[[#This Row],[RN DON Hours]]</f>
        <v>0</v>
      </c>
      <c r="U22" s="3">
        <f>SUM(Table39[[#This Row],[LPN Hours]], Table39[[#This Row],[LPN Admin Hours]])</f>
        <v>128.19166666666666</v>
      </c>
      <c r="V22" s="3">
        <f>Table39[[#This Row],[LPN Hours Contract]]+Table39[[#This Row],[LPN Admin Hours Contract]]</f>
        <v>0</v>
      </c>
      <c r="W22" s="4">
        <f t="shared" si="2"/>
        <v>0</v>
      </c>
      <c r="X22" s="3">
        <v>114.9</v>
      </c>
      <c r="Y22" s="3">
        <v>0</v>
      </c>
      <c r="Z22" s="4">
        <f>Table39[[#This Row],[LPN Hours Contract]]/Table39[[#This Row],[LPN Hours]]</f>
        <v>0</v>
      </c>
      <c r="AA22" s="3">
        <v>13.291666666666666</v>
      </c>
      <c r="AB22" s="3">
        <v>0</v>
      </c>
      <c r="AC22" s="4">
        <f>Table39[[#This Row],[LPN Admin Hours Contract]]/Table39[[#This Row],[LPN Admin Hours]]</f>
        <v>0</v>
      </c>
      <c r="AD22" s="3">
        <f>SUM(Table39[[#This Row],[CNA Hours]], Table39[[#This Row],[NA in Training Hours]], Table39[[#This Row],[Med Aide/Tech Hours]])</f>
        <v>154.28888888888889</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154.28888888888889</v>
      </c>
      <c r="AH22" s="3">
        <v>0</v>
      </c>
      <c r="AI22" s="4">
        <f>Table39[[#This Row],[CNA Hours Contract]]/Table39[[#This Row],[CNA Hours]]</f>
        <v>0</v>
      </c>
      <c r="AJ22" s="3">
        <v>0</v>
      </c>
      <c r="AK22" s="3">
        <v>0</v>
      </c>
      <c r="AL22" s="4">
        <v>0</v>
      </c>
      <c r="AM22" s="3">
        <v>0</v>
      </c>
      <c r="AN22" s="3">
        <v>0</v>
      </c>
      <c r="AO22" s="4">
        <v>0</v>
      </c>
      <c r="AP22" s="1" t="s">
        <v>20</v>
      </c>
      <c r="AQ22" s="1">
        <v>5</v>
      </c>
    </row>
    <row r="23" spans="1:43" x14ac:dyDescent="0.2">
      <c r="A23" s="1" t="s">
        <v>680</v>
      </c>
      <c r="B23" s="1" t="s">
        <v>706</v>
      </c>
      <c r="C23" s="1" t="s">
        <v>1435</v>
      </c>
      <c r="D23" s="1" t="s">
        <v>1741</v>
      </c>
      <c r="E23" s="3">
        <v>108.11111111111111</v>
      </c>
      <c r="F23" s="3">
        <f t="shared" si="0"/>
        <v>396.98344444444444</v>
      </c>
      <c r="G23" s="3">
        <f>SUM(Table39[[#This Row],[RN Hours Contract (W/ Admin, DON)]], Table39[[#This Row],[LPN Contract Hours (w/ Admin)]], Table39[[#This Row],[CNA/NA/Med Aide Contract Hours]])</f>
        <v>3.2545555555555552</v>
      </c>
      <c r="H23" s="4">
        <f>Table39[[#This Row],[Total Contract Hours]]/Table39[[#This Row],[Total Hours Nurse Staffing]]</f>
        <v>8.1982148150034802E-3</v>
      </c>
      <c r="I23" s="3">
        <f>SUM(Table39[[#This Row],[RN Hours]], Table39[[#This Row],[RN Admin Hours]], Table39[[#This Row],[RN DON Hours]])</f>
        <v>147.34333333333333</v>
      </c>
      <c r="J23" s="3">
        <f t="shared" si="1"/>
        <v>1.0664444444444443</v>
      </c>
      <c r="K23" s="4">
        <f>Table39[[#This Row],[RN Hours Contract (W/ Admin, DON)]]/Table39[[#This Row],[RN Hours (w/ Admin, DON)]]</f>
        <v>7.2378194541848585E-3</v>
      </c>
      <c r="L23" s="3">
        <v>111.31033333333333</v>
      </c>
      <c r="M23" s="3">
        <v>1.0664444444444443</v>
      </c>
      <c r="N23" s="4">
        <f>Table39[[#This Row],[RN Hours Contract]]/Table39[[#This Row],[RN Hours]]</f>
        <v>9.5808215868946958E-3</v>
      </c>
      <c r="O23" s="3">
        <v>29.721888888888888</v>
      </c>
      <c r="P23" s="3">
        <v>0</v>
      </c>
      <c r="Q23" s="4">
        <f>Table39[[#This Row],[RN Admin Hours Contract]]/Table39[[#This Row],[RN Admin Hours]]</f>
        <v>0</v>
      </c>
      <c r="R23" s="3">
        <v>6.3111111111111109</v>
      </c>
      <c r="S23" s="3">
        <v>0</v>
      </c>
      <c r="T23" s="4">
        <f>Table39[[#This Row],[RN DON Hours Contract]]/Table39[[#This Row],[RN DON Hours]]</f>
        <v>0</v>
      </c>
      <c r="U23" s="3">
        <f>SUM(Table39[[#This Row],[LPN Hours]], Table39[[#This Row],[LPN Admin Hours]])</f>
        <v>66.947666666666677</v>
      </c>
      <c r="V23" s="3">
        <f>Table39[[#This Row],[LPN Hours Contract]]+Table39[[#This Row],[LPN Admin Hours Contract]]</f>
        <v>0</v>
      </c>
      <c r="W23" s="4">
        <f t="shared" si="2"/>
        <v>0</v>
      </c>
      <c r="X23" s="3">
        <v>66.483000000000004</v>
      </c>
      <c r="Y23" s="3">
        <v>0</v>
      </c>
      <c r="Z23" s="4">
        <f>Table39[[#This Row],[LPN Hours Contract]]/Table39[[#This Row],[LPN Hours]]</f>
        <v>0</v>
      </c>
      <c r="AA23" s="3">
        <v>0.46466666666666673</v>
      </c>
      <c r="AB23" s="3">
        <v>0</v>
      </c>
      <c r="AC23" s="4">
        <f>Table39[[#This Row],[LPN Admin Hours Contract]]/Table39[[#This Row],[LPN Admin Hours]]</f>
        <v>0</v>
      </c>
      <c r="AD23" s="3">
        <f>SUM(Table39[[#This Row],[CNA Hours]], Table39[[#This Row],[NA in Training Hours]], Table39[[#This Row],[Med Aide/Tech Hours]])</f>
        <v>182.69244444444445</v>
      </c>
      <c r="AE23" s="3">
        <f>SUM(Table39[[#This Row],[CNA Hours Contract]], Table39[[#This Row],[NA in Training Hours Contract]], Table39[[#This Row],[Med Aide/Tech Hours Contract]])</f>
        <v>2.1881111111111111</v>
      </c>
      <c r="AF23" s="4">
        <f>Table39[[#This Row],[CNA/NA/Med Aide Contract Hours]]/Table39[[#This Row],[Total CNA, NA in Training, Med Aide/Tech Hours]]</f>
        <v>1.1977020274511139E-2</v>
      </c>
      <c r="AG23" s="3">
        <v>141.43822222222224</v>
      </c>
      <c r="AH23" s="3">
        <v>2.1881111111111111</v>
      </c>
      <c r="AI23" s="4">
        <f>Table39[[#This Row],[CNA Hours Contract]]/Table39[[#This Row],[CNA Hours]]</f>
        <v>1.5470437034150755E-2</v>
      </c>
      <c r="AJ23" s="3">
        <v>41.254222222222225</v>
      </c>
      <c r="AK23" s="3">
        <v>0</v>
      </c>
      <c r="AL23" s="4">
        <f>Table39[[#This Row],[NA in Training Hours Contract]]/Table39[[#This Row],[NA in Training Hours]]</f>
        <v>0</v>
      </c>
      <c r="AM23" s="3">
        <v>0</v>
      </c>
      <c r="AN23" s="3">
        <v>0</v>
      </c>
      <c r="AO23" s="4">
        <v>0</v>
      </c>
      <c r="AP23" s="1" t="s">
        <v>21</v>
      </c>
      <c r="AQ23" s="1">
        <v>5</v>
      </c>
    </row>
    <row r="24" spans="1:43" x14ac:dyDescent="0.2">
      <c r="A24" s="1" t="s">
        <v>680</v>
      </c>
      <c r="B24" s="1" t="s">
        <v>707</v>
      </c>
      <c r="C24" s="1" t="s">
        <v>1436</v>
      </c>
      <c r="D24" s="1" t="s">
        <v>1717</v>
      </c>
      <c r="E24" s="3">
        <v>49.388888888888886</v>
      </c>
      <c r="F24" s="3">
        <f t="shared" si="0"/>
        <v>352.60322222222226</v>
      </c>
      <c r="G24" s="3">
        <f>SUM(Table39[[#This Row],[RN Hours Contract (W/ Admin, DON)]], Table39[[#This Row],[LPN Contract Hours (w/ Admin)]], Table39[[#This Row],[CNA/NA/Med Aide Contract Hours]])</f>
        <v>0</v>
      </c>
      <c r="H24" s="4">
        <f>Table39[[#This Row],[Total Contract Hours]]/Table39[[#This Row],[Total Hours Nurse Staffing]]</f>
        <v>0</v>
      </c>
      <c r="I24" s="3">
        <f>SUM(Table39[[#This Row],[RN Hours]], Table39[[#This Row],[RN Admin Hours]], Table39[[#This Row],[RN DON Hours]])</f>
        <v>137.0048888888889</v>
      </c>
      <c r="J24" s="3">
        <f t="shared" si="1"/>
        <v>0</v>
      </c>
      <c r="K24" s="4">
        <f>Table39[[#This Row],[RN Hours Contract (W/ Admin, DON)]]/Table39[[#This Row],[RN Hours (w/ Admin, DON)]]</f>
        <v>0</v>
      </c>
      <c r="L24" s="3">
        <v>95.605000000000004</v>
      </c>
      <c r="M24" s="3">
        <v>0</v>
      </c>
      <c r="N24" s="4">
        <f>Table39[[#This Row],[RN Hours Contract]]/Table39[[#This Row],[RN Hours]]</f>
        <v>0</v>
      </c>
      <c r="O24" s="3">
        <v>41.399888888888889</v>
      </c>
      <c r="P24" s="3">
        <v>0</v>
      </c>
      <c r="Q24" s="4">
        <f>Table39[[#This Row],[RN Admin Hours Contract]]/Table39[[#This Row],[RN Admin Hours]]</f>
        <v>0</v>
      </c>
      <c r="R24" s="3">
        <v>0</v>
      </c>
      <c r="S24" s="3">
        <v>0</v>
      </c>
      <c r="T24" s="4">
        <v>0</v>
      </c>
      <c r="U24" s="3">
        <f>SUM(Table39[[#This Row],[LPN Hours]], Table39[[#This Row],[LPN Admin Hours]])</f>
        <v>39.510444444444445</v>
      </c>
      <c r="V24" s="3">
        <f>Table39[[#This Row],[LPN Hours Contract]]+Table39[[#This Row],[LPN Admin Hours Contract]]</f>
        <v>0</v>
      </c>
      <c r="W24" s="4">
        <f t="shared" si="2"/>
        <v>0</v>
      </c>
      <c r="X24" s="3">
        <v>39.510444444444445</v>
      </c>
      <c r="Y24" s="3">
        <v>0</v>
      </c>
      <c r="Z24" s="4">
        <f>Table39[[#This Row],[LPN Hours Contract]]/Table39[[#This Row],[LPN Hours]]</f>
        <v>0</v>
      </c>
      <c r="AA24" s="3">
        <v>0</v>
      </c>
      <c r="AB24" s="3">
        <v>0</v>
      </c>
      <c r="AC24" s="4">
        <v>0</v>
      </c>
      <c r="AD24" s="3">
        <f>SUM(Table39[[#This Row],[CNA Hours]], Table39[[#This Row],[NA in Training Hours]], Table39[[#This Row],[Med Aide/Tech Hours]])</f>
        <v>176.0878888888889</v>
      </c>
      <c r="AE24" s="3">
        <f>SUM(Table39[[#This Row],[CNA Hours Contract]], Table39[[#This Row],[NA in Training Hours Contract]], Table39[[#This Row],[Med Aide/Tech Hours Contract]])</f>
        <v>0</v>
      </c>
      <c r="AF24" s="4">
        <f>Table39[[#This Row],[CNA/NA/Med Aide Contract Hours]]/Table39[[#This Row],[Total CNA, NA in Training, Med Aide/Tech Hours]]</f>
        <v>0</v>
      </c>
      <c r="AG24" s="3">
        <v>176.0878888888889</v>
      </c>
      <c r="AH24" s="3">
        <v>0</v>
      </c>
      <c r="AI24" s="4">
        <f>Table39[[#This Row],[CNA Hours Contract]]/Table39[[#This Row],[CNA Hours]]</f>
        <v>0</v>
      </c>
      <c r="AJ24" s="3">
        <v>0</v>
      </c>
      <c r="AK24" s="3">
        <v>0</v>
      </c>
      <c r="AL24" s="4">
        <v>0</v>
      </c>
      <c r="AM24" s="3">
        <v>0</v>
      </c>
      <c r="AN24" s="3">
        <v>0</v>
      </c>
      <c r="AO24" s="4">
        <v>0</v>
      </c>
      <c r="AP24" s="1" t="s">
        <v>22</v>
      </c>
      <c r="AQ24" s="1">
        <v>5</v>
      </c>
    </row>
    <row r="25" spans="1:43" x14ac:dyDescent="0.2">
      <c r="A25" s="1" t="s">
        <v>680</v>
      </c>
      <c r="B25" s="1" t="s">
        <v>708</v>
      </c>
      <c r="C25" s="1" t="s">
        <v>1437</v>
      </c>
      <c r="D25" s="1" t="s">
        <v>1754</v>
      </c>
      <c r="E25" s="3">
        <v>28.966666666666665</v>
      </c>
      <c r="F25" s="3">
        <f t="shared" si="0"/>
        <v>143.63344444444442</v>
      </c>
      <c r="G25" s="3">
        <f>SUM(Table39[[#This Row],[RN Hours Contract (W/ Admin, DON)]], Table39[[#This Row],[LPN Contract Hours (w/ Admin)]], Table39[[#This Row],[CNA/NA/Med Aide Contract Hours]])</f>
        <v>2.6666666666666665</v>
      </c>
      <c r="H25" s="4">
        <f>Table39[[#This Row],[Total Contract Hours]]/Table39[[#This Row],[Total Hours Nurse Staffing]]</f>
        <v>1.8565778165252445E-2</v>
      </c>
      <c r="I25" s="3">
        <f>SUM(Table39[[#This Row],[RN Hours]], Table39[[#This Row],[RN Admin Hours]], Table39[[#This Row],[RN DON Hours]])</f>
        <v>30.880444444444443</v>
      </c>
      <c r="J25" s="3">
        <f t="shared" si="1"/>
        <v>2.6666666666666665</v>
      </c>
      <c r="K25" s="4">
        <f>Table39[[#This Row],[RN Hours Contract (W/ Admin, DON)]]/Table39[[#This Row],[RN Hours (w/ Admin, DON)]]</f>
        <v>8.6354542968581333E-2</v>
      </c>
      <c r="L25" s="3">
        <v>22.658222222222221</v>
      </c>
      <c r="M25" s="3">
        <v>0</v>
      </c>
      <c r="N25" s="4">
        <f>Table39[[#This Row],[RN Hours Contract]]/Table39[[#This Row],[RN Hours]]</f>
        <v>0</v>
      </c>
      <c r="O25" s="3">
        <v>4.8444444444444441</v>
      </c>
      <c r="P25" s="3">
        <v>0</v>
      </c>
      <c r="Q25" s="4">
        <f>Table39[[#This Row],[RN Admin Hours Contract]]/Table39[[#This Row],[RN Admin Hours]]</f>
        <v>0</v>
      </c>
      <c r="R25" s="3">
        <v>3.3777777777777778</v>
      </c>
      <c r="S25" s="3">
        <v>2.6666666666666665</v>
      </c>
      <c r="T25" s="4">
        <f>Table39[[#This Row],[RN DON Hours Contract]]/Table39[[#This Row],[RN DON Hours]]</f>
        <v>0.78947368421052633</v>
      </c>
      <c r="U25" s="3">
        <f>SUM(Table39[[#This Row],[LPN Hours]], Table39[[#This Row],[LPN Admin Hours]])</f>
        <v>23.315555555555555</v>
      </c>
      <c r="V25" s="3">
        <f>Table39[[#This Row],[LPN Hours Contract]]+Table39[[#This Row],[LPN Admin Hours Contract]]</f>
        <v>0</v>
      </c>
      <c r="W25" s="4">
        <f t="shared" si="2"/>
        <v>0</v>
      </c>
      <c r="X25" s="3">
        <v>23.315555555555555</v>
      </c>
      <c r="Y25" s="3">
        <v>0</v>
      </c>
      <c r="Z25" s="4">
        <f>Table39[[#This Row],[LPN Hours Contract]]/Table39[[#This Row],[LPN Hours]]</f>
        <v>0</v>
      </c>
      <c r="AA25" s="3">
        <v>0</v>
      </c>
      <c r="AB25" s="3">
        <v>0</v>
      </c>
      <c r="AC25" s="4">
        <v>0</v>
      </c>
      <c r="AD25" s="3">
        <f>SUM(Table39[[#This Row],[CNA Hours]], Table39[[#This Row],[NA in Training Hours]], Table39[[#This Row],[Med Aide/Tech Hours]])</f>
        <v>89.437444444444438</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89.437444444444438</v>
      </c>
      <c r="AH25" s="3">
        <v>0</v>
      </c>
      <c r="AI25" s="4">
        <f>Table39[[#This Row],[CNA Hours Contract]]/Table39[[#This Row],[CNA Hours]]</f>
        <v>0</v>
      </c>
      <c r="AJ25" s="3">
        <v>0</v>
      </c>
      <c r="AK25" s="3">
        <v>0</v>
      </c>
      <c r="AL25" s="4">
        <v>0</v>
      </c>
      <c r="AM25" s="3">
        <v>0</v>
      </c>
      <c r="AN25" s="3">
        <v>0</v>
      </c>
      <c r="AO25" s="4">
        <v>0</v>
      </c>
      <c r="AP25" s="1" t="s">
        <v>23</v>
      </c>
      <c r="AQ25" s="1">
        <v>5</v>
      </c>
    </row>
    <row r="26" spans="1:43" x14ac:dyDescent="0.2">
      <c r="A26" s="1" t="s">
        <v>680</v>
      </c>
      <c r="B26" s="1" t="s">
        <v>709</v>
      </c>
      <c r="C26" s="1" t="s">
        <v>1438</v>
      </c>
      <c r="D26" s="1" t="s">
        <v>1706</v>
      </c>
      <c r="E26" s="3">
        <v>48.044444444444444</v>
      </c>
      <c r="F26" s="3">
        <f t="shared" si="0"/>
        <v>223.79999999999998</v>
      </c>
      <c r="G26" s="3">
        <f>SUM(Table39[[#This Row],[RN Hours Contract (W/ Admin, DON)]], Table39[[#This Row],[LPN Contract Hours (w/ Admin)]], Table39[[#This Row],[CNA/NA/Med Aide Contract Hours]])</f>
        <v>39.927777777777777</v>
      </c>
      <c r="H26" s="4">
        <f>Table39[[#This Row],[Total Contract Hours]]/Table39[[#This Row],[Total Hours Nurse Staffing]]</f>
        <v>0.17840830106245656</v>
      </c>
      <c r="I26" s="3">
        <f>SUM(Table39[[#This Row],[RN Hours]], Table39[[#This Row],[RN Admin Hours]], Table39[[#This Row],[RN DON Hours]])</f>
        <v>31.325000000000003</v>
      </c>
      <c r="J26" s="3">
        <f t="shared" si="1"/>
        <v>0.22222222222222221</v>
      </c>
      <c r="K26" s="4">
        <f>Table39[[#This Row],[RN Hours Contract (W/ Admin, DON)]]/Table39[[#This Row],[RN Hours (w/ Admin, DON)]]</f>
        <v>7.0940853063758084E-3</v>
      </c>
      <c r="L26" s="3">
        <v>15.563888888888888</v>
      </c>
      <c r="M26" s="3">
        <v>0.22222222222222221</v>
      </c>
      <c r="N26" s="4">
        <f>Table39[[#This Row],[RN Hours Contract]]/Table39[[#This Row],[RN Hours]]</f>
        <v>1.4278065322148849E-2</v>
      </c>
      <c r="O26" s="3">
        <v>10.338888888888889</v>
      </c>
      <c r="P26" s="3">
        <v>0</v>
      </c>
      <c r="Q26" s="4">
        <f>Table39[[#This Row],[RN Admin Hours Contract]]/Table39[[#This Row],[RN Admin Hours]]</f>
        <v>0</v>
      </c>
      <c r="R26" s="3">
        <v>5.4222222222222225</v>
      </c>
      <c r="S26" s="3">
        <v>0</v>
      </c>
      <c r="T26" s="4">
        <f>Table39[[#This Row],[RN DON Hours Contract]]/Table39[[#This Row],[RN DON Hours]]</f>
        <v>0</v>
      </c>
      <c r="U26" s="3">
        <f>SUM(Table39[[#This Row],[LPN Hours]], Table39[[#This Row],[LPN Admin Hours]])</f>
        <v>59.741666666666667</v>
      </c>
      <c r="V26" s="3">
        <f>Table39[[#This Row],[LPN Hours Contract]]+Table39[[#This Row],[LPN Admin Hours Contract]]</f>
        <v>23.819444444444443</v>
      </c>
      <c r="W26" s="4">
        <f t="shared" si="2"/>
        <v>0.39870739759148183</v>
      </c>
      <c r="X26" s="3">
        <v>59.741666666666667</v>
      </c>
      <c r="Y26" s="3">
        <v>23.819444444444443</v>
      </c>
      <c r="Z26" s="4">
        <f>Table39[[#This Row],[LPN Hours Contract]]/Table39[[#This Row],[LPN Hours]]</f>
        <v>0.39870739759148183</v>
      </c>
      <c r="AA26" s="3">
        <v>0</v>
      </c>
      <c r="AB26" s="3">
        <v>0</v>
      </c>
      <c r="AC26" s="4">
        <v>0</v>
      </c>
      <c r="AD26" s="3">
        <f>SUM(Table39[[#This Row],[CNA Hours]], Table39[[#This Row],[NA in Training Hours]], Table39[[#This Row],[Med Aide/Tech Hours]])</f>
        <v>132.73333333333332</v>
      </c>
      <c r="AE26" s="3">
        <f>SUM(Table39[[#This Row],[CNA Hours Contract]], Table39[[#This Row],[NA in Training Hours Contract]], Table39[[#This Row],[Med Aide/Tech Hours Contract]])</f>
        <v>15.886111111111111</v>
      </c>
      <c r="AF26" s="4">
        <f>Table39[[#This Row],[CNA/NA/Med Aide Contract Hours]]/Table39[[#This Row],[Total CNA, NA in Training, Med Aide/Tech Hours]]</f>
        <v>0.1196844131927005</v>
      </c>
      <c r="AG26" s="3">
        <v>132.73333333333332</v>
      </c>
      <c r="AH26" s="3">
        <v>15.886111111111111</v>
      </c>
      <c r="AI26" s="4">
        <f>Table39[[#This Row],[CNA Hours Contract]]/Table39[[#This Row],[CNA Hours]]</f>
        <v>0.1196844131927005</v>
      </c>
      <c r="AJ26" s="3">
        <v>0</v>
      </c>
      <c r="AK26" s="3">
        <v>0</v>
      </c>
      <c r="AL26" s="4">
        <v>0</v>
      </c>
      <c r="AM26" s="3">
        <v>0</v>
      </c>
      <c r="AN26" s="3">
        <v>0</v>
      </c>
      <c r="AO26" s="4">
        <v>0</v>
      </c>
      <c r="AP26" s="1" t="s">
        <v>24</v>
      </c>
      <c r="AQ26" s="1">
        <v>5</v>
      </c>
    </row>
    <row r="27" spans="1:43" x14ac:dyDescent="0.2">
      <c r="A27" s="1" t="s">
        <v>680</v>
      </c>
      <c r="B27" s="1" t="s">
        <v>710</v>
      </c>
      <c r="C27" s="1" t="s">
        <v>1420</v>
      </c>
      <c r="D27" s="1" t="s">
        <v>1741</v>
      </c>
      <c r="E27" s="3">
        <v>61.744444444444447</v>
      </c>
      <c r="F27" s="3">
        <f t="shared" si="0"/>
        <v>217.52277777777778</v>
      </c>
      <c r="G27" s="3">
        <f>SUM(Table39[[#This Row],[RN Hours Contract (W/ Admin, DON)]], Table39[[#This Row],[LPN Contract Hours (w/ Admin)]], Table39[[#This Row],[CNA/NA/Med Aide Contract Hours]])</f>
        <v>0</v>
      </c>
      <c r="H27" s="4">
        <f>Table39[[#This Row],[Total Contract Hours]]/Table39[[#This Row],[Total Hours Nurse Staffing]]</f>
        <v>0</v>
      </c>
      <c r="I27" s="3">
        <f>SUM(Table39[[#This Row],[RN Hours]], Table39[[#This Row],[RN Admin Hours]], Table39[[#This Row],[RN DON Hours]])</f>
        <v>62.542222222222222</v>
      </c>
      <c r="J27" s="3">
        <f t="shared" si="1"/>
        <v>0</v>
      </c>
      <c r="K27" s="4">
        <f>Table39[[#This Row],[RN Hours Contract (W/ Admin, DON)]]/Table39[[#This Row],[RN Hours (w/ Admin, DON)]]</f>
        <v>0</v>
      </c>
      <c r="L27" s="3">
        <v>57.742222222222225</v>
      </c>
      <c r="M27" s="3">
        <v>0</v>
      </c>
      <c r="N27" s="4">
        <f>Table39[[#This Row],[RN Hours Contract]]/Table39[[#This Row],[RN Hours]]</f>
        <v>0</v>
      </c>
      <c r="O27" s="3">
        <v>1.65</v>
      </c>
      <c r="P27" s="3">
        <v>0</v>
      </c>
      <c r="Q27" s="4">
        <f>Table39[[#This Row],[RN Admin Hours Contract]]/Table39[[#This Row],[RN Admin Hours]]</f>
        <v>0</v>
      </c>
      <c r="R27" s="3">
        <v>3.15</v>
      </c>
      <c r="S27" s="3">
        <v>0</v>
      </c>
      <c r="T27" s="4">
        <f>Table39[[#This Row],[RN DON Hours Contract]]/Table39[[#This Row],[RN DON Hours]]</f>
        <v>0</v>
      </c>
      <c r="U27" s="3">
        <f>SUM(Table39[[#This Row],[LPN Hours]], Table39[[#This Row],[LPN Admin Hours]])</f>
        <v>11.172222222222222</v>
      </c>
      <c r="V27" s="3">
        <f>Table39[[#This Row],[LPN Hours Contract]]+Table39[[#This Row],[LPN Admin Hours Contract]]</f>
        <v>0</v>
      </c>
      <c r="W27" s="4">
        <f t="shared" si="2"/>
        <v>0</v>
      </c>
      <c r="X27" s="3">
        <v>11.172222222222222</v>
      </c>
      <c r="Y27" s="3">
        <v>0</v>
      </c>
      <c r="Z27" s="4">
        <f>Table39[[#This Row],[LPN Hours Contract]]/Table39[[#This Row],[LPN Hours]]</f>
        <v>0</v>
      </c>
      <c r="AA27" s="3">
        <v>0</v>
      </c>
      <c r="AB27" s="3">
        <v>0</v>
      </c>
      <c r="AC27" s="4">
        <v>0</v>
      </c>
      <c r="AD27" s="3">
        <f>SUM(Table39[[#This Row],[CNA Hours]], Table39[[#This Row],[NA in Training Hours]], Table39[[#This Row],[Med Aide/Tech Hours]])</f>
        <v>143.80833333333334</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143.80833333333334</v>
      </c>
      <c r="AH27" s="3">
        <v>0</v>
      </c>
      <c r="AI27" s="4">
        <f>Table39[[#This Row],[CNA Hours Contract]]/Table39[[#This Row],[CNA Hours]]</f>
        <v>0</v>
      </c>
      <c r="AJ27" s="3">
        <v>0</v>
      </c>
      <c r="AK27" s="3">
        <v>0</v>
      </c>
      <c r="AL27" s="4">
        <v>0</v>
      </c>
      <c r="AM27" s="3">
        <v>0</v>
      </c>
      <c r="AN27" s="3">
        <v>0</v>
      </c>
      <c r="AO27" s="4">
        <v>0</v>
      </c>
      <c r="AP27" s="1" t="s">
        <v>25</v>
      </c>
      <c r="AQ27" s="1">
        <v>5</v>
      </c>
    </row>
    <row r="28" spans="1:43" x14ac:dyDescent="0.2">
      <c r="A28" s="1" t="s">
        <v>680</v>
      </c>
      <c r="B28" s="1" t="s">
        <v>711</v>
      </c>
      <c r="C28" s="1" t="s">
        <v>1439</v>
      </c>
      <c r="D28" s="1" t="s">
        <v>1741</v>
      </c>
      <c r="E28" s="3">
        <v>78.099999999999994</v>
      </c>
      <c r="F28" s="3">
        <f t="shared" si="0"/>
        <v>221.49722222222221</v>
      </c>
      <c r="G28" s="3">
        <f>SUM(Table39[[#This Row],[RN Hours Contract (W/ Admin, DON)]], Table39[[#This Row],[LPN Contract Hours (w/ Admin)]], Table39[[#This Row],[CNA/NA/Med Aide Contract Hours]])</f>
        <v>0</v>
      </c>
      <c r="H28" s="4">
        <f>Table39[[#This Row],[Total Contract Hours]]/Table39[[#This Row],[Total Hours Nurse Staffing]]</f>
        <v>0</v>
      </c>
      <c r="I28" s="3">
        <f>SUM(Table39[[#This Row],[RN Hours]], Table39[[#This Row],[RN Admin Hours]], Table39[[#This Row],[RN DON Hours]])</f>
        <v>39.019444444444446</v>
      </c>
      <c r="J28" s="3">
        <f t="shared" si="1"/>
        <v>0</v>
      </c>
      <c r="K28" s="4">
        <f>Table39[[#This Row],[RN Hours Contract (W/ Admin, DON)]]/Table39[[#This Row],[RN Hours (w/ Admin, DON)]]</f>
        <v>0</v>
      </c>
      <c r="L28" s="3">
        <v>23.7</v>
      </c>
      <c r="M28" s="3">
        <v>0</v>
      </c>
      <c r="N28" s="4">
        <f>Table39[[#This Row],[RN Hours Contract]]/Table39[[#This Row],[RN Hours]]</f>
        <v>0</v>
      </c>
      <c r="O28" s="3">
        <v>10.147222222222222</v>
      </c>
      <c r="P28" s="3">
        <v>0</v>
      </c>
      <c r="Q28" s="4">
        <f>Table39[[#This Row],[RN Admin Hours Contract]]/Table39[[#This Row],[RN Admin Hours]]</f>
        <v>0</v>
      </c>
      <c r="R28" s="3">
        <v>5.1722222222222225</v>
      </c>
      <c r="S28" s="3">
        <v>0</v>
      </c>
      <c r="T28" s="4">
        <f>Table39[[#This Row],[RN DON Hours Contract]]/Table39[[#This Row],[RN DON Hours]]</f>
        <v>0</v>
      </c>
      <c r="U28" s="3">
        <f>SUM(Table39[[#This Row],[LPN Hours]], Table39[[#This Row],[LPN Admin Hours]])</f>
        <v>55.283333333333331</v>
      </c>
      <c r="V28" s="3">
        <f>Table39[[#This Row],[LPN Hours Contract]]+Table39[[#This Row],[LPN Admin Hours Contract]]</f>
        <v>0</v>
      </c>
      <c r="W28" s="4">
        <f t="shared" si="2"/>
        <v>0</v>
      </c>
      <c r="X28" s="3">
        <v>55.283333333333331</v>
      </c>
      <c r="Y28" s="3">
        <v>0</v>
      </c>
      <c r="Z28" s="4">
        <f>Table39[[#This Row],[LPN Hours Contract]]/Table39[[#This Row],[LPN Hours]]</f>
        <v>0</v>
      </c>
      <c r="AA28" s="3">
        <v>0</v>
      </c>
      <c r="AB28" s="3">
        <v>0</v>
      </c>
      <c r="AC28" s="4">
        <v>0</v>
      </c>
      <c r="AD28" s="3">
        <f>SUM(Table39[[#This Row],[CNA Hours]], Table39[[#This Row],[NA in Training Hours]], Table39[[#This Row],[Med Aide/Tech Hours]])</f>
        <v>127.19444444444444</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120.40833333333333</v>
      </c>
      <c r="AH28" s="3">
        <v>0</v>
      </c>
      <c r="AI28" s="4">
        <f>Table39[[#This Row],[CNA Hours Contract]]/Table39[[#This Row],[CNA Hours]]</f>
        <v>0</v>
      </c>
      <c r="AJ28" s="3">
        <v>6.7861111111111114</v>
      </c>
      <c r="AK28" s="3">
        <v>0</v>
      </c>
      <c r="AL28" s="4">
        <f>Table39[[#This Row],[NA in Training Hours Contract]]/Table39[[#This Row],[NA in Training Hours]]</f>
        <v>0</v>
      </c>
      <c r="AM28" s="3">
        <v>0</v>
      </c>
      <c r="AN28" s="3">
        <v>0</v>
      </c>
      <c r="AO28" s="4">
        <v>0</v>
      </c>
      <c r="AP28" s="1" t="s">
        <v>26</v>
      </c>
      <c r="AQ28" s="1">
        <v>5</v>
      </c>
    </row>
    <row r="29" spans="1:43" x14ac:dyDescent="0.2">
      <c r="A29" s="1" t="s">
        <v>680</v>
      </c>
      <c r="B29" s="1" t="s">
        <v>712</v>
      </c>
      <c r="C29" s="1" t="s">
        <v>1440</v>
      </c>
      <c r="D29" s="1" t="s">
        <v>1755</v>
      </c>
      <c r="E29" s="3">
        <v>96.2</v>
      </c>
      <c r="F29" s="3">
        <f t="shared" si="0"/>
        <v>255.65688888888889</v>
      </c>
      <c r="G29" s="3">
        <f>SUM(Table39[[#This Row],[RN Hours Contract (W/ Admin, DON)]], Table39[[#This Row],[LPN Contract Hours (w/ Admin)]], Table39[[#This Row],[CNA/NA/Med Aide Contract Hours]])</f>
        <v>0</v>
      </c>
      <c r="H29" s="4">
        <f>Table39[[#This Row],[Total Contract Hours]]/Table39[[#This Row],[Total Hours Nurse Staffing]]</f>
        <v>0</v>
      </c>
      <c r="I29" s="3">
        <f>SUM(Table39[[#This Row],[RN Hours]], Table39[[#This Row],[RN Admin Hours]], Table39[[#This Row],[RN DON Hours]])</f>
        <v>55.216111111111111</v>
      </c>
      <c r="J29" s="3">
        <f t="shared" si="1"/>
        <v>0</v>
      </c>
      <c r="K29" s="4">
        <f>Table39[[#This Row],[RN Hours Contract (W/ Admin, DON)]]/Table39[[#This Row],[RN Hours (w/ Admin, DON)]]</f>
        <v>0</v>
      </c>
      <c r="L29" s="3">
        <v>39.949444444444445</v>
      </c>
      <c r="M29" s="3">
        <v>0</v>
      </c>
      <c r="N29" s="4">
        <f>Table39[[#This Row],[RN Hours Contract]]/Table39[[#This Row],[RN Hours]]</f>
        <v>0</v>
      </c>
      <c r="O29" s="3">
        <v>10.644444444444447</v>
      </c>
      <c r="P29" s="3">
        <v>0</v>
      </c>
      <c r="Q29" s="4">
        <f>Table39[[#This Row],[RN Admin Hours Contract]]/Table39[[#This Row],[RN Admin Hours]]</f>
        <v>0</v>
      </c>
      <c r="R29" s="3">
        <v>4.6222222222222218</v>
      </c>
      <c r="S29" s="3">
        <v>0</v>
      </c>
      <c r="T29" s="4">
        <f>Table39[[#This Row],[RN DON Hours Contract]]/Table39[[#This Row],[RN DON Hours]]</f>
        <v>0</v>
      </c>
      <c r="U29" s="3">
        <f>SUM(Table39[[#This Row],[LPN Hours]], Table39[[#This Row],[LPN Admin Hours]])</f>
        <v>75.644333333333336</v>
      </c>
      <c r="V29" s="3">
        <f>Table39[[#This Row],[LPN Hours Contract]]+Table39[[#This Row],[LPN Admin Hours Contract]]</f>
        <v>0</v>
      </c>
      <c r="W29" s="4">
        <f t="shared" si="2"/>
        <v>0</v>
      </c>
      <c r="X29" s="3">
        <v>70.213333333333338</v>
      </c>
      <c r="Y29" s="3">
        <v>0</v>
      </c>
      <c r="Z29" s="4">
        <f>Table39[[#This Row],[LPN Hours Contract]]/Table39[[#This Row],[LPN Hours]]</f>
        <v>0</v>
      </c>
      <c r="AA29" s="3">
        <v>5.4309999999999992</v>
      </c>
      <c r="AB29" s="3">
        <v>0</v>
      </c>
      <c r="AC29" s="4">
        <f>Table39[[#This Row],[LPN Admin Hours Contract]]/Table39[[#This Row],[LPN Admin Hours]]</f>
        <v>0</v>
      </c>
      <c r="AD29" s="3">
        <f>SUM(Table39[[#This Row],[CNA Hours]], Table39[[#This Row],[NA in Training Hours]], Table39[[#This Row],[Med Aide/Tech Hours]])</f>
        <v>124.79644444444445</v>
      </c>
      <c r="AE29" s="3">
        <f>SUM(Table39[[#This Row],[CNA Hours Contract]], Table39[[#This Row],[NA in Training Hours Contract]], Table39[[#This Row],[Med Aide/Tech Hours Contract]])</f>
        <v>0</v>
      </c>
      <c r="AF29" s="4">
        <f>Table39[[#This Row],[CNA/NA/Med Aide Contract Hours]]/Table39[[#This Row],[Total CNA, NA in Training, Med Aide/Tech Hours]]</f>
        <v>0</v>
      </c>
      <c r="AG29" s="3">
        <v>96.959777777777774</v>
      </c>
      <c r="AH29" s="3">
        <v>0</v>
      </c>
      <c r="AI29" s="4">
        <f>Table39[[#This Row],[CNA Hours Contract]]/Table39[[#This Row],[CNA Hours]]</f>
        <v>0</v>
      </c>
      <c r="AJ29" s="3">
        <v>27.836666666666673</v>
      </c>
      <c r="AK29" s="3">
        <v>0</v>
      </c>
      <c r="AL29" s="4">
        <f>Table39[[#This Row],[NA in Training Hours Contract]]/Table39[[#This Row],[NA in Training Hours]]</f>
        <v>0</v>
      </c>
      <c r="AM29" s="3">
        <v>0</v>
      </c>
      <c r="AN29" s="3">
        <v>0</v>
      </c>
      <c r="AO29" s="4">
        <v>0</v>
      </c>
      <c r="AP29" s="1" t="s">
        <v>27</v>
      </c>
      <c r="AQ29" s="1">
        <v>5</v>
      </c>
    </row>
    <row r="30" spans="1:43" x14ac:dyDescent="0.2">
      <c r="A30" s="1" t="s">
        <v>680</v>
      </c>
      <c r="B30" s="1" t="s">
        <v>713</v>
      </c>
      <c r="C30" s="1" t="s">
        <v>1375</v>
      </c>
      <c r="D30" s="1" t="s">
        <v>1756</v>
      </c>
      <c r="E30" s="3">
        <v>48.355555555555554</v>
      </c>
      <c r="F30" s="3">
        <f t="shared" si="0"/>
        <v>164.38055555555556</v>
      </c>
      <c r="G30" s="3">
        <f>SUM(Table39[[#This Row],[RN Hours Contract (W/ Admin, DON)]], Table39[[#This Row],[LPN Contract Hours (w/ Admin)]], Table39[[#This Row],[CNA/NA/Med Aide Contract Hours]])</f>
        <v>0</v>
      </c>
      <c r="H30" s="4">
        <f>Table39[[#This Row],[Total Contract Hours]]/Table39[[#This Row],[Total Hours Nurse Staffing]]</f>
        <v>0</v>
      </c>
      <c r="I30" s="3">
        <f>SUM(Table39[[#This Row],[RN Hours]], Table39[[#This Row],[RN Admin Hours]], Table39[[#This Row],[RN DON Hours]])</f>
        <v>23.586111111111112</v>
      </c>
      <c r="J30" s="3">
        <f t="shared" si="1"/>
        <v>0</v>
      </c>
      <c r="K30" s="4">
        <f>Table39[[#This Row],[RN Hours Contract (W/ Admin, DON)]]/Table39[[#This Row],[RN Hours (w/ Admin, DON)]]</f>
        <v>0</v>
      </c>
      <c r="L30" s="3">
        <v>17.905555555555555</v>
      </c>
      <c r="M30" s="3">
        <v>0</v>
      </c>
      <c r="N30" s="4">
        <f>Table39[[#This Row],[RN Hours Contract]]/Table39[[#This Row],[RN Hours]]</f>
        <v>0</v>
      </c>
      <c r="O30" s="3">
        <v>0.15277777777777779</v>
      </c>
      <c r="P30" s="3">
        <v>0</v>
      </c>
      <c r="Q30" s="4">
        <f>Table39[[#This Row],[RN Admin Hours Contract]]/Table39[[#This Row],[RN Admin Hours]]</f>
        <v>0</v>
      </c>
      <c r="R30" s="3">
        <v>5.5277777777777777</v>
      </c>
      <c r="S30" s="3">
        <v>0</v>
      </c>
      <c r="T30" s="4">
        <f>Table39[[#This Row],[RN DON Hours Contract]]/Table39[[#This Row],[RN DON Hours]]</f>
        <v>0</v>
      </c>
      <c r="U30" s="3">
        <f>SUM(Table39[[#This Row],[LPN Hours]], Table39[[#This Row],[LPN Admin Hours]])</f>
        <v>40.85</v>
      </c>
      <c r="V30" s="3">
        <f>Table39[[#This Row],[LPN Hours Contract]]+Table39[[#This Row],[LPN Admin Hours Contract]]</f>
        <v>0</v>
      </c>
      <c r="W30" s="4">
        <f t="shared" si="2"/>
        <v>0</v>
      </c>
      <c r="X30" s="3">
        <v>35.358333333333334</v>
      </c>
      <c r="Y30" s="3">
        <v>0</v>
      </c>
      <c r="Z30" s="4">
        <f>Table39[[#This Row],[LPN Hours Contract]]/Table39[[#This Row],[LPN Hours]]</f>
        <v>0</v>
      </c>
      <c r="AA30" s="3">
        <v>5.4916666666666663</v>
      </c>
      <c r="AB30" s="3">
        <v>0</v>
      </c>
      <c r="AC30" s="4">
        <f>Table39[[#This Row],[LPN Admin Hours Contract]]/Table39[[#This Row],[LPN Admin Hours]]</f>
        <v>0</v>
      </c>
      <c r="AD30" s="3">
        <f>SUM(Table39[[#This Row],[CNA Hours]], Table39[[#This Row],[NA in Training Hours]], Table39[[#This Row],[Med Aide/Tech Hours]])</f>
        <v>99.944444444444443</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99.944444444444443</v>
      </c>
      <c r="AH30" s="3">
        <v>0</v>
      </c>
      <c r="AI30" s="4">
        <f>Table39[[#This Row],[CNA Hours Contract]]/Table39[[#This Row],[CNA Hours]]</f>
        <v>0</v>
      </c>
      <c r="AJ30" s="3">
        <v>0</v>
      </c>
      <c r="AK30" s="3">
        <v>0</v>
      </c>
      <c r="AL30" s="4">
        <v>0</v>
      </c>
      <c r="AM30" s="3">
        <v>0</v>
      </c>
      <c r="AN30" s="3">
        <v>0</v>
      </c>
      <c r="AO30" s="4">
        <v>0</v>
      </c>
      <c r="AP30" s="1" t="s">
        <v>28</v>
      </c>
      <c r="AQ30" s="1">
        <v>5</v>
      </c>
    </row>
    <row r="31" spans="1:43" x14ac:dyDescent="0.2">
      <c r="A31" s="1" t="s">
        <v>680</v>
      </c>
      <c r="B31" s="1" t="s">
        <v>714</v>
      </c>
      <c r="C31" s="1" t="s">
        <v>1441</v>
      </c>
      <c r="D31" s="1" t="s">
        <v>1757</v>
      </c>
      <c r="E31" s="3">
        <v>146.9111111111111</v>
      </c>
      <c r="F31" s="3">
        <f t="shared" si="0"/>
        <v>385.22500000000002</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72.222222222222229</v>
      </c>
      <c r="J31" s="3">
        <f t="shared" si="1"/>
        <v>0</v>
      </c>
      <c r="K31" s="4">
        <f>Table39[[#This Row],[RN Hours Contract (W/ Admin, DON)]]/Table39[[#This Row],[RN Hours (w/ Admin, DON)]]</f>
        <v>0</v>
      </c>
      <c r="L31" s="3">
        <v>48.613888888888887</v>
      </c>
      <c r="M31" s="3">
        <v>0</v>
      </c>
      <c r="N31" s="4">
        <f>Table39[[#This Row],[RN Hours Contract]]/Table39[[#This Row],[RN Hours]]</f>
        <v>0</v>
      </c>
      <c r="O31" s="3">
        <v>18.227777777777778</v>
      </c>
      <c r="P31" s="3">
        <v>0</v>
      </c>
      <c r="Q31" s="4">
        <f>Table39[[#This Row],[RN Admin Hours Contract]]/Table39[[#This Row],[RN Admin Hours]]</f>
        <v>0</v>
      </c>
      <c r="R31" s="3">
        <v>5.3805555555555555</v>
      </c>
      <c r="S31" s="3">
        <v>0</v>
      </c>
      <c r="T31" s="4">
        <f>Table39[[#This Row],[RN DON Hours Contract]]/Table39[[#This Row],[RN DON Hours]]</f>
        <v>0</v>
      </c>
      <c r="U31" s="3">
        <f>SUM(Table39[[#This Row],[LPN Hours]], Table39[[#This Row],[LPN Admin Hours]])</f>
        <v>98.511111111111106</v>
      </c>
      <c r="V31" s="3">
        <f>Table39[[#This Row],[LPN Hours Contract]]+Table39[[#This Row],[LPN Admin Hours Contract]]</f>
        <v>0</v>
      </c>
      <c r="W31" s="4">
        <f t="shared" si="2"/>
        <v>0</v>
      </c>
      <c r="X31" s="3">
        <v>98.511111111111106</v>
      </c>
      <c r="Y31" s="3">
        <v>0</v>
      </c>
      <c r="Z31" s="4">
        <f>Table39[[#This Row],[LPN Hours Contract]]/Table39[[#This Row],[LPN Hours]]</f>
        <v>0</v>
      </c>
      <c r="AA31" s="3">
        <v>0</v>
      </c>
      <c r="AB31" s="3">
        <v>0</v>
      </c>
      <c r="AC31" s="4">
        <v>0</v>
      </c>
      <c r="AD31" s="3">
        <f>SUM(Table39[[#This Row],[CNA Hours]], Table39[[#This Row],[NA in Training Hours]], Table39[[#This Row],[Med Aide/Tech Hours]])</f>
        <v>214.49166666666667</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214.49166666666667</v>
      </c>
      <c r="AH31" s="3">
        <v>0</v>
      </c>
      <c r="AI31" s="4">
        <f>Table39[[#This Row],[CNA Hours Contract]]/Table39[[#This Row],[CNA Hours]]</f>
        <v>0</v>
      </c>
      <c r="AJ31" s="3">
        <v>0</v>
      </c>
      <c r="AK31" s="3">
        <v>0</v>
      </c>
      <c r="AL31" s="4">
        <v>0</v>
      </c>
      <c r="AM31" s="3">
        <v>0</v>
      </c>
      <c r="AN31" s="3">
        <v>0</v>
      </c>
      <c r="AO31" s="4">
        <v>0</v>
      </c>
      <c r="AP31" s="1" t="s">
        <v>29</v>
      </c>
      <c r="AQ31" s="1">
        <v>5</v>
      </c>
    </row>
    <row r="32" spans="1:43" x14ac:dyDescent="0.2">
      <c r="A32" s="1" t="s">
        <v>680</v>
      </c>
      <c r="B32" s="1" t="s">
        <v>715</v>
      </c>
      <c r="C32" s="1" t="s">
        <v>1442</v>
      </c>
      <c r="D32" s="1" t="s">
        <v>1753</v>
      </c>
      <c r="E32" s="3">
        <v>59.255555555555553</v>
      </c>
      <c r="F32" s="3">
        <f t="shared" si="0"/>
        <v>250.77222222222221</v>
      </c>
      <c r="G32" s="3">
        <f>SUM(Table39[[#This Row],[RN Hours Contract (W/ Admin, DON)]], Table39[[#This Row],[LPN Contract Hours (w/ Admin)]], Table39[[#This Row],[CNA/NA/Med Aide Contract Hours]])</f>
        <v>0.25555555555555554</v>
      </c>
      <c r="H32" s="4">
        <f>Table39[[#This Row],[Total Contract Hours]]/Table39[[#This Row],[Total Hours Nurse Staffing]]</f>
        <v>1.0190744145860563E-3</v>
      </c>
      <c r="I32" s="3">
        <f>SUM(Table39[[#This Row],[RN Hours]], Table39[[#This Row],[RN Admin Hours]], Table39[[#This Row],[RN DON Hours]])</f>
        <v>63.277777777777779</v>
      </c>
      <c r="J32" s="3">
        <f t="shared" si="1"/>
        <v>0.25555555555555554</v>
      </c>
      <c r="K32" s="4">
        <f>Table39[[#This Row],[RN Hours Contract (W/ Admin, DON)]]/Table39[[#This Row],[RN Hours (w/ Admin, DON)]]</f>
        <v>4.0386303775241435E-3</v>
      </c>
      <c r="L32" s="3">
        <v>47.31111111111111</v>
      </c>
      <c r="M32" s="3">
        <v>0.25555555555555554</v>
      </c>
      <c r="N32" s="4">
        <f>Table39[[#This Row],[RN Hours Contract]]/Table39[[#This Row],[RN Hours]]</f>
        <v>5.4015969938938464E-3</v>
      </c>
      <c r="O32" s="3">
        <v>10.544444444444444</v>
      </c>
      <c r="P32" s="3">
        <v>0</v>
      </c>
      <c r="Q32" s="4">
        <f>Table39[[#This Row],[RN Admin Hours Contract]]/Table39[[#This Row],[RN Admin Hours]]</f>
        <v>0</v>
      </c>
      <c r="R32" s="3">
        <v>5.4222222222222225</v>
      </c>
      <c r="S32" s="3">
        <v>0</v>
      </c>
      <c r="T32" s="4">
        <f>Table39[[#This Row],[RN DON Hours Contract]]/Table39[[#This Row],[RN DON Hours]]</f>
        <v>0</v>
      </c>
      <c r="U32" s="3">
        <f>SUM(Table39[[#This Row],[LPN Hours]], Table39[[#This Row],[LPN Admin Hours]])</f>
        <v>25.413888888888888</v>
      </c>
      <c r="V32" s="3">
        <f>Table39[[#This Row],[LPN Hours Contract]]+Table39[[#This Row],[LPN Admin Hours Contract]]</f>
        <v>0</v>
      </c>
      <c r="W32" s="4">
        <f t="shared" si="2"/>
        <v>0</v>
      </c>
      <c r="X32" s="3">
        <v>25.413888888888888</v>
      </c>
      <c r="Y32" s="3">
        <v>0</v>
      </c>
      <c r="Z32" s="4">
        <f>Table39[[#This Row],[LPN Hours Contract]]/Table39[[#This Row],[LPN Hours]]</f>
        <v>0</v>
      </c>
      <c r="AA32" s="3">
        <v>0</v>
      </c>
      <c r="AB32" s="3">
        <v>0</v>
      </c>
      <c r="AC32" s="4">
        <v>0</v>
      </c>
      <c r="AD32" s="3">
        <f>SUM(Table39[[#This Row],[CNA Hours]], Table39[[#This Row],[NA in Training Hours]], Table39[[#This Row],[Med Aide/Tech Hours]])</f>
        <v>162.08055555555555</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161.96666666666667</v>
      </c>
      <c r="AH32" s="3">
        <v>0</v>
      </c>
      <c r="AI32" s="4">
        <f>Table39[[#This Row],[CNA Hours Contract]]/Table39[[#This Row],[CNA Hours]]</f>
        <v>0</v>
      </c>
      <c r="AJ32" s="3">
        <v>0.11388888888888889</v>
      </c>
      <c r="AK32" s="3">
        <v>0</v>
      </c>
      <c r="AL32" s="4">
        <f>Table39[[#This Row],[NA in Training Hours Contract]]/Table39[[#This Row],[NA in Training Hours]]</f>
        <v>0</v>
      </c>
      <c r="AM32" s="3">
        <v>0</v>
      </c>
      <c r="AN32" s="3">
        <v>0</v>
      </c>
      <c r="AO32" s="4">
        <v>0</v>
      </c>
      <c r="AP32" s="1" t="s">
        <v>30</v>
      </c>
      <c r="AQ32" s="1">
        <v>5</v>
      </c>
    </row>
    <row r="33" spans="1:43" x14ac:dyDescent="0.2">
      <c r="A33" s="1" t="s">
        <v>680</v>
      </c>
      <c r="B33" s="1" t="s">
        <v>716</v>
      </c>
      <c r="C33" s="1" t="s">
        <v>1404</v>
      </c>
      <c r="D33" s="1" t="s">
        <v>1756</v>
      </c>
      <c r="E33" s="3">
        <v>75</v>
      </c>
      <c r="F33" s="3">
        <f t="shared" si="0"/>
        <v>283.64999999999998</v>
      </c>
      <c r="G33" s="3">
        <f>SUM(Table39[[#This Row],[RN Hours Contract (W/ Admin, DON)]], Table39[[#This Row],[LPN Contract Hours (w/ Admin)]], Table39[[#This Row],[CNA/NA/Med Aide Contract Hours]])</f>
        <v>30.99722222222222</v>
      </c>
      <c r="H33" s="4">
        <f>Table39[[#This Row],[Total Contract Hours]]/Table39[[#This Row],[Total Hours Nurse Staffing]]</f>
        <v>0.10927982450986153</v>
      </c>
      <c r="I33" s="3">
        <f>SUM(Table39[[#This Row],[RN Hours]], Table39[[#This Row],[RN Admin Hours]], Table39[[#This Row],[RN DON Hours]])</f>
        <v>28.840000000000003</v>
      </c>
      <c r="J33" s="3">
        <f t="shared" ref="J33:J96" si="3">SUM(M33,P33,S33)</f>
        <v>6.9333333333333336</v>
      </c>
      <c r="K33" s="4">
        <f>Table39[[#This Row],[RN Hours Contract (W/ Admin, DON)]]/Table39[[#This Row],[RN Hours (w/ Admin, DON)]]</f>
        <v>0.24040684234858989</v>
      </c>
      <c r="L33" s="3">
        <v>14.715555555555557</v>
      </c>
      <c r="M33" s="3">
        <v>3.0222222222222221</v>
      </c>
      <c r="N33" s="4">
        <f>Table39[[#This Row],[RN Hours Contract]]/Table39[[#This Row],[RN Hours]]</f>
        <v>0.20537601932950766</v>
      </c>
      <c r="O33" s="3">
        <v>8.5244444444444447</v>
      </c>
      <c r="P33" s="3">
        <v>3.911111111111111</v>
      </c>
      <c r="Q33" s="4">
        <f>Table39[[#This Row],[RN Admin Hours Contract]]/Table39[[#This Row],[RN Admin Hours]]</f>
        <v>0.45881126173096975</v>
      </c>
      <c r="R33" s="3">
        <v>5.6</v>
      </c>
      <c r="S33" s="3">
        <v>0</v>
      </c>
      <c r="T33" s="4">
        <f>Table39[[#This Row],[RN DON Hours Contract]]/Table39[[#This Row],[RN DON Hours]]</f>
        <v>0</v>
      </c>
      <c r="U33" s="3">
        <f>SUM(Table39[[#This Row],[LPN Hours]], Table39[[#This Row],[LPN Admin Hours]])</f>
        <v>102.32688888888889</v>
      </c>
      <c r="V33" s="3">
        <f>Table39[[#This Row],[LPN Hours Contract]]+Table39[[#This Row],[LPN Admin Hours Contract]]</f>
        <v>10.066666666666666</v>
      </c>
      <c r="W33" s="4">
        <f t="shared" ref="W33:W96" si="4">V33/U33</f>
        <v>9.8377530832560567E-2</v>
      </c>
      <c r="X33" s="3">
        <v>84.99355555555556</v>
      </c>
      <c r="Y33" s="3">
        <v>10.066666666666666</v>
      </c>
      <c r="Z33" s="4">
        <f>Table39[[#This Row],[LPN Hours Contract]]/Table39[[#This Row],[LPN Hours]]</f>
        <v>0.11844035234043887</v>
      </c>
      <c r="AA33" s="3">
        <v>17.333333333333332</v>
      </c>
      <c r="AB33" s="3">
        <v>0</v>
      </c>
      <c r="AC33" s="4">
        <f>Table39[[#This Row],[LPN Admin Hours Contract]]/Table39[[#This Row],[LPN Admin Hours]]</f>
        <v>0</v>
      </c>
      <c r="AD33" s="3">
        <f>SUM(Table39[[#This Row],[CNA Hours]], Table39[[#This Row],[NA in Training Hours]], Table39[[#This Row],[Med Aide/Tech Hours]])</f>
        <v>152.4831111111111</v>
      </c>
      <c r="AE33" s="3">
        <f>SUM(Table39[[#This Row],[CNA Hours Contract]], Table39[[#This Row],[NA in Training Hours Contract]], Table39[[#This Row],[Med Aide/Tech Hours Contract]])</f>
        <v>13.997222222222222</v>
      </c>
      <c r="AF33" s="4">
        <f>Table39[[#This Row],[CNA/NA/Med Aide Contract Hours]]/Table39[[#This Row],[Total CNA, NA in Training, Med Aide/Tech Hours]]</f>
        <v>9.1795229781367407E-2</v>
      </c>
      <c r="AG33" s="3">
        <v>152.4831111111111</v>
      </c>
      <c r="AH33" s="3">
        <v>13.997222222222222</v>
      </c>
      <c r="AI33" s="4">
        <f>Table39[[#This Row],[CNA Hours Contract]]/Table39[[#This Row],[CNA Hours]]</f>
        <v>9.1795229781367407E-2</v>
      </c>
      <c r="AJ33" s="3">
        <v>0</v>
      </c>
      <c r="AK33" s="3">
        <v>0</v>
      </c>
      <c r="AL33" s="4">
        <v>0</v>
      </c>
      <c r="AM33" s="3">
        <v>0</v>
      </c>
      <c r="AN33" s="3">
        <v>0</v>
      </c>
      <c r="AO33" s="4">
        <v>0</v>
      </c>
      <c r="AP33" s="1" t="s">
        <v>31</v>
      </c>
      <c r="AQ33" s="1">
        <v>5</v>
      </c>
    </row>
    <row r="34" spans="1:43" x14ac:dyDescent="0.2">
      <c r="A34" s="1" t="s">
        <v>680</v>
      </c>
      <c r="B34" s="1" t="s">
        <v>717</v>
      </c>
      <c r="C34" s="1" t="s">
        <v>1443</v>
      </c>
      <c r="D34" s="1" t="s">
        <v>1741</v>
      </c>
      <c r="E34" s="3">
        <v>200.97777777777779</v>
      </c>
      <c r="F34" s="3">
        <f t="shared" si="0"/>
        <v>521.27611111111105</v>
      </c>
      <c r="G34" s="3">
        <f>SUM(Table39[[#This Row],[RN Hours Contract (W/ Admin, DON)]], Table39[[#This Row],[LPN Contract Hours (w/ Admin)]], Table39[[#This Row],[CNA/NA/Med Aide Contract Hours]])</f>
        <v>9.5038888888888913</v>
      </c>
      <c r="H34" s="4">
        <f>Table39[[#This Row],[Total Contract Hours]]/Table39[[#This Row],[Total Hours Nurse Staffing]]</f>
        <v>1.8231967063733558E-2</v>
      </c>
      <c r="I34" s="3">
        <f>SUM(Table39[[#This Row],[RN Hours]], Table39[[#This Row],[RN Admin Hours]], Table39[[#This Row],[RN DON Hours]])</f>
        <v>155.18444444444444</v>
      </c>
      <c r="J34" s="3">
        <f t="shared" si="3"/>
        <v>9.5038888888888913</v>
      </c>
      <c r="K34" s="4">
        <f>Table39[[#This Row],[RN Hours Contract (W/ Admin, DON)]]/Table39[[#This Row],[RN Hours (w/ Admin, DON)]]</f>
        <v>6.1242535763893879E-2</v>
      </c>
      <c r="L34" s="3">
        <v>149.58444444444444</v>
      </c>
      <c r="M34" s="3">
        <v>9.5038888888888913</v>
      </c>
      <c r="N34" s="4">
        <f>Table39[[#This Row],[RN Hours Contract]]/Table39[[#This Row],[RN Hours]]</f>
        <v>6.3535275503988839E-2</v>
      </c>
      <c r="O34" s="3">
        <v>0</v>
      </c>
      <c r="P34" s="3">
        <v>0</v>
      </c>
      <c r="Q34" s="4">
        <v>0</v>
      </c>
      <c r="R34" s="3">
        <v>5.6</v>
      </c>
      <c r="S34" s="3">
        <v>0</v>
      </c>
      <c r="T34" s="4">
        <f>Table39[[#This Row],[RN DON Hours Contract]]/Table39[[#This Row],[RN DON Hours]]</f>
        <v>0</v>
      </c>
      <c r="U34" s="3">
        <f>SUM(Table39[[#This Row],[LPN Hours]], Table39[[#This Row],[LPN Admin Hours]])</f>
        <v>75.533333333333331</v>
      </c>
      <c r="V34" s="3">
        <f>Table39[[#This Row],[LPN Hours Contract]]+Table39[[#This Row],[LPN Admin Hours Contract]]</f>
        <v>0</v>
      </c>
      <c r="W34" s="4">
        <f t="shared" si="4"/>
        <v>0</v>
      </c>
      <c r="X34" s="3">
        <v>75.533333333333331</v>
      </c>
      <c r="Y34" s="3">
        <v>0</v>
      </c>
      <c r="Z34" s="4">
        <f>Table39[[#This Row],[LPN Hours Contract]]/Table39[[#This Row],[LPN Hours]]</f>
        <v>0</v>
      </c>
      <c r="AA34" s="3">
        <v>0</v>
      </c>
      <c r="AB34" s="3">
        <v>0</v>
      </c>
      <c r="AC34" s="4">
        <v>0</v>
      </c>
      <c r="AD34" s="3">
        <f>SUM(Table39[[#This Row],[CNA Hours]], Table39[[#This Row],[NA in Training Hours]], Table39[[#This Row],[Med Aide/Tech Hours]])</f>
        <v>290.55833333333334</v>
      </c>
      <c r="AE34" s="3">
        <f>SUM(Table39[[#This Row],[CNA Hours Contract]], Table39[[#This Row],[NA in Training Hours Contract]], Table39[[#This Row],[Med Aide/Tech Hours Contract]])</f>
        <v>0</v>
      </c>
      <c r="AF34" s="4">
        <f>Table39[[#This Row],[CNA/NA/Med Aide Contract Hours]]/Table39[[#This Row],[Total CNA, NA in Training, Med Aide/Tech Hours]]</f>
        <v>0</v>
      </c>
      <c r="AG34" s="3">
        <v>290.55833333333334</v>
      </c>
      <c r="AH34" s="3">
        <v>0</v>
      </c>
      <c r="AI34" s="4">
        <f>Table39[[#This Row],[CNA Hours Contract]]/Table39[[#This Row],[CNA Hours]]</f>
        <v>0</v>
      </c>
      <c r="AJ34" s="3">
        <v>0</v>
      </c>
      <c r="AK34" s="3">
        <v>0</v>
      </c>
      <c r="AL34" s="4">
        <v>0</v>
      </c>
      <c r="AM34" s="3">
        <v>0</v>
      </c>
      <c r="AN34" s="3">
        <v>0</v>
      </c>
      <c r="AO34" s="4">
        <v>0</v>
      </c>
      <c r="AP34" s="1" t="s">
        <v>32</v>
      </c>
      <c r="AQ34" s="1">
        <v>5</v>
      </c>
    </row>
    <row r="35" spans="1:43" x14ac:dyDescent="0.2">
      <c r="A35" s="1" t="s">
        <v>680</v>
      </c>
      <c r="B35" s="1" t="s">
        <v>718</v>
      </c>
      <c r="C35" s="1" t="s">
        <v>1444</v>
      </c>
      <c r="D35" s="1" t="s">
        <v>1741</v>
      </c>
      <c r="E35" s="3">
        <v>122.38888888888889</v>
      </c>
      <c r="F35" s="3">
        <f t="shared" si="0"/>
        <v>278.25555555555553</v>
      </c>
      <c r="G35" s="3">
        <f>SUM(Table39[[#This Row],[RN Hours Contract (W/ Admin, DON)]], Table39[[#This Row],[LPN Contract Hours (w/ Admin)]], Table39[[#This Row],[CNA/NA/Med Aide Contract Hours]])</f>
        <v>0</v>
      </c>
      <c r="H35" s="4">
        <f>Table39[[#This Row],[Total Contract Hours]]/Table39[[#This Row],[Total Hours Nurse Staffing]]</f>
        <v>0</v>
      </c>
      <c r="I35" s="3">
        <f>SUM(Table39[[#This Row],[RN Hours]], Table39[[#This Row],[RN Admin Hours]], Table39[[#This Row],[RN DON Hours]])</f>
        <v>38.022222222222226</v>
      </c>
      <c r="J35" s="3">
        <f t="shared" si="3"/>
        <v>0</v>
      </c>
      <c r="K35" s="4">
        <f>Table39[[#This Row],[RN Hours Contract (W/ Admin, DON)]]/Table39[[#This Row],[RN Hours (w/ Admin, DON)]]</f>
        <v>0</v>
      </c>
      <c r="L35" s="3">
        <v>28.513888888888889</v>
      </c>
      <c r="M35" s="3">
        <v>0</v>
      </c>
      <c r="N35" s="4">
        <f>Table39[[#This Row],[RN Hours Contract]]/Table39[[#This Row],[RN Hours]]</f>
        <v>0</v>
      </c>
      <c r="O35" s="3">
        <v>4.4972222222222218</v>
      </c>
      <c r="P35" s="3">
        <v>0</v>
      </c>
      <c r="Q35" s="4">
        <f>Table39[[#This Row],[RN Admin Hours Contract]]/Table39[[#This Row],[RN Admin Hours]]</f>
        <v>0</v>
      </c>
      <c r="R35" s="3">
        <v>5.0111111111111111</v>
      </c>
      <c r="S35" s="3">
        <v>0</v>
      </c>
      <c r="T35" s="4">
        <f>Table39[[#This Row],[RN DON Hours Contract]]/Table39[[#This Row],[RN DON Hours]]</f>
        <v>0</v>
      </c>
      <c r="U35" s="3">
        <f>SUM(Table39[[#This Row],[LPN Hours]], Table39[[#This Row],[LPN Admin Hours]])</f>
        <v>87.9</v>
      </c>
      <c r="V35" s="3">
        <f>Table39[[#This Row],[LPN Hours Contract]]+Table39[[#This Row],[LPN Admin Hours Contract]]</f>
        <v>0</v>
      </c>
      <c r="W35" s="4">
        <f t="shared" si="4"/>
        <v>0</v>
      </c>
      <c r="X35" s="3">
        <v>82.88333333333334</v>
      </c>
      <c r="Y35" s="3">
        <v>0</v>
      </c>
      <c r="Z35" s="4">
        <f>Table39[[#This Row],[LPN Hours Contract]]/Table39[[#This Row],[LPN Hours]]</f>
        <v>0</v>
      </c>
      <c r="AA35" s="3">
        <v>5.0166666666666666</v>
      </c>
      <c r="AB35" s="3">
        <v>0</v>
      </c>
      <c r="AC35" s="4">
        <f>Table39[[#This Row],[LPN Admin Hours Contract]]/Table39[[#This Row],[LPN Admin Hours]]</f>
        <v>0</v>
      </c>
      <c r="AD35" s="3">
        <f>SUM(Table39[[#This Row],[CNA Hours]], Table39[[#This Row],[NA in Training Hours]], Table39[[#This Row],[Med Aide/Tech Hours]])</f>
        <v>152.33333333333331</v>
      </c>
      <c r="AE35" s="3">
        <f>SUM(Table39[[#This Row],[CNA Hours Contract]], Table39[[#This Row],[NA in Training Hours Contract]], Table39[[#This Row],[Med Aide/Tech Hours Contract]])</f>
        <v>0</v>
      </c>
      <c r="AF35" s="4">
        <f>Table39[[#This Row],[CNA/NA/Med Aide Contract Hours]]/Table39[[#This Row],[Total CNA, NA in Training, Med Aide/Tech Hours]]</f>
        <v>0</v>
      </c>
      <c r="AG35" s="3">
        <v>151.93055555555554</v>
      </c>
      <c r="AH35" s="3">
        <v>0</v>
      </c>
      <c r="AI35" s="4">
        <f>Table39[[#This Row],[CNA Hours Contract]]/Table39[[#This Row],[CNA Hours]]</f>
        <v>0</v>
      </c>
      <c r="AJ35" s="3">
        <v>0.40277777777777779</v>
      </c>
      <c r="AK35" s="3">
        <v>0</v>
      </c>
      <c r="AL35" s="4">
        <f>Table39[[#This Row],[NA in Training Hours Contract]]/Table39[[#This Row],[NA in Training Hours]]</f>
        <v>0</v>
      </c>
      <c r="AM35" s="3">
        <v>0</v>
      </c>
      <c r="AN35" s="3">
        <v>0</v>
      </c>
      <c r="AO35" s="4">
        <v>0</v>
      </c>
      <c r="AP35" s="1" t="s">
        <v>33</v>
      </c>
      <c r="AQ35" s="1">
        <v>5</v>
      </c>
    </row>
    <row r="36" spans="1:43" x14ac:dyDescent="0.2">
      <c r="A36" s="1" t="s">
        <v>680</v>
      </c>
      <c r="B36" s="1" t="s">
        <v>719</v>
      </c>
      <c r="C36" s="1" t="s">
        <v>1388</v>
      </c>
      <c r="D36" s="1" t="s">
        <v>1758</v>
      </c>
      <c r="E36" s="3">
        <v>60.744444444444447</v>
      </c>
      <c r="F36" s="3">
        <f t="shared" si="0"/>
        <v>259.50833333333333</v>
      </c>
      <c r="G36" s="3">
        <f>SUM(Table39[[#This Row],[RN Hours Contract (W/ Admin, DON)]], Table39[[#This Row],[LPN Contract Hours (w/ Admin)]], Table39[[#This Row],[CNA/NA/Med Aide Contract Hours]])</f>
        <v>22.808333333333334</v>
      </c>
      <c r="H36" s="4">
        <f>Table39[[#This Row],[Total Contract Hours]]/Table39[[#This Row],[Total Hours Nurse Staffing]]</f>
        <v>8.7890562281236956E-2</v>
      </c>
      <c r="I36" s="3">
        <f>SUM(Table39[[#This Row],[RN Hours]], Table39[[#This Row],[RN Admin Hours]], Table39[[#This Row],[RN DON Hours]])</f>
        <v>81.919444444444451</v>
      </c>
      <c r="J36" s="3">
        <f t="shared" si="3"/>
        <v>5.1944444444444446</v>
      </c>
      <c r="K36" s="4">
        <f>Table39[[#This Row],[RN Hours Contract (W/ Admin, DON)]]/Table39[[#This Row],[RN Hours (w/ Admin, DON)]]</f>
        <v>6.3409175680716148E-2</v>
      </c>
      <c r="L36" s="3">
        <v>58.524999999999999</v>
      </c>
      <c r="M36" s="3">
        <v>5.1944444444444446</v>
      </c>
      <c r="N36" s="4">
        <f>Table39[[#This Row],[RN Hours Contract]]/Table39[[#This Row],[RN Hours]]</f>
        <v>8.8755992216052029E-2</v>
      </c>
      <c r="O36" s="3">
        <v>16.744444444444444</v>
      </c>
      <c r="P36" s="3">
        <v>0</v>
      </c>
      <c r="Q36" s="4">
        <f>Table39[[#This Row],[RN Admin Hours Contract]]/Table39[[#This Row],[RN Admin Hours]]</f>
        <v>0</v>
      </c>
      <c r="R36" s="3">
        <v>6.65</v>
      </c>
      <c r="S36" s="3">
        <v>0</v>
      </c>
      <c r="T36" s="4">
        <f>Table39[[#This Row],[RN DON Hours Contract]]/Table39[[#This Row],[RN DON Hours]]</f>
        <v>0</v>
      </c>
      <c r="U36" s="3">
        <f>SUM(Table39[[#This Row],[LPN Hours]], Table39[[#This Row],[LPN Admin Hours]])</f>
        <v>35.06666666666667</v>
      </c>
      <c r="V36" s="3">
        <f>Table39[[#This Row],[LPN Hours Contract]]+Table39[[#This Row],[LPN Admin Hours Contract]]</f>
        <v>11.016666666666667</v>
      </c>
      <c r="W36" s="4">
        <f t="shared" si="4"/>
        <v>0.3141634980988593</v>
      </c>
      <c r="X36" s="3">
        <v>35.06666666666667</v>
      </c>
      <c r="Y36" s="3">
        <v>11.016666666666667</v>
      </c>
      <c r="Z36" s="4">
        <f>Table39[[#This Row],[LPN Hours Contract]]/Table39[[#This Row],[LPN Hours]]</f>
        <v>0.3141634980988593</v>
      </c>
      <c r="AA36" s="3">
        <v>0</v>
      </c>
      <c r="AB36" s="3">
        <v>0</v>
      </c>
      <c r="AC36" s="4">
        <v>0</v>
      </c>
      <c r="AD36" s="3">
        <f>SUM(Table39[[#This Row],[CNA Hours]], Table39[[#This Row],[NA in Training Hours]], Table39[[#This Row],[Med Aide/Tech Hours]])</f>
        <v>142.52222222222221</v>
      </c>
      <c r="AE36" s="3">
        <f>SUM(Table39[[#This Row],[CNA Hours Contract]], Table39[[#This Row],[NA in Training Hours Contract]], Table39[[#This Row],[Med Aide/Tech Hours Contract]])</f>
        <v>6.5972222222222223</v>
      </c>
      <c r="AF36" s="4">
        <f>Table39[[#This Row],[CNA/NA/Med Aide Contract Hours]]/Table39[[#This Row],[Total CNA, NA in Training, Med Aide/Tech Hours]]</f>
        <v>4.6289077726670312E-2</v>
      </c>
      <c r="AG36" s="3">
        <v>142.52222222222221</v>
      </c>
      <c r="AH36" s="3">
        <v>6.5972222222222223</v>
      </c>
      <c r="AI36" s="4">
        <f>Table39[[#This Row],[CNA Hours Contract]]/Table39[[#This Row],[CNA Hours]]</f>
        <v>4.6289077726670312E-2</v>
      </c>
      <c r="AJ36" s="3">
        <v>0</v>
      </c>
      <c r="AK36" s="3">
        <v>0</v>
      </c>
      <c r="AL36" s="4">
        <v>0</v>
      </c>
      <c r="AM36" s="3">
        <v>0</v>
      </c>
      <c r="AN36" s="3">
        <v>0</v>
      </c>
      <c r="AO36" s="4">
        <v>0</v>
      </c>
      <c r="AP36" s="1" t="s">
        <v>34</v>
      </c>
      <c r="AQ36" s="1">
        <v>5</v>
      </c>
    </row>
    <row r="37" spans="1:43" x14ac:dyDescent="0.2">
      <c r="A37" s="1" t="s">
        <v>680</v>
      </c>
      <c r="B37" s="1" t="s">
        <v>720</v>
      </c>
      <c r="C37" s="1" t="s">
        <v>1435</v>
      </c>
      <c r="D37" s="1" t="s">
        <v>1741</v>
      </c>
      <c r="E37" s="3">
        <v>131.71111111111111</v>
      </c>
      <c r="F37" s="3">
        <f t="shared" si="0"/>
        <v>267.19555555555553</v>
      </c>
      <c r="G37" s="3">
        <f>SUM(Table39[[#This Row],[RN Hours Contract (W/ Admin, DON)]], Table39[[#This Row],[LPN Contract Hours (w/ Admin)]], Table39[[#This Row],[CNA/NA/Med Aide Contract Hours]])</f>
        <v>2.2388888888888889</v>
      </c>
      <c r="H37" s="4">
        <f>Table39[[#This Row],[Total Contract Hours]]/Table39[[#This Row],[Total Hours Nurse Staffing]]</f>
        <v>8.3792145577937099E-3</v>
      </c>
      <c r="I37" s="3">
        <f>SUM(Table39[[#This Row],[RN Hours]], Table39[[#This Row],[RN Admin Hours]], Table39[[#This Row],[RN DON Hours]])</f>
        <v>45.508888888888897</v>
      </c>
      <c r="J37" s="3">
        <f t="shared" si="3"/>
        <v>1.5111111111111111</v>
      </c>
      <c r="K37" s="4">
        <f>Table39[[#This Row],[RN Hours Contract (W/ Admin, DON)]]/Table39[[#This Row],[RN Hours (w/ Admin, DON)]]</f>
        <v>3.3204746325504166E-2</v>
      </c>
      <c r="L37" s="3">
        <v>19.304444444444446</v>
      </c>
      <c r="M37" s="3">
        <v>0</v>
      </c>
      <c r="N37" s="4">
        <f>Table39[[#This Row],[RN Hours Contract]]/Table39[[#This Row],[RN Hours]]</f>
        <v>0</v>
      </c>
      <c r="O37" s="3">
        <v>20.604444444444447</v>
      </c>
      <c r="P37" s="3">
        <v>1.5111111111111111</v>
      </c>
      <c r="Q37" s="4">
        <f>Table39[[#This Row],[RN Admin Hours Contract]]/Table39[[#This Row],[RN Admin Hours]]</f>
        <v>7.3339085418464178E-2</v>
      </c>
      <c r="R37" s="3">
        <v>5.6</v>
      </c>
      <c r="S37" s="3">
        <v>0</v>
      </c>
      <c r="T37" s="4">
        <f>Table39[[#This Row],[RN DON Hours Contract]]/Table39[[#This Row],[RN DON Hours]]</f>
        <v>0</v>
      </c>
      <c r="U37" s="3">
        <f>SUM(Table39[[#This Row],[LPN Hours]], Table39[[#This Row],[LPN Admin Hours]])</f>
        <v>63.932222222222215</v>
      </c>
      <c r="V37" s="3">
        <f>Table39[[#This Row],[LPN Hours Contract]]+Table39[[#This Row],[LPN Admin Hours Contract]]</f>
        <v>0.72777777777777775</v>
      </c>
      <c r="W37" s="4">
        <f t="shared" si="4"/>
        <v>1.1383583308712352E-2</v>
      </c>
      <c r="X37" s="3">
        <v>63.932222222222215</v>
      </c>
      <c r="Y37" s="3">
        <v>0.72777777777777775</v>
      </c>
      <c r="Z37" s="4">
        <f>Table39[[#This Row],[LPN Hours Contract]]/Table39[[#This Row],[LPN Hours]]</f>
        <v>1.1383583308712352E-2</v>
      </c>
      <c r="AA37" s="3">
        <v>0</v>
      </c>
      <c r="AB37" s="3">
        <v>0</v>
      </c>
      <c r="AC37" s="4">
        <v>0</v>
      </c>
      <c r="AD37" s="3">
        <f>SUM(Table39[[#This Row],[CNA Hours]], Table39[[#This Row],[NA in Training Hours]], Table39[[#This Row],[Med Aide/Tech Hours]])</f>
        <v>157.75444444444443</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157.75444444444443</v>
      </c>
      <c r="AH37" s="3">
        <v>0</v>
      </c>
      <c r="AI37" s="4">
        <f>Table39[[#This Row],[CNA Hours Contract]]/Table39[[#This Row],[CNA Hours]]</f>
        <v>0</v>
      </c>
      <c r="AJ37" s="3">
        <v>0</v>
      </c>
      <c r="AK37" s="3">
        <v>0</v>
      </c>
      <c r="AL37" s="4">
        <v>0</v>
      </c>
      <c r="AM37" s="3">
        <v>0</v>
      </c>
      <c r="AN37" s="3">
        <v>0</v>
      </c>
      <c r="AO37" s="4">
        <v>0</v>
      </c>
      <c r="AP37" s="1" t="s">
        <v>35</v>
      </c>
      <c r="AQ37" s="1">
        <v>5</v>
      </c>
    </row>
    <row r="38" spans="1:43" x14ac:dyDescent="0.2">
      <c r="A38" s="1" t="s">
        <v>680</v>
      </c>
      <c r="B38" s="1" t="s">
        <v>721</v>
      </c>
      <c r="C38" s="1" t="s">
        <v>1445</v>
      </c>
      <c r="D38" s="1" t="s">
        <v>1741</v>
      </c>
      <c r="E38" s="3">
        <v>130.64444444444445</v>
      </c>
      <c r="F38" s="3">
        <f t="shared" si="0"/>
        <v>364.02777777777777</v>
      </c>
      <c r="G38" s="3">
        <f>SUM(Table39[[#This Row],[RN Hours Contract (W/ Admin, DON)]], Table39[[#This Row],[LPN Contract Hours (w/ Admin)]], Table39[[#This Row],[CNA/NA/Med Aide Contract Hours]])</f>
        <v>0</v>
      </c>
      <c r="H38" s="4">
        <f>Table39[[#This Row],[Total Contract Hours]]/Table39[[#This Row],[Total Hours Nurse Staffing]]</f>
        <v>0</v>
      </c>
      <c r="I38" s="3">
        <f>SUM(Table39[[#This Row],[RN Hours]], Table39[[#This Row],[RN Admin Hours]], Table39[[#This Row],[RN DON Hours]])</f>
        <v>83.372222222222234</v>
      </c>
      <c r="J38" s="3">
        <f t="shared" si="3"/>
        <v>0</v>
      </c>
      <c r="K38" s="4">
        <f>Table39[[#This Row],[RN Hours Contract (W/ Admin, DON)]]/Table39[[#This Row],[RN Hours (w/ Admin, DON)]]</f>
        <v>0</v>
      </c>
      <c r="L38" s="3">
        <v>70.483333333333334</v>
      </c>
      <c r="M38" s="3">
        <v>0</v>
      </c>
      <c r="N38" s="4">
        <f>Table39[[#This Row],[RN Hours Contract]]/Table39[[#This Row],[RN Hours]]</f>
        <v>0</v>
      </c>
      <c r="O38" s="3">
        <v>6.8444444444444441</v>
      </c>
      <c r="P38" s="3">
        <v>0</v>
      </c>
      <c r="Q38" s="4">
        <f>Table39[[#This Row],[RN Admin Hours Contract]]/Table39[[#This Row],[RN Admin Hours]]</f>
        <v>0</v>
      </c>
      <c r="R38" s="3">
        <v>6.0444444444444443</v>
      </c>
      <c r="S38" s="3">
        <v>0</v>
      </c>
      <c r="T38" s="4">
        <f>Table39[[#This Row],[RN DON Hours Contract]]/Table39[[#This Row],[RN DON Hours]]</f>
        <v>0</v>
      </c>
      <c r="U38" s="3">
        <f>SUM(Table39[[#This Row],[LPN Hours]], Table39[[#This Row],[LPN Admin Hours]])</f>
        <v>114.66666666666666</v>
      </c>
      <c r="V38" s="3">
        <f>Table39[[#This Row],[LPN Hours Contract]]+Table39[[#This Row],[LPN Admin Hours Contract]]</f>
        <v>0</v>
      </c>
      <c r="W38" s="4">
        <f t="shared" si="4"/>
        <v>0</v>
      </c>
      <c r="X38" s="3">
        <v>104.88888888888889</v>
      </c>
      <c r="Y38" s="3">
        <v>0</v>
      </c>
      <c r="Z38" s="4">
        <f>Table39[[#This Row],[LPN Hours Contract]]/Table39[[#This Row],[LPN Hours]]</f>
        <v>0</v>
      </c>
      <c r="AA38" s="3">
        <v>9.7777777777777786</v>
      </c>
      <c r="AB38" s="3">
        <v>0</v>
      </c>
      <c r="AC38" s="4">
        <f>Table39[[#This Row],[LPN Admin Hours Contract]]/Table39[[#This Row],[LPN Admin Hours]]</f>
        <v>0</v>
      </c>
      <c r="AD38" s="3">
        <f>SUM(Table39[[#This Row],[CNA Hours]], Table39[[#This Row],[NA in Training Hours]], Table39[[#This Row],[Med Aide/Tech Hours]])</f>
        <v>165.98888888888888</v>
      </c>
      <c r="AE38" s="3">
        <f>SUM(Table39[[#This Row],[CNA Hours Contract]], Table39[[#This Row],[NA in Training Hours Contract]], Table39[[#This Row],[Med Aide/Tech Hours Contract]])</f>
        <v>0</v>
      </c>
      <c r="AF38" s="4">
        <f>Table39[[#This Row],[CNA/NA/Med Aide Contract Hours]]/Table39[[#This Row],[Total CNA, NA in Training, Med Aide/Tech Hours]]</f>
        <v>0</v>
      </c>
      <c r="AG38" s="3">
        <v>165.98888888888888</v>
      </c>
      <c r="AH38" s="3">
        <v>0</v>
      </c>
      <c r="AI38" s="4">
        <f>Table39[[#This Row],[CNA Hours Contract]]/Table39[[#This Row],[CNA Hours]]</f>
        <v>0</v>
      </c>
      <c r="AJ38" s="3">
        <v>0</v>
      </c>
      <c r="AK38" s="3">
        <v>0</v>
      </c>
      <c r="AL38" s="4">
        <v>0</v>
      </c>
      <c r="AM38" s="3">
        <v>0</v>
      </c>
      <c r="AN38" s="3">
        <v>0</v>
      </c>
      <c r="AO38" s="4">
        <v>0</v>
      </c>
      <c r="AP38" s="1" t="s">
        <v>36</v>
      </c>
      <c r="AQ38" s="1">
        <v>5</v>
      </c>
    </row>
    <row r="39" spans="1:43" x14ac:dyDescent="0.2">
      <c r="A39" s="1" t="s">
        <v>680</v>
      </c>
      <c r="B39" s="1" t="s">
        <v>722</v>
      </c>
      <c r="C39" s="1" t="s">
        <v>1446</v>
      </c>
      <c r="D39" s="1" t="s">
        <v>1741</v>
      </c>
      <c r="E39" s="3">
        <v>82.37777777777778</v>
      </c>
      <c r="F39" s="3">
        <f t="shared" si="0"/>
        <v>332.11311111111104</v>
      </c>
      <c r="G39" s="3">
        <f>SUM(Table39[[#This Row],[RN Hours Contract (W/ Admin, DON)]], Table39[[#This Row],[LPN Contract Hours (w/ Admin)]], Table39[[#This Row],[CNA/NA/Med Aide Contract Hours]])</f>
        <v>0.53333333333333333</v>
      </c>
      <c r="H39" s="4">
        <f>Table39[[#This Row],[Total Contract Hours]]/Table39[[#This Row],[Total Hours Nurse Staffing]]</f>
        <v>1.6058785862112577E-3</v>
      </c>
      <c r="I39" s="3">
        <f>SUM(Table39[[#This Row],[RN Hours]], Table39[[#This Row],[RN Admin Hours]], Table39[[#This Row],[RN DON Hours]])</f>
        <v>147.12966666666665</v>
      </c>
      <c r="J39" s="3">
        <f t="shared" si="3"/>
        <v>0</v>
      </c>
      <c r="K39" s="4">
        <f>Table39[[#This Row],[RN Hours Contract (W/ Admin, DON)]]/Table39[[#This Row],[RN Hours (w/ Admin, DON)]]</f>
        <v>0</v>
      </c>
      <c r="L39" s="3">
        <v>122.41855555555556</v>
      </c>
      <c r="M39" s="3">
        <v>0</v>
      </c>
      <c r="N39" s="4">
        <f>Table39[[#This Row],[RN Hours Contract]]/Table39[[#This Row],[RN Hours]]</f>
        <v>0</v>
      </c>
      <c r="O39" s="3">
        <v>19.111111111111111</v>
      </c>
      <c r="P39" s="3">
        <v>0</v>
      </c>
      <c r="Q39" s="4">
        <f>Table39[[#This Row],[RN Admin Hours Contract]]/Table39[[#This Row],[RN Admin Hours]]</f>
        <v>0</v>
      </c>
      <c r="R39" s="3">
        <v>5.6</v>
      </c>
      <c r="S39" s="3">
        <v>0</v>
      </c>
      <c r="T39" s="4">
        <f>Table39[[#This Row],[RN DON Hours Contract]]/Table39[[#This Row],[RN DON Hours]]</f>
        <v>0</v>
      </c>
      <c r="U39" s="3">
        <f>SUM(Table39[[#This Row],[LPN Hours]], Table39[[#This Row],[LPN Admin Hours]])</f>
        <v>37.791111111111107</v>
      </c>
      <c r="V39" s="3">
        <f>Table39[[#This Row],[LPN Hours Contract]]+Table39[[#This Row],[LPN Admin Hours Contract]]</f>
        <v>0</v>
      </c>
      <c r="W39" s="4">
        <f t="shared" si="4"/>
        <v>0</v>
      </c>
      <c r="X39" s="3">
        <v>37.791111111111107</v>
      </c>
      <c r="Y39" s="3">
        <v>0</v>
      </c>
      <c r="Z39" s="4">
        <f>Table39[[#This Row],[LPN Hours Contract]]/Table39[[#This Row],[LPN Hours]]</f>
        <v>0</v>
      </c>
      <c r="AA39" s="3">
        <v>0</v>
      </c>
      <c r="AB39" s="3">
        <v>0</v>
      </c>
      <c r="AC39" s="4">
        <v>0</v>
      </c>
      <c r="AD39" s="3">
        <f>SUM(Table39[[#This Row],[CNA Hours]], Table39[[#This Row],[NA in Training Hours]], Table39[[#This Row],[Med Aide/Tech Hours]])</f>
        <v>147.19233333333332</v>
      </c>
      <c r="AE39" s="3">
        <f>SUM(Table39[[#This Row],[CNA Hours Contract]], Table39[[#This Row],[NA in Training Hours Contract]], Table39[[#This Row],[Med Aide/Tech Hours Contract]])</f>
        <v>0.53333333333333333</v>
      </c>
      <c r="AF39" s="4">
        <f>Table39[[#This Row],[CNA/NA/Med Aide Contract Hours]]/Table39[[#This Row],[Total CNA, NA in Training, Med Aide/Tech Hours]]</f>
        <v>3.6233771233556097E-3</v>
      </c>
      <c r="AG39" s="3">
        <v>137.63222222222223</v>
      </c>
      <c r="AH39" s="3">
        <v>0.53333333333333333</v>
      </c>
      <c r="AI39" s="4">
        <f>Table39[[#This Row],[CNA Hours Contract]]/Table39[[#This Row],[CNA Hours]]</f>
        <v>3.8750615569674413E-3</v>
      </c>
      <c r="AJ39" s="3">
        <v>9.5601111111111088</v>
      </c>
      <c r="AK39" s="3">
        <v>0</v>
      </c>
      <c r="AL39" s="4">
        <f>Table39[[#This Row],[NA in Training Hours Contract]]/Table39[[#This Row],[NA in Training Hours]]</f>
        <v>0</v>
      </c>
      <c r="AM39" s="3">
        <v>0</v>
      </c>
      <c r="AN39" s="3">
        <v>0</v>
      </c>
      <c r="AO39" s="4">
        <v>0</v>
      </c>
      <c r="AP39" s="1" t="s">
        <v>37</v>
      </c>
      <c r="AQ39" s="1">
        <v>5</v>
      </c>
    </row>
    <row r="40" spans="1:43" x14ac:dyDescent="0.2">
      <c r="A40" s="1" t="s">
        <v>680</v>
      </c>
      <c r="B40" s="1" t="s">
        <v>723</v>
      </c>
      <c r="C40" s="1" t="s">
        <v>1447</v>
      </c>
      <c r="D40" s="1" t="s">
        <v>1718</v>
      </c>
      <c r="E40" s="3">
        <v>82.588888888888889</v>
      </c>
      <c r="F40" s="3">
        <f t="shared" si="0"/>
        <v>269.18488888888885</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35.578666666666663</v>
      </c>
      <c r="J40" s="3">
        <f t="shared" si="3"/>
        <v>0</v>
      </c>
      <c r="K40" s="4">
        <f>Table39[[#This Row],[RN Hours Contract (W/ Admin, DON)]]/Table39[[#This Row],[RN Hours (w/ Admin, DON)]]</f>
        <v>0</v>
      </c>
      <c r="L40" s="3">
        <v>30.050222222222221</v>
      </c>
      <c r="M40" s="3">
        <v>0</v>
      </c>
      <c r="N40" s="4">
        <f>Table39[[#This Row],[RN Hours Contract]]/Table39[[#This Row],[RN Hours]]</f>
        <v>0</v>
      </c>
      <c r="O40" s="3">
        <v>0</v>
      </c>
      <c r="P40" s="3">
        <v>0</v>
      </c>
      <c r="Q40" s="4">
        <v>0</v>
      </c>
      <c r="R40" s="3">
        <v>5.5284444444444443</v>
      </c>
      <c r="S40" s="3">
        <v>0</v>
      </c>
      <c r="T40" s="4">
        <f>Table39[[#This Row],[RN DON Hours Contract]]/Table39[[#This Row],[RN DON Hours]]</f>
        <v>0</v>
      </c>
      <c r="U40" s="3">
        <f>SUM(Table39[[#This Row],[LPN Hours]], Table39[[#This Row],[LPN Admin Hours]])</f>
        <v>53.827777777777776</v>
      </c>
      <c r="V40" s="3">
        <f>Table39[[#This Row],[LPN Hours Contract]]+Table39[[#This Row],[LPN Admin Hours Contract]]</f>
        <v>0</v>
      </c>
      <c r="W40" s="4">
        <f t="shared" si="4"/>
        <v>0</v>
      </c>
      <c r="X40" s="3">
        <v>53.827777777777776</v>
      </c>
      <c r="Y40" s="3">
        <v>0</v>
      </c>
      <c r="Z40" s="4">
        <f>Table39[[#This Row],[LPN Hours Contract]]/Table39[[#This Row],[LPN Hours]]</f>
        <v>0</v>
      </c>
      <c r="AA40" s="3">
        <v>0</v>
      </c>
      <c r="AB40" s="3">
        <v>0</v>
      </c>
      <c r="AC40" s="4">
        <v>0</v>
      </c>
      <c r="AD40" s="3">
        <f>SUM(Table39[[#This Row],[CNA Hours]], Table39[[#This Row],[NA in Training Hours]], Table39[[#This Row],[Med Aide/Tech Hours]])</f>
        <v>179.77844444444443</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179.77844444444443</v>
      </c>
      <c r="AH40" s="3">
        <v>0</v>
      </c>
      <c r="AI40" s="4">
        <f>Table39[[#This Row],[CNA Hours Contract]]/Table39[[#This Row],[CNA Hours]]</f>
        <v>0</v>
      </c>
      <c r="AJ40" s="3">
        <v>0</v>
      </c>
      <c r="AK40" s="3">
        <v>0</v>
      </c>
      <c r="AL40" s="4">
        <v>0</v>
      </c>
      <c r="AM40" s="3">
        <v>0</v>
      </c>
      <c r="AN40" s="3">
        <v>0</v>
      </c>
      <c r="AO40" s="4">
        <v>0</v>
      </c>
      <c r="AP40" s="1" t="s">
        <v>38</v>
      </c>
      <c r="AQ40" s="1">
        <v>5</v>
      </c>
    </row>
    <row r="41" spans="1:43" x14ac:dyDescent="0.2">
      <c r="A41" s="1" t="s">
        <v>680</v>
      </c>
      <c r="B41" s="1" t="s">
        <v>724</v>
      </c>
      <c r="C41" s="1" t="s">
        <v>1448</v>
      </c>
      <c r="D41" s="1" t="s">
        <v>1741</v>
      </c>
      <c r="E41" s="3">
        <v>103.18888888888888</v>
      </c>
      <c r="F41" s="3">
        <f t="shared" si="0"/>
        <v>287.76388888888891</v>
      </c>
      <c r="G41" s="3">
        <f>SUM(Table39[[#This Row],[RN Hours Contract (W/ Admin, DON)]], Table39[[#This Row],[LPN Contract Hours (w/ Admin)]], Table39[[#This Row],[CNA/NA/Med Aide Contract Hours]])</f>
        <v>32.680555555555557</v>
      </c>
      <c r="H41" s="4">
        <f>Table39[[#This Row],[Total Contract Hours]]/Table39[[#This Row],[Total Hours Nurse Staffing]]</f>
        <v>0.11356725710700323</v>
      </c>
      <c r="I41" s="3">
        <f>SUM(Table39[[#This Row],[RN Hours]], Table39[[#This Row],[RN Admin Hours]], Table39[[#This Row],[RN DON Hours]])</f>
        <v>49.56666666666667</v>
      </c>
      <c r="J41" s="3">
        <f t="shared" si="3"/>
        <v>1.4555555555555555</v>
      </c>
      <c r="K41" s="4">
        <f>Table39[[#This Row],[RN Hours Contract (W/ Admin, DON)]]/Table39[[#This Row],[RN Hours (w/ Admin, DON)]]</f>
        <v>2.9365613091235147E-2</v>
      </c>
      <c r="L41" s="3">
        <v>41.886111111111113</v>
      </c>
      <c r="M41" s="3">
        <v>1.4555555555555555</v>
      </c>
      <c r="N41" s="4">
        <f>Table39[[#This Row],[RN Hours Contract]]/Table39[[#This Row],[RN Hours]]</f>
        <v>3.47503150076265E-2</v>
      </c>
      <c r="O41" s="3">
        <v>6.6916666666666664</v>
      </c>
      <c r="P41" s="3">
        <v>0</v>
      </c>
      <c r="Q41" s="4">
        <f>Table39[[#This Row],[RN Admin Hours Contract]]/Table39[[#This Row],[RN Admin Hours]]</f>
        <v>0</v>
      </c>
      <c r="R41" s="3">
        <v>0.98888888888888893</v>
      </c>
      <c r="S41" s="3">
        <v>0</v>
      </c>
      <c r="T41" s="4">
        <f>Table39[[#This Row],[RN DON Hours Contract]]/Table39[[#This Row],[RN DON Hours]]</f>
        <v>0</v>
      </c>
      <c r="U41" s="3">
        <f>SUM(Table39[[#This Row],[LPN Hours]], Table39[[#This Row],[LPN Admin Hours]])</f>
        <v>75.099999999999994</v>
      </c>
      <c r="V41" s="3">
        <f>Table39[[#This Row],[LPN Hours Contract]]+Table39[[#This Row],[LPN Admin Hours Contract]]</f>
        <v>0</v>
      </c>
      <c r="W41" s="4">
        <f t="shared" si="4"/>
        <v>0</v>
      </c>
      <c r="X41" s="3">
        <v>75.099999999999994</v>
      </c>
      <c r="Y41" s="3">
        <v>0</v>
      </c>
      <c r="Z41" s="4">
        <f>Table39[[#This Row],[LPN Hours Contract]]/Table39[[#This Row],[LPN Hours]]</f>
        <v>0</v>
      </c>
      <c r="AA41" s="3">
        <v>0</v>
      </c>
      <c r="AB41" s="3">
        <v>0</v>
      </c>
      <c r="AC41" s="4">
        <v>0</v>
      </c>
      <c r="AD41" s="3">
        <f>SUM(Table39[[#This Row],[CNA Hours]], Table39[[#This Row],[NA in Training Hours]], Table39[[#This Row],[Med Aide/Tech Hours]])</f>
        <v>163.09722222222223</v>
      </c>
      <c r="AE41" s="3">
        <f>SUM(Table39[[#This Row],[CNA Hours Contract]], Table39[[#This Row],[NA in Training Hours Contract]], Table39[[#This Row],[Med Aide/Tech Hours Contract]])</f>
        <v>31.225000000000001</v>
      </c>
      <c r="AF41" s="4">
        <f>Table39[[#This Row],[CNA/NA/Med Aide Contract Hours]]/Table39[[#This Row],[Total CNA, NA in Training, Med Aide/Tech Hours]]</f>
        <v>0.19145022566635442</v>
      </c>
      <c r="AG41" s="3">
        <v>163.09722222222223</v>
      </c>
      <c r="AH41" s="3">
        <v>31.225000000000001</v>
      </c>
      <c r="AI41" s="4">
        <f>Table39[[#This Row],[CNA Hours Contract]]/Table39[[#This Row],[CNA Hours]]</f>
        <v>0.19145022566635442</v>
      </c>
      <c r="AJ41" s="3">
        <v>0</v>
      </c>
      <c r="AK41" s="3">
        <v>0</v>
      </c>
      <c r="AL41" s="4">
        <v>0</v>
      </c>
      <c r="AM41" s="3">
        <v>0</v>
      </c>
      <c r="AN41" s="3">
        <v>0</v>
      </c>
      <c r="AO41" s="4">
        <v>0</v>
      </c>
      <c r="AP41" s="1" t="s">
        <v>39</v>
      </c>
      <c r="AQ41" s="1">
        <v>5</v>
      </c>
    </row>
    <row r="42" spans="1:43" x14ac:dyDescent="0.2">
      <c r="A42" s="1" t="s">
        <v>680</v>
      </c>
      <c r="B42" s="1" t="s">
        <v>725</v>
      </c>
      <c r="C42" s="1" t="s">
        <v>1397</v>
      </c>
      <c r="D42" s="1" t="s">
        <v>1741</v>
      </c>
      <c r="E42" s="3">
        <v>76.666666666666671</v>
      </c>
      <c r="F42" s="3">
        <f t="shared" si="0"/>
        <v>269.82866666666666</v>
      </c>
      <c r="G42" s="3">
        <f>SUM(Table39[[#This Row],[RN Hours Contract (W/ Admin, DON)]], Table39[[#This Row],[LPN Contract Hours (w/ Admin)]], Table39[[#This Row],[CNA/NA/Med Aide Contract Hours]])</f>
        <v>17.831777777777781</v>
      </c>
      <c r="H42" s="4">
        <f>Table39[[#This Row],[Total Contract Hours]]/Table39[[#This Row],[Total Hours Nurse Staffing]]</f>
        <v>6.6085557172493828E-2</v>
      </c>
      <c r="I42" s="3">
        <f>SUM(Table39[[#This Row],[RN Hours]], Table39[[#This Row],[RN Admin Hours]], Table39[[#This Row],[RN DON Hours]])</f>
        <v>53.591666666666661</v>
      </c>
      <c r="J42" s="3">
        <f t="shared" si="3"/>
        <v>6.4388888888888882</v>
      </c>
      <c r="K42" s="4">
        <f>Table39[[#This Row],[RN Hours Contract (W/ Admin, DON)]]/Table39[[#This Row],[RN Hours (w/ Admin, DON)]]</f>
        <v>0.12014720364899187</v>
      </c>
      <c r="L42" s="3">
        <v>37.24722222222222</v>
      </c>
      <c r="M42" s="3">
        <v>2.1333333333333333</v>
      </c>
      <c r="N42" s="4">
        <f>Table39[[#This Row],[RN Hours Contract]]/Table39[[#This Row],[RN Hours]]</f>
        <v>5.7274964576031026E-2</v>
      </c>
      <c r="O42" s="3">
        <v>11.811111111111112</v>
      </c>
      <c r="P42" s="3">
        <v>4.3055555555555554</v>
      </c>
      <c r="Q42" s="4">
        <f>Table39[[#This Row],[RN Admin Hours Contract]]/Table39[[#This Row],[RN Admin Hours]]</f>
        <v>0.36453433678269048</v>
      </c>
      <c r="R42" s="3">
        <v>4.5333333333333332</v>
      </c>
      <c r="S42" s="3">
        <v>0</v>
      </c>
      <c r="T42" s="4">
        <f>Table39[[#This Row],[RN DON Hours Contract]]/Table39[[#This Row],[RN DON Hours]]</f>
        <v>0</v>
      </c>
      <c r="U42" s="3">
        <f>SUM(Table39[[#This Row],[LPN Hours]], Table39[[#This Row],[LPN Admin Hours]])</f>
        <v>79.613888888888894</v>
      </c>
      <c r="V42" s="3">
        <f>Table39[[#This Row],[LPN Hours Contract]]+Table39[[#This Row],[LPN Admin Hours Contract]]</f>
        <v>0</v>
      </c>
      <c r="W42" s="4">
        <f t="shared" si="4"/>
        <v>0</v>
      </c>
      <c r="X42" s="3">
        <v>75.88333333333334</v>
      </c>
      <c r="Y42" s="3">
        <v>0</v>
      </c>
      <c r="Z42" s="4">
        <f>Table39[[#This Row],[LPN Hours Contract]]/Table39[[#This Row],[LPN Hours]]</f>
        <v>0</v>
      </c>
      <c r="AA42" s="3">
        <v>3.7305555555555556</v>
      </c>
      <c r="AB42" s="3">
        <v>0</v>
      </c>
      <c r="AC42" s="4">
        <f>Table39[[#This Row],[LPN Admin Hours Contract]]/Table39[[#This Row],[LPN Admin Hours]]</f>
        <v>0</v>
      </c>
      <c r="AD42" s="3">
        <f>SUM(Table39[[#This Row],[CNA Hours]], Table39[[#This Row],[NA in Training Hours]], Table39[[#This Row],[Med Aide/Tech Hours]])</f>
        <v>136.62311111111111</v>
      </c>
      <c r="AE42" s="3">
        <f>SUM(Table39[[#This Row],[CNA Hours Contract]], Table39[[#This Row],[NA in Training Hours Contract]], Table39[[#This Row],[Med Aide/Tech Hours Contract]])</f>
        <v>11.392888888888891</v>
      </c>
      <c r="AF42" s="4">
        <f>Table39[[#This Row],[CNA/NA/Med Aide Contract Hours]]/Table39[[#This Row],[Total CNA, NA in Training, Med Aide/Tech Hours]]</f>
        <v>8.3389177689149718E-2</v>
      </c>
      <c r="AG42" s="3">
        <v>136.62311111111111</v>
      </c>
      <c r="AH42" s="3">
        <v>11.392888888888891</v>
      </c>
      <c r="AI42" s="4">
        <f>Table39[[#This Row],[CNA Hours Contract]]/Table39[[#This Row],[CNA Hours]]</f>
        <v>8.3389177689149718E-2</v>
      </c>
      <c r="AJ42" s="3">
        <v>0</v>
      </c>
      <c r="AK42" s="3">
        <v>0</v>
      </c>
      <c r="AL42" s="4">
        <v>0</v>
      </c>
      <c r="AM42" s="3">
        <v>0</v>
      </c>
      <c r="AN42" s="3">
        <v>0</v>
      </c>
      <c r="AO42" s="4">
        <v>0</v>
      </c>
      <c r="AP42" s="1" t="s">
        <v>40</v>
      </c>
      <c r="AQ42" s="1">
        <v>5</v>
      </c>
    </row>
    <row r="43" spans="1:43" x14ac:dyDescent="0.2">
      <c r="A43" s="1" t="s">
        <v>680</v>
      </c>
      <c r="B43" s="1" t="s">
        <v>726</v>
      </c>
      <c r="C43" s="1" t="s">
        <v>1431</v>
      </c>
      <c r="D43" s="1" t="s">
        <v>1754</v>
      </c>
      <c r="E43" s="3">
        <v>50.43333333333333</v>
      </c>
      <c r="F43" s="3">
        <f t="shared" si="0"/>
        <v>179.14255555555556</v>
      </c>
      <c r="G43" s="3">
        <f>SUM(Table39[[#This Row],[RN Hours Contract (W/ Admin, DON)]], Table39[[#This Row],[LPN Contract Hours (w/ Admin)]], Table39[[#This Row],[CNA/NA/Med Aide Contract Hours]])</f>
        <v>12.223333333333333</v>
      </c>
      <c r="H43" s="4">
        <f>Table39[[#This Row],[Total Contract Hours]]/Table39[[#This Row],[Total Hours Nurse Staffing]]</f>
        <v>6.8232438101747644E-2</v>
      </c>
      <c r="I43" s="3">
        <f>SUM(Table39[[#This Row],[RN Hours]], Table39[[#This Row],[RN Admin Hours]], Table39[[#This Row],[RN DON Hours]])</f>
        <v>58.529222222222224</v>
      </c>
      <c r="J43" s="3">
        <f t="shared" si="3"/>
        <v>0</v>
      </c>
      <c r="K43" s="4">
        <f>Table39[[#This Row],[RN Hours Contract (W/ Admin, DON)]]/Table39[[#This Row],[RN Hours (w/ Admin, DON)]]</f>
        <v>0</v>
      </c>
      <c r="L43" s="3">
        <v>47.418111111111109</v>
      </c>
      <c r="M43" s="3">
        <v>0</v>
      </c>
      <c r="N43" s="4">
        <f>Table39[[#This Row],[RN Hours Contract]]/Table39[[#This Row],[RN Hours]]</f>
        <v>0</v>
      </c>
      <c r="O43" s="3">
        <v>5.6888888888888891</v>
      </c>
      <c r="P43" s="3">
        <v>0</v>
      </c>
      <c r="Q43" s="4">
        <f>Table39[[#This Row],[RN Admin Hours Contract]]/Table39[[#This Row],[RN Admin Hours]]</f>
        <v>0</v>
      </c>
      <c r="R43" s="3">
        <v>5.4222222222222225</v>
      </c>
      <c r="S43" s="3">
        <v>0</v>
      </c>
      <c r="T43" s="4">
        <f>Table39[[#This Row],[RN DON Hours Contract]]/Table39[[#This Row],[RN DON Hours]]</f>
        <v>0</v>
      </c>
      <c r="U43" s="3">
        <f>SUM(Table39[[#This Row],[LPN Hours]], Table39[[#This Row],[LPN Admin Hours]])</f>
        <v>17.527777777777779</v>
      </c>
      <c r="V43" s="3">
        <f>Table39[[#This Row],[LPN Hours Contract]]+Table39[[#This Row],[LPN Admin Hours Contract]]</f>
        <v>0</v>
      </c>
      <c r="W43" s="4">
        <f t="shared" si="4"/>
        <v>0</v>
      </c>
      <c r="X43" s="3">
        <v>17.527777777777779</v>
      </c>
      <c r="Y43" s="3">
        <v>0</v>
      </c>
      <c r="Z43" s="4">
        <f>Table39[[#This Row],[LPN Hours Contract]]/Table39[[#This Row],[LPN Hours]]</f>
        <v>0</v>
      </c>
      <c r="AA43" s="3">
        <v>0</v>
      </c>
      <c r="AB43" s="3">
        <v>0</v>
      </c>
      <c r="AC43" s="4">
        <v>0</v>
      </c>
      <c r="AD43" s="3">
        <f>SUM(Table39[[#This Row],[CNA Hours]], Table39[[#This Row],[NA in Training Hours]], Table39[[#This Row],[Med Aide/Tech Hours]])</f>
        <v>103.08555555555556</v>
      </c>
      <c r="AE43" s="3">
        <f>SUM(Table39[[#This Row],[CNA Hours Contract]], Table39[[#This Row],[NA in Training Hours Contract]], Table39[[#This Row],[Med Aide/Tech Hours Contract]])</f>
        <v>12.223333333333333</v>
      </c>
      <c r="AF43" s="4">
        <f>Table39[[#This Row],[CNA/NA/Med Aide Contract Hours]]/Table39[[#This Row],[Total CNA, NA in Training, Med Aide/Tech Hours]]</f>
        <v>0.11857464673356542</v>
      </c>
      <c r="AG43" s="3">
        <v>103.08555555555556</v>
      </c>
      <c r="AH43" s="3">
        <v>12.223333333333333</v>
      </c>
      <c r="AI43" s="4">
        <f>Table39[[#This Row],[CNA Hours Contract]]/Table39[[#This Row],[CNA Hours]]</f>
        <v>0.11857464673356542</v>
      </c>
      <c r="AJ43" s="3">
        <v>0</v>
      </c>
      <c r="AK43" s="3">
        <v>0</v>
      </c>
      <c r="AL43" s="4">
        <v>0</v>
      </c>
      <c r="AM43" s="3">
        <v>0</v>
      </c>
      <c r="AN43" s="3">
        <v>0</v>
      </c>
      <c r="AO43" s="4">
        <v>0</v>
      </c>
      <c r="AP43" s="1" t="s">
        <v>41</v>
      </c>
      <c r="AQ43" s="1">
        <v>5</v>
      </c>
    </row>
    <row r="44" spans="1:43" x14ac:dyDescent="0.2">
      <c r="A44" s="1" t="s">
        <v>680</v>
      </c>
      <c r="B44" s="1" t="s">
        <v>727</v>
      </c>
      <c r="C44" s="1" t="s">
        <v>1449</v>
      </c>
      <c r="D44" s="1" t="s">
        <v>1754</v>
      </c>
      <c r="E44" s="3">
        <v>75.455555555555549</v>
      </c>
      <c r="F44" s="3">
        <f t="shared" si="0"/>
        <v>400.45</v>
      </c>
      <c r="G44" s="3">
        <f>SUM(Table39[[#This Row],[RN Hours Contract (W/ Admin, DON)]], Table39[[#This Row],[LPN Contract Hours (w/ Admin)]], Table39[[#This Row],[CNA/NA/Med Aide Contract Hours]])</f>
        <v>0</v>
      </c>
      <c r="H44" s="4">
        <f>Table39[[#This Row],[Total Contract Hours]]/Table39[[#This Row],[Total Hours Nurse Staffing]]</f>
        <v>0</v>
      </c>
      <c r="I44" s="3">
        <f>SUM(Table39[[#This Row],[RN Hours]], Table39[[#This Row],[RN Admin Hours]], Table39[[#This Row],[RN DON Hours]])</f>
        <v>161.12777777777777</v>
      </c>
      <c r="J44" s="3">
        <f t="shared" si="3"/>
        <v>0</v>
      </c>
      <c r="K44" s="4">
        <f>Table39[[#This Row],[RN Hours Contract (W/ Admin, DON)]]/Table39[[#This Row],[RN Hours (w/ Admin, DON)]]</f>
        <v>0</v>
      </c>
      <c r="L44" s="3">
        <v>134.35</v>
      </c>
      <c r="M44" s="3">
        <v>0</v>
      </c>
      <c r="N44" s="4">
        <f>Table39[[#This Row],[RN Hours Contract]]/Table39[[#This Row],[RN Hours]]</f>
        <v>0</v>
      </c>
      <c r="O44" s="3">
        <v>21.533333333333335</v>
      </c>
      <c r="P44" s="3">
        <v>0</v>
      </c>
      <c r="Q44" s="4">
        <f>Table39[[#This Row],[RN Admin Hours Contract]]/Table39[[#This Row],[RN Admin Hours]]</f>
        <v>0</v>
      </c>
      <c r="R44" s="3">
        <v>5.2444444444444445</v>
      </c>
      <c r="S44" s="3">
        <v>0</v>
      </c>
      <c r="T44" s="4">
        <f>Table39[[#This Row],[RN DON Hours Contract]]/Table39[[#This Row],[RN DON Hours]]</f>
        <v>0</v>
      </c>
      <c r="U44" s="3">
        <f>SUM(Table39[[#This Row],[LPN Hours]], Table39[[#This Row],[LPN Admin Hours]])</f>
        <v>34.102777777777774</v>
      </c>
      <c r="V44" s="3">
        <f>Table39[[#This Row],[LPN Hours Contract]]+Table39[[#This Row],[LPN Admin Hours Contract]]</f>
        <v>0</v>
      </c>
      <c r="W44" s="4">
        <f t="shared" si="4"/>
        <v>0</v>
      </c>
      <c r="X44" s="3">
        <v>34.102777777777774</v>
      </c>
      <c r="Y44" s="3">
        <v>0</v>
      </c>
      <c r="Z44" s="4">
        <f>Table39[[#This Row],[LPN Hours Contract]]/Table39[[#This Row],[LPN Hours]]</f>
        <v>0</v>
      </c>
      <c r="AA44" s="3">
        <v>0</v>
      </c>
      <c r="AB44" s="3">
        <v>0</v>
      </c>
      <c r="AC44" s="4">
        <v>0</v>
      </c>
      <c r="AD44" s="3">
        <f>SUM(Table39[[#This Row],[CNA Hours]], Table39[[#This Row],[NA in Training Hours]], Table39[[#This Row],[Med Aide/Tech Hours]])</f>
        <v>205.21944444444443</v>
      </c>
      <c r="AE44" s="3">
        <f>SUM(Table39[[#This Row],[CNA Hours Contract]], Table39[[#This Row],[NA in Training Hours Contract]], Table39[[#This Row],[Med Aide/Tech Hours Contract]])</f>
        <v>0</v>
      </c>
      <c r="AF44" s="4">
        <f>Table39[[#This Row],[CNA/NA/Med Aide Contract Hours]]/Table39[[#This Row],[Total CNA, NA in Training, Med Aide/Tech Hours]]</f>
        <v>0</v>
      </c>
      <c r="AG44" s="3">
        <v>205.21944444444443</v>
      </c>
      <c r="AH44" s="3">
        <v>0</v>
      </c>
      <c r="AI44" s="4">
        <f>Table39[[#This Row],[CNA Hours Contract]]/Table39[[#This Row],[CNA Hours]]</f>
        <v>0</v>
      </c>
      <c r="AJ44" s="3">
        <v>0</v>
      </c>
      <c r="AK44" s="3">
        <v>0</v>
      </c>
      <c r="AL44" s="4">
        <v>0</v>
      </c>
      <c r="AM44" s="3">
        <v>0</v>
      </c>
      <c r="AN44" s="3">
        <v>0</v>
      </c>
      <c r="AO44" s="4">
        <v>0</v>
      </c>
      <c r="AP44" s="1" t="s">
        <v>42</v>
      </c>
      <c r="AQ44" s="1">
        <v>5</v>
      </c>
    </row>
    <row r="45" spans="1:43" x14ac:dyDescent="0.2">
      <c r="A45" s="1" t="s">
        <v>680</v>
      </c>
      <c r="B45" s="1" t="s">
        <v>728</v>
      </c>
      <c r="C45" s="1" t="s">
        <v>1450</v>
      </c>
      <c r="D45" s="1" t="s">
        <v>1741</v>
      </c>
      <c r="E45" s="3">
        <v>144.28888888888889</v>
      </c>
      <c r="F45" s="3">
        <f t="shared" si="0"/>
        <v>289.0333333333333</v>
      </c>
      <c r="G45" s="3">
        <f>SUM(Table39[[#This Row],[RN Hours Contract (W/ Admin, DON)]], Table39[[#This Row],[LPN Contract Hours (w/ Admin)]], Table39[[#This Row],[CNA/NA/Med Aide Contract Hours]])</f>
        <v>0</v>
      </c>
      <c r="H45" s="4">
        <f>Table39[[#This Row],[Total Contract Hours]]/Table39[[#This Row],[Total Hours Nurse Staffing]]</f>
        <v>0</v>
      </c>
      <c r="I45" s="3">
        <f>SUM(Table39[[#This Row],[RN Hours]], Table39[[#This Row],[RN Admin Hours]], Table39[[#This Row],[RN DON Hours]])</f>
        <v>60.886111111111113</v>
      </c>
      <c r="J45" s="3">
        <f t="shared" si="3"/>
        <v>0</v>
      </c>
      <c r="K45" s="4">
        <f>Table39[[#This Row],[RN Hours Contract (W/ Admin, DON)]]/Table39[[#This Row],[RN Hours (w/ Admin, DON)]]</f>
        <v>0</v>
      </c>
      <c r="L45" s="3">
        <v>55.286111111111111</v>
      </c>
      <c r="M45" s="3">
        <v>0</v>
      </c>
      <c r="N45" s="4">
        <f>Table39[[#This Row],[RN Hours Contract]]/Table39[[#This Row],[RN Hours]]</f>
        <v>0</v>
      </c>
      <c r="O45" s="3">
        <v>0</v>
      </c>
      <c r="P45" s="3">
        <v>0</v>
      </c>
      <c r="Q45" s="4">
        <v>0</v>
      </c>
      <c r="R45" s="3">
        <v>5.6</v>
      </c>
      <c r="S45" s="3">
        <v>0</v>
      </c>
      <c r="T45" s="4">
        <f>Table39[[#This Row],[RN DON Hours Contract]]/Table39[[#This Row],[RN DON Hours]]</f>
        <v>0</v>
      </c>
      <c r="U45" s="3">
        <f>SUM(Table39[[#This Row],[LPN Hours]], Table39[[#This Row],[LPN Admin Hours]])</f>
        <v>58.386111111111113</v>
      </c>
      <c r="V45" s="3">
        <f>Table39[[#This Row],[LPN Hours Contract]]+Table39[[#This Row],[LPN Admin Hours Contract]]</f>
        <v>0</v>
      </c>
      <c r="W45" s="4">
        <f t="shared" si="4"/>
        <v>0</v>
      </c>
      <c r="X45" s="3">
        <v>58.386111111111113</v>
      </c>
      <c r="Y45" s="3">
        <v>0</v>
      </c>
      <c r="Z45" s="4">
        <f>Table39[[#This Row],[LPN Hours Contract]]/Table39[[#This Row],[LPN Hours]]</f>
        <v>0</v>
      </c>
      <c r="AA45" s="3">
        <v>0</v>
      </c>
      <c r="AB45" s="3">
        <v>0</v>
      </c>
      <c r="AC45" s="4">
        <v>0</v>
      </c>
      <c r="AD45" s="3">
        <f>SUM(Table39[[#This Row],[CNA Hours]], Table39[[#This Row],[NA in Training Hours]], Table39[[#This Row],[Med Aide/Tech Hours]])</f>
        <v>169.76111111111109</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166.00277777777777</v>
      </c>
      <c r="AH45" s="3">
        <v>0</v>
      </c>
      <c r="AI45" s="4">
        <f>Table39[[#This Row],[CNA Hours Contract]]/Table39[[#This Row],[CNA Hours]]</f>
        <v>0</v>
      </c>
      <c r="AJ45" s="3">
        <v>3.7583333333333333</v>
      </c>
      <c r="AK45" s="3">
        <v>0</v>
      </c>
      <c r="AL45" s="4">
        <f>Table39[[#This Row],[NA in Training Hours Contract]]/Table39[[#This Row],[NA in Training Hours]]</f>
        <v>0</v>
      </c>
      <c r="AM45" s="3">
        <v>0</v>
      </c>
      <c r="AN45" s="3">
        <v>0</v>
      </c>
      <c r="AO45" s="4">
        <v>0</v>
      </c>
      <c r="AP45" s="1" t="s">
        <v>43</v>
      </c>
      <c r="AQ45" s="1">
        <v>5</v>
      </c>
    </row>
    <row r="46" spans="1:43" x14ac:dyDescent="0.2">
      <c r="A46" s="1" t="s">
        <v>680</v>
      </c>
      <c r="B46" s="1" t="s">
        <v>729</v>
      </c>
      <c r="C46" s="1" t="s">
        <v>1426</v>
      </c>
      <c r="D46" s="1" t="s">
        <v>1750</v>
      </c>
      <c r="E46" s="3">
        <v>119.3</v>
      </c>
      <c r="F46" s="3">
        <f t="shared" si="0"/>
        <v>332.9</v>
      </c>
      <c r="G46" s="3">
        <f>SUM(Table39[[#This Row],[RN Hours Contract (W/ Admin, DON)]], Table39[[#This Row],[LPN Contract Hours (w/ Admin)]], Table39[[#This Row],[CNA/NA/Med Aide Contract Hours]])</f>
        <v>0</v>
      </c>
      <c r="H46" s="4">
        <f>Table39[[#This Row],[Total Contract Hours]]/Table39[[#This Row],[Total Hours Nurse Staffing]]</f>
        <v>0</v>
      </c>
      <c r="I46" s="3">
        <f>SUM(Table39[[#This Row],[RN Hours]], Table39[[#This Row],[RN Admin Hours]], Table39[[#This Row],[RN DON Hours]])</f>
        <v>86.652777777777771</v>
      </c>
      <c r="J46" s="3">
        <f t="shared" si="3"/>
        <v>0</v>
      </c>
      <c r="K46" s="4">
        <f>Table39[[#This Row],[RN Hours Contract (W/ Admin, DON)]]/Table39[[#This Row],[RN Hours (w/ Admin, DON)]]</f>
        <v>0</v>
      </c>
      <c r="L46" s="3">
        <v>74.386111111111106</v>
      </c>
      <c r="M46" s="3">
        <v>0</v>
      </c>
      <c r="N46" s="4">
        <f>Table39[[#This Row],[RN Hours Contract]]/Table39[[#This Row],[RN Hours]]</f>
        <v>0</v>
      </c>
      <c r="O46" s="3">
        <v>9.6</v>
      </c>
      <c r="P46" s="3">
        <v>0</v>
      </c>
      <c r="Q46" s="4">
        <f>Table39[[#This Row],[RN Admin Hours Contract]]/Table39[[#This Row],[RN Admin Hours]]</f>
        <v>0</v>
      </c>
      <c r="R46" s="3">
        <v>2.6666666666666665</v>
      </c>
      <c r="S46" s="3">
        <v>0</v>
      </c>
      <c r="T46" s="4">
        <f>Table39[[#This Row],[RN DON Hours Contract]]/Table39[[#This Row],[RN DON Hours]]</f>
        <v>0</v>
      </c>
      <c r="U46" s="3">
        <f>SUM(Table39[[#This Row],[LPN Hours]], Table39[[#This Row],[LPN Admin Hours]])</f>
        <v>58.550000000000004</v>
      </c>
      <c r="V46" s="3">
        <f>Table39[[#This Row],[LPN Hours Contract]]+Table39[[#This Row],[LPN Admin Hours Contract]]</f>
        <v>0</v>
      </c>
      <c r="W46" s="4">
        <f t="shared" si="4"/>
        <v>0</v>
      </c>
      <c r="X46" s="3">
        <v>53.305555555555557</v>
      </c>
      <c r="Y46" s="3">
        <v>0</v>
      </c>
      <c r="Z46" s="4">
        <f>Table39[[#This Row],[LPN Hours Contract]]/Table39[[#This Row],[LPN Hours]]</f>
        <v>0</v>
      </c>
      <c r="AA46" s="3">
        <v>5.2444444444444445</v>
      </c>
      <c r="AB46" s="3">
        <v>0</v>
      </c>
      <c r="AC46" s="4">
        <f>Table39[[#This Row],[LPN Admin Hours Contract]]/Table39[[#This Row],[LPN Admin Hours]]</f>
        <v>0</v>
      </c>
      <c r="AD46" s="3">
        <f>SUM(Table39[[#This Row],[CNA Hours]], Table39[[#This Row],[NA in Training Hours]], Table39[[#This Row],[Med Aide/Tech Hours]])</f>
        <v>187.69722222222222</v>
      </c>
      <c r="AE46" s="3">
        <f>SUM(Table39[[#This Row],[CNA Hours Contract]], Table39[[#This Row],[NA in Training Hours Contract]], Table39[[#This Row],[Med Aide/Tech Hours Contract]])</f>
        <v>0</v>
      </c>
      <c r="AF46" s="4">
        <f>Table39[[#This Row],[CNA/NA/Med Aide Contract Hours]]/Table39[[#This Row],[Total CNA, NA in Training, Med Aide/Tech Hours]]</f>
        <v>0</v>
      </c>
      <c r="AG46" s="3">
        <v>187.69722222222222</v>
      </c>
      <c r="AH46" s="3">
        <v>0</v>
      </c>
      <c r="AI46" s="4">
        <f>Table39[[#This Row],[CNA Hours Contract]]/Table39[[#This Row],[CNA Hours]]</f>
        <v>0</v>
      </c>
      <c r="AJ46" s="3">
        <v>0</v>
      </c>
      <c r="AK46" s="3">
        <v>0</v>
      </c>
      <c r="AL46" s="4">
        <v>0</v>
      </c>
      <c r="AM46" s="3">
        <v>0</v>
      </c>
      <c r="AN46" s="3">
        <v>0</v>
      </c>
      <c r="AO46" s="4">
        <v>0</v>
      </c>
      <c r="AP46" s="1" t="s">
        <v>44</v>
      </c>
      <c r="AQ46" s="1">
        <v>5</v>
      </c>
    </row>
    <row r="47" spans="1:43" x14ac:dyDescent="0.2">
      <c r="A47" s="1" t="s">
        <v>680</v>
      </c>
      <c r="B47" s="1" t="s">
        <v>730</v>
      </c>
      <c r="C47" s="1" t="s">
        <v>1416</v>
      </c>
      <c r="D47" s="1" t="s">
        <v>1759</v>
      </c>
      <c r="E47" s="3">
        <v>83.911111111111111</v>
      </c>
      <c r="F47" s="3">
        <f t="shared" si="0"/>
        <v>173.19722222222222</v>
      </c>
      <c r="G47" s="3">
        <f>SUM(Table39[[#This Row],[RN Hours Contract (W/ Admin, DON)]], Table39[[#This Row],[LPN Contract Hours (w/ Admin)]], Table39[[#This Row],[CNA/NA/Med Aide Contract Hours]])</f>
        <v>10.858333333333333</v>
      </c>
      <c r="H47" s="4">
        <f>Table39[[#This Row],[Total Contract Hours]]/Table39[[#This Row],[Total Hours Nurse Staffing]]</f>
        <v>6.2693461211528273E-2</v>
      </c>
      <c r="I47" s="3">
        <f>SUM(Table39[[#This Row],[RN Hours]], Table39[[#This Row],[RN Admin Hours]], Table39[[#This Row],[RN DON Hours]])</f>
        <v>39.952777777777783</v>
      </c>
      <c r="J47" s="3">
        <f t="shared" si="3"/>
        <v>0</v>
      </c>
      <c r="K47" s="4">
        <f>Table39[[#This Row],[RN Hours Contract (W/ Admin, DON)]]/Table39[[#This Row],[RN Hours (w/ Admin, DON)]]</f>
        <v>0</v>
      </c>
      <c r="L47" s="3">
        <v>31.863888888888887</v>
      </c>
      <c r="M47" s="3">
        <v>0</v>
      </c>
      <c r="N47" s="4">
        <f>Table39[[#This Row],[RN Hours Contract]]/Table39[[#This Row],[RN Hours]]</f>
        <v>0</v>
      </c>
      <c r="O47" s="3">
        <v>4.9777777777777779</v>
      </c>
      <c r="P47" s="3">
        <v>0</v>
      </c>
      <c r="Q47" s="4">
        <f>Table39[[#This Row],[RN Admin Hours Contract]]/Table39[[#This Row],[RN Admin Hours]]</f>
        <v>0</v>
      </c>
      <c r="R47" s="3">
        <v>3.1111111111111112</v>
      </c>
      <c r="S47" s="3">
        <v>0</v>
      </c>
      <c r="T47" s="4">
        <f>Table39[[#This Row],[RN DON Hours Contract]]/Table39[[#This Row],[RN DON Hours]]</f>
        <v>0</v>
      </c>
      <c r="U47" s="3">
        <f>SUM(Table39[[#This Row],[LPN Hours]], Table39[[#This Row],[LPN Admin Hours]])</f>
        <v>37.763888888888886</v>
      </c>
      <c r="V47" s="3">
        <f>Table39[[#This Row],[LPN Hours Contract]]+Table39[[#This Row],[LPN Admin Hours Contract]]</f>
        <v>1.8055555555555556</v>
      </c>
      <c r="W47" s="4">
        <f t="shared" si="4"/>
        <v>4.7811695476278046E-2</v>
      </c>
      <c r="X47" s="3">
        <v>37.763888888888886</v>
      </c>
      <c r="Y47" s="3">
        <v>1.8055555555555556</v>
      </c>
      <c r="Z47" s="4">
        <f>Table39[[#This Row],[LPN Hours Contract]]/Table39[[#This Row],[LPN Hours]]</f>
        <v>4.7811695476278046E-2</v>
      </c>
      <c r="AA47" s="3">
        <v>0</v>
      </c>
      <c r="AB47" s="3">
        <v>0</v>
      </c>
      <c r="AC47" s="4">
        <v>0</v>
      </c>
      <c r="AD47" s="3">
        <f>SUM(Table39[[#This Row],[CNA Hours]], Table39[[#This Row],[NA in Training Hours]], Table39[[#This Row],[Med Aide/Tech Hours]])</f>
        <v>95.480555555555554</v>
      </c>
      <c r="AE47" s="3">
        <f>SUM(Table39[[#This Row],[CNA Hours Contract]], Table39[[#This Row],[NA in Training Hours Contract]], Table39[[#This Row],[Med Aide/Tech Hours Contract]])</f>
        <v>9.0527777777777771</v>
      </c>
      <c r="AF47" s="4">
        <f>Table39[[#This Row],[CNA/NA/Med Aide Contract Hours]]/Table39[[#This Row],[Total CNA, NA in Training, Med Aide/Tech Hours]]</f>
        <v>9.4812789107729903E-2</v>
      </c>
      <c r="AG47" s="3">
        <v>95.480555555555554</v>
      </c>
      <c r="AH47" s="3">
        <v>9.0527777777777771</v>
      </c>
      <c r="AI47" s="4">
        <f>Table39[[#This Row],[CNA Hours Contract]]/Table39[[#This Row],[CNA Hours]]</f>
        <v>9.4812789107729903E-2</v>
      </c>
      <c r="AJ47" s="3">
        <v>0</v>
      </c>
      <c r="AK47" s="3">
        <v>0</v>
      </c>
      <c r="AL47" s="4">
        <v>0</v>
      </c>
      <c r="AM47" s="3">
        <v>0</v>
      </c>
      <c r="AN47" s="3">
        <v>0</v>
      </c>
      <c r="AO47" s="4">
        <v>0</v>
      </c>
      <c r="AP47" s="1" t="s">
        <v>45</v>
      </c>
      <c r="AQ47" s="1">
        <v>5</v>
      </c>
    </row>
    <row r="48" spans="1:43" x14ac:dyDescent="0.2">
      <c r="A48" s="1" t="s">
        <v>680</v>
      </c>
      <c r="B48" s="1" t="s">
        <v>731</v>
      </c>
      <c r="C48" s="1" t="s">
        <v>1404</v>
      </c>
      <c r="D48" s="1" t="s">
        <v>1756</v>
      </c>
      <c r="E48" s="3">
        <v>100.11111111111111</v>
      </c>
      <c r="F48" s="3">
        <f t="shared" si="0"/>
        <v>393.54444444444442</v>
      </c>
      <c r="G48" s="3">
        <f>SUM(Table39[[#This Row],[RN Hours Contract (W/ Admin, DON)]], Table39[[#This Row],[LPN Contract Hours (w/ Admin)]], Table39[[#This Row],[CNA/NA/Med Aide Contract Hours]])</f>
        <v>77.544444444444451</v>
      </c>
      <c r="H48" s="4">
        <f>Table39[[#This Row],[Total Contract Hours]]/Table39[[#This Row],[Total Hours Nurse Staffing]]</f>
        <v>0.1970411361133855</v>
      </c>
      <c r="I48" s="3">
        <f>SUM(Table39[[#This Row],[RN Hours]], Table39[[#This Row],[RN Admin Hours]], Table39[[#This Row],[RN DON Hours]])</f>
        <v>55.302777777777777</v>
      </c>
      <c r="J48" s="3">
        <f t="shared" si="3"/>
        <v>12.541666666666666</v>
      </c>
      <c r="K48" s="4">
        <f>Table39[[#This Row],[RN Hours Contract (W/ Admin, DON)]]/Table39[[#This Row],[RN Hours (w/ Admin, DON)]]</f>
        <v>0.22678185745140389</v>
      </c>
      <c r="L48" s="3">
        <v>31.722222222222221</v>
      </c>
      <c r="M48" s="3">
        <v>12.541666666666666</v>
      </c>
      <c r="N48" s="4">
        <f>Table39[[#This Row],[RN Hours Contract]]/Table39[[#This Row],[RN Hours]]</f>
        <v>0.39535901926444833</v>
      </c>
      <c r="O48" s="3">
        <v>18.069444444444443</v>
      </c>
      <c r="P48" s="3">
        <v>0</v>
      </c>
      <c r="Q48" s="4">
        <f>Table39[[#This Row],[RN Admin Hours Contract]]/Table39[[#This Row],[RN Admin Hours]]</f>
        <v>0</v>
      </c>
      <c r="R48" s="3">
        <v>5.5111111111111111</v>
      </c>
      <c r="S48" s="3">
        <v>0</v>
      </c>
      <c r="T48" s="4">
        <f>Table39[[#This Row],[RN DON Hours Contract]]/Table39[[#This Row],[RN DON Hours]]</f>
        <v>0</v>
      </c>
      <c r="U48" s="3">
        <f>SUM(Table39[[#This Row],[LPN Hours]], Table39[[#This Row],[LPN Admin Hours]])</f>
        <v>105.24166666666666</v>
      </c>
      <c r="V48" s="3">
        <f>Table39[[#This Row],[LPN Hours Contract]]+Table39[[#This Row],[LPN Admin Hours Contract]]</f>
        <v>26.377777777777776</v>
      </c>
      <c r="W48" s="4">
        <f t="shared" si="4"/>
        <v>0.25064006123472432</v>
      </c>
      <c r="X48" s="3">
        <v>94.158333333333331</v>
      </c>
      <c r="Y48" s="3">
        <v>26.377777777777776</v>
      </c>
      <c r="Z48" s="4">
        <f>Table39[[#This Row],[LPN Hours Contract]]/Table39[[#This Row],[LPN Hours]]</f>
        <v>0.28014278549724164</v>
      </c>
      <c r="AA48" s="3">
        <v>11.083333333333334</v>
      </c>
      <c r="AB48" s="3">
        <v>0</v>
      </c>
      <c r="AC48" s="4">
        <f>Table39[[#This Row],[LPN Admin Hours Contract]]/Table39[[#This Row],[LPN Admin Hours]]</f>
        <v>0</v>
      </c>
      <c r="AD48" s="3">
        <f>SUM(Table39[[#This Row],[CNA Hours]], Table39[[#This Row],[NA in Training Hours]], Table39[[#This Row],[Med Aide/Tech Hours]])</f>
        <v>233</v>
      </c>
      <c r="AE48" s="3">
        <f>SUM(Table39[[#This Row],[CNA Hours Contract]], Table39[[#This Row],[NA in Training Hours Contract]], Table39[[#This Row],[Med Aide/Tech Hours Contract]])</f>
        <v>38.625</v>
      </c>
      <c r="AF48" s="4">
        <f>Table39[[#This Row],[CNA/NA/Med Aide Contract Hours]]/Table39[[#This Row],[Total CNA, NA in Training, Med Aide/Tech Hours]]</f>
        <v>0.16577253218884119</v>
      </c>
      <c r="AG48" s="3">
        <v>233</v>
      </c>
      <c r="AH48" s="3">
        <v>38.625</v>
      </c>
      <c r="AI48" s="4">
        <f>Table39[[#This Row],[CNA Hours Contract]]/Table39[[#This Row],[CNA Hours]]</f>
        <v>0.16577253218884119</v>
      </c>
      <c r="AJ48" s="3">
        <v>0</v>
      </c>
      <c r="AK48" s="3">
        <v>0</v>
      </c>
      <c r="AL48" s="4">
        <v>0</v>
      </c>
      <c r="AM48" s="3">
        <v>0</v>
      </c>
      <c r="AN48" s="3">
        <v>0</v>
      </c>
      <c r="AO48" s="4">
        <v>0</v>
      </c>
      <c r="AP48" s="1" t="s">
        <v>46</v>
      </c>
      <c r="AQ48" s="1">
        <v>5</v>
      </c>
    </row>
    <row r="49" spans="1:43" x14ac:dyDescent="0.2">
      <c r="A49" s="1" t="s">
        <v>680</v>
      </c>
      <c r="B49" s="1" t="s">
        <v>732</v>
      </c>
      <c r="C49" s="1" t="s">
        <v>1451</v>
      </c>
      <c r="D49" s="1" t="s">
        <v>1760</v>
      </c>
      <c r="E49" s="3">
        <v>53.422222222222224</v>
      </c>
      <c r="F49" s="3">
        <f t="shared" si="0"/>
        <v>156.60833333333335</v>
      </c>
      <c r="G49" s="3">
        <f>SUM(Table39[[#This Row],[RN Hours Contract (W/ Admin, DON)]], Table39[[#This Row],[LPN Contract Hours (w/ Admin)]], Table39[[#This Row],[CNA/NA/Med Aide Contract Hours]])</f>
        <v>0</v>
      </c>
      <c r="H49" s="4">
        <f>Table39[[#This Row],[Total Contract Hours]]/Table39[[#This Row],[Total Hours Nurse Staffing]]</f>
        <v>0</v>
      </c>
      <c r="I49" s="3">
        <f>SUM(Table39[[#This Row],[RN Hours]], Table39[[#This Row],[RN Admin Hours]], Table39[[#This Row],[RN DON Hours]])</f>
        <v>34.816666666666663</v>
      </c>
      <c r="J49" s="3">
        <f t="shared" si="3"/>
        <v>0</v>
      </c>
      <c r="K49" s="4">
        <f>Table39[[#This Row],[RN Hours Contract (W/ Admin, DON)]]/Table39[[#This Row],[RN Hours (w/ Admin, DON)]]</f>
        <v>0</v>
      </c>
      <c r="L49" s="3">
        <v>25.022222222222222</v>
      </c>
      <c r="M49" s="3">
        <v>0</v>
      </c>
      <c r="N49" s="4">
        <f>Table39[[#This Row],[RN Hours Contract]]/Table39[[#This Row],[RN Hours]]</f>
        <v>0</v>
      </c>
      <c r="O49" s="3">
        <v>4.6638888888888888</v>
      </c>
      <c r="P49" s="3">
        <v>0</v>
      </c>
      <c r="Q49" s="4">
        <f>Table39[[#This Row],[RN Admin Hours Contract]]/Table39[[#This Row],[RN Admin Hours]]</f>
        <v>0</v>
      </c>
      <c r="R49" s="3">
        <v>5.1305555555555555</v>
      </c>
      <c r="S49" s="3">
        <v>0</v>
      </c>
      <c r="T49" s="4">
        <f>Table39[[#This Row],[RN DON Hours Contract]]/Table39[[#This Row],[RN DON Hours]]</f>
        <v>0</v>
      </c>
      <c r="U49" s="3">
        <f>SUM(Table39[[#This Row],[LPN Hours]], Table39[[#This Row],[LPN Admin Hours]])</f>
        <v>26.038888888888888</v>
      </c>
      <c r="V49" s="3">
        <f>Table39[[#This Row],[LPN Hours Contract]]+Table39[[#This Row],[LPN Admin Hours Contract]]</f>
        <v>0</v>
      </c>
      <c r="W49" s="4">
        <f t="shared" si="4"/>
        <v>0</v>
      </c>
      <c r="X49" s="3">
        <v>21.736111111111111</v>
      </c>
      <c r="Y49" s="3">
        <v>0</v>
      </c>
      <c r="Z49" s="4">
        <f>Table39[[#This Row],[LPN Hours Contract]]/Table39[[#This Row],[LPN Hours]]</f>
        <v>0</v>
      </c>
      <c r="AA49" s="3">
        <v>4.302777777777778</v>
      </c>
      <c r="AB49" s="3">
        <v>0</v>
      </c>
      <c r="AC49" s="4">
        <f>Table39[[#This Row],[LPN Admin Hours Contract]]/Table39[[#This Row],[LPN Admin Hours]]</f>
        <v>0</v>
      </c>
      <c r="AD49" s="3">
        <f>SUM(Table39[[#This Row],[CNA Hours]], Table39[[#This Row],[NA in Training Hours]], Table39[[#This Row],[Med Aide/Tech Hours]])</f>
        <v>95.75277777777778</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95.75277777777778</v>
      </c>
      <c r="AH49" s="3">
        <v>0</v>
      </c>
      <c r="AI49" s="4">
        <f>Table39[[#This Row],[CNA Hours Contract]]/Table39[[#This Row],[CNA Hours]]</f>
        <v>0</v>
      </c>
      <c r="AJ49" s="3">
        <v>0</v>
      </c>
      <c r="AK49" s="3">
        <v>0</v>
      </c>
      <c r="AL49" s="4">
        <v>0</v>
      </c>
      <c r="AM49" s="3">
        <v>0</v>
      </c>
      <c r="AN49" s="3">
        <v>0</v>
      </c>
      <c r="AO49" s="4">
        <v>0</v>
      </c>
      <c r="AP49" s="1" t="s">
        <v>47</v>
      </c>
      <c r="AQ49" s="1">
        <v>5</v>
      </c>
    </row>
    <row r="50" spans="1:43" x14ac:dyDescent="0.2">
      <c r="A50" s="1" t="s">
        <v>680</v>
      </c>
      <c r="B50" s="1" t="s">
        <v>733</v>
      </c>
      <c r="C50" s="1" t="s">
        <v>1439</v>
      </c>
      <c r="D50" s="1" t="s">
        <v>1741</v>
      </c>
      <c r="E50" s="3">
        <v>89.677777777777777</v>
      </c>
      <c r="F50" s="3">
        <f t="shared" si="0"/>
        <v>217.69722222222222</v>
      </c>
      <c r="G50" s="3">
        <f>SUM(Table39[[#This Row],[RN Hours Contract (W/ Admin, DON)]], Table39[[#This Row],[LPN Contract Hours (w/ Admin)]], Table39[[#This Row],[CNA/NA/Med Aide Contract Hours]])</f>
        <v>0</v>
      </c>
      <c r="H50" s="4">
        <f>Table39[[#This Row],[Total Contract Hours]]/Table39[[#This Row],[Total Hours Nurse Staffing]]</f>
        <v>0</v>
      </c>
      <c r="I50" s="3">
        <f>SUM(Table39[[#This Row],[RN Hours]], Table39[[#This Row],[RN Admin Hours]], Table39[[#This Row],[RN DON Hours]])</f>
        <v>32.002777777777773</v>
      </c>
      <c r="J50" s="3">
        <f t="shared" si="3"/>
        <v>0</v>
      </c>
      <c r="K50" s="4">
        <f>Table39[[#This Row],[RN Hours Contract (W/ Admin, DON)]]/Table39[[#This Row],[RN Hours (w/ Admin, DON)]]</f>
        <v>0</v>
      </c>
      <c r="L50" s="3">
        <v>20.591666666666665</v>
      </c>
      <c r="M50" s="3">
        <v>0</v>
      </c>
      <c r="N50" s="4">
        <f>Table39[[#This Row],[RN Hours Contract]]/Table39[[#This Row],[RN Hours]]</f>
        <v>0</v>
      </c>
      <c r="O50" s="3">
        <v>5.8111111111111109</v>
      </c>
      <c r="P50" s="3">
        <v>0</v>
      </c>
      <c r="Q50" s="4">
        <f>Table39[[#This Row],[RN Admin Hours Contract]]/Table39[[#This Row],[RN Admin Hours]]</f>
        <v>0</v>
      </c>
      <c r="R50" s="3">
        <v>5.6</v>
      </c>
      <c r="S50" s="3">
        <v>0</v>
      </c>
      <c r="T50" s="4">
        <f>Table39[[#This Row],[RN DON Hours Contract]]/Table39[[#This Row],[RN DON Hours]]</f>
        <v>0</v>
      </c>
      <c r="U50" s="3">
        <f>SUM(Table39[[#This Row],[LPN Hours]], Table39[[#This Row],[LPN Admin Hours]])</f>
        <v>59.81111111111111</v>
      </c>
      <c r="V50" s="3">
        <f>Table39[[#This Row],[LPN Hours Contract]]+Table39[[#This Row],[LPN Admin Hours Contract]]</f>
        <v>0</v>
      </c>
      <c r="W50" s="4">
        <f t="shared" si="4"/>
        <v>0</v>
      </c>
      <c r="X50" s="3">
        <v>56.072222222222223</v>
      </c>
      <c r="Y50" s="3">
        <v>0</v>
      </c>
      <c r="Z50" s="4">
        <f>Table39[[#This Row],[LPN Hours Contract]]/Table39[[#This Row],[LPN Hours]]</f>
        <v>0</v>
      </c>
      <c r="AA50" s="3">
        <v>3.7388888888888889</v>
      </c>
      <c r="AB50" s="3">
        <v>0</v>
      </c>
      <c r="AC50" s="4">
        <f>Table39[[#This Row],[LPN Admin Hours Contract]]/Table39[[#This Row],[LPN Admin Hours]]</f>
        <v>0</v>
      </c>
      <c r="AD50" s="3">
        <f>SUM(Table39[[#This Row],[CNA Hours]], Table39[[#This Row],[NA in Training Hours]], Table39[[#This Row],[Med Aide/Tech Hours]])</f>
        <v>125.88333333333334</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125.88333333333334</v>
      </c>
      <c r="AH50" s="3">
        <v>0</v>
      </c>
      <c r="AI50" s="4">
        <f>Table39[[#This Row],[CNA Hours Contract]]/Table39[[#This Row],[CNA Hours]]</f>
        <v>0</v>
      </c>
      <c r="AJ50" s="3">
        <v>0</v>
      </c>
      <c r="AK50" s="3">
        <v>0</v>
      </c>
      <c r="AL50" s="4">
        <v>0</v>
      </c>
      <c r="AM50" s="3">
        <v>0</v>
      </c>
      <c r="AN50" s="3">
        <v>0</v>
      </c>
      <c r="AO50" s="4">
        <v>0</v>
      </c>
      <c r="AP50" s="1" t="s">
        <v>48</v>
      </c>
      <c r="AQ50" s="1">
        <v>5</v>
      </c>
    </row>
    <row r="51" spans="1:43" x14ac:dyDescent="0.2">
      <c r="A51" s="1" t="s">
        <v>680</v>
      </c>
      <c r="B51" s="1" t="s">
        <v>734</v>
      </c>
      <c r="C51" s="1" t="s">
        <v>1452</v>
      </c>
      <c r="D51" s="1" t="s">
        <v>1741</v>
      </c>
      <c r="E51" s="3">
        <v>173.73333333333332</v>
      </c>
      <c r="F51" s="3">
        <f t="shared" si="0"/>
        <v>636.45344444444436</v>
      </c>
      <c r="G51" s="3">
        <f>SUM(Table39[[#This Row],[RN Hours Contract (W/ Admin, DON)]], Table39[[#This Row],[LPN Contract Hours (w/ Admin)]], Table39[[#This Row],[CNA/NA/Med Aide Contract Hours]])</f>
        <v>70.763888888888886</v>
      </c>
      <c r="H51" s="4">
        <f>Table39[[#This Row],[Total Contract Hours]]/Table39[[#This Row],[Total Hours Nurse Staffing]]</f>
        <v>0.11118470566320554</v>
      </c>
      <c r="I51" s="3">
        <f>SUM(Table39[[#This Row],[RN Hours]], Table39[[#This Row],[RN Admin Hours]], Table39[[#This Row],[RN DON Hours]])</f>
        <v>118.63688888888888</v>
      </c>
      <c r="J51" s="3">
        <f t="shared" si="3"/>
        <v>10.433333333333334</v>
      </c>
      <c r="K51" s="4">
        <f>Table39[[#This Row],[RN Hours Contract (W/ Admin, DON)]]/Table39[[#This Row],[RN Hours (w/ Admin, DON)]]</f>
        <v>8.7943416512757888E-2</v>
      </c>
      <c r="L51" s="3">
        <v>89.325777777777773</v>
      </c>
      <c r="M51" s="3">
        <v>10.433333333333334</v>
      </c>
      <c r="N51" s="4">
        <f>Table39[[#This Row],[RN Hours Contract]]/Table39[[#This Row],[RN Hours]]</f>
        <v>0.11680092346118827</v>
      </c>
      <c r="O51" s="3">
        <v>23.8</v>
      </c>
      <c r="P51" s="3">
        <v>0</v>
      </c>
      <c r="Q51" s="4">
        <f>Table39[[#This Row],[RN Admin Hours Contract]]/Table39[[#This Row],[RN Admin Hours]]</f>
        <v>0</v>
      </c>
      <c r="R51" s="3">
        <v>5.5111111111111111</v>
      </c>
      <c r="S51" s="3">
        <v>0</v>
      </c>
      <c r="T51" s="4">
        <f>Table39[[#This Row],[RN DON Hours Contract]]/Table39[[#This Row],[RN DON Hours]]</f>
        <v>0</v>
      </c>
      <c r="U51" s="3">
        <f>SUM(Table39[[#This Row],[LPN Hours]], Table39[[#This Row],[LPN Admin Hours]])</f>
        <v>143.91655555555556</v>
      </c>
      <c r="V51" s="3">
        <f>Table39[[#This Row],[LPN Hours Contract]]+Table39[[#This Row],[LPN Admin Hours Contract]]</f>
        <v>2.375</v>
      </c>
      <c r="W51" s="4">
        <f t="shared" si="4"/>
        <v>1.650261841545525E-2</v>
      </c>
      <c r="X51" s="3">
        <v>130.92488888888889</v>
      </c>
      <c r="Y51" s="3">
        <v>2.375</v>
      </c>
      <c r="Z51" s="4">
        <f>Table39[[#This Row],[LPN Hours Contract]]/Table39[[#This Row],[LPN Hours]]</f>
        <v>1.8140171973073622E-2</v>
      </c>
      <c r="AA51" s="3">
        <v>12.991666666666667</v>
      </c>
      <c r="AB51" s="3">
        <v>0</v>
      </c>
      <c r="AC51" s="4">
        <f>Table39[[#This Row],[LPN Admin Hours Contract]]/Table39[[#This Row],[LPN Admin Hours]]</f>
        <v>0</v>
      </c>
      <c r="AD51" s="3">
        <f>SUM(Table39[[#This Row],[CNA Hours]], Table39[[#This Row],[NA in Training Hours]], Table39[[#This Row],[Med Aide/Tech Hours]])</f>
        <v>373.9</v>
      </c>
      <c r="AE51" s="3">
        <f>SUM(Table39[[#This Row],[CNA Hours Contract]], Table39[[#This Row],[NA in Training Hours Contract]], Table39[[#This Row],[Med Aide/Tech Hours Contract]])</f>
        <v>57.955555555555556</v>
      </c>
      <c r="AF51" s="4">
        <f>Table39[[#This Row],[CNA/NA/Med Aide Contract Hours]]/Table39[[#This Row],[Total CNA, NA in Training, Med Aide/Tech Hours]]</f>
        <v>0.15500282309589611</v>
      </c>
      <c r="AG51" s="3">
        <v>373.9</v>
      </c>
      <c r="AH51" s="3">
        <v>57.955555555555556</v>
      </c>
      <c r="AI51" s="4">
        <f>Table39[[#This Row],[CNA Hours Contract]]/Table39[[#This Row],[CNA Hours]]</f>
        <v>0.15500282309589611</v>
      </c>
      <c r="AJ51" s="3">
        <v>0</v>
      </c>
      <c r="AK51" s="3">
        <v>0</v>
      </c>
      <c r="AL51" s="4">
        <v>0</v>
      </c>
      <c r="AM51" s="3">
        <v>0</v>
      </c>
      <c r="AN51" s="3">
        <v>0</v>
      </c>
      <c r="AO51" s="4">
        <v>0</v>
      </c>
      <c r="AP51" s="1" t="s">
        <v>49</v>
      </c>
      <c r="AQ51" s="1">
        <v>5</v>
      </c>
    </row>
    <row r="52" spans="1:43" x14ac:dyDescent="0.2">
      <c r="A52" s="1" t="s">
        <v>680</v>
      </c>
      <c r="B52" s="1" t="s">
        <v>735</v>
      </c>
      <c r="C52" s="1" t="s">
        <v>1453</v>
      </c>
      <c r="D52" s="1" t="s">
        <v>1751</v>
      </c>
      <c r="E52" s="3">
        <v>42.511111111111113</v>
      </c>
      <c r="F52" s="3">
        <f t="shared" si="0"/>
        <v>137.16711111111113</v>
      </c>
      <c r="G52" s="3">
        <f>SUM(Table39[[#This Row],[RN Hours Contract (W/ Admin, DON)]], Table39[[#This Row],[LPN Contract Hours (w/ Admin)]], Table39[[#This Row],[CNA/NA/Med Aide Contract Hours]])</f>
        <v>15.544444444444444</v>
      </c>
      <c r="H52" s="4">
        <f>Table39[[#This Row],[Total Contract Hours]]/Table39[[#This Row],[Total Hours Nurse Staffing]]</f>
        <v>0.11332486569504836</v>
      </c>
      <c r="I52" s="3">
        <f>SUM(Table39[[#This Row],[RN Hours]], Table39[[#This Row],[RN Admin Hours]], Table39[[#This Row],[RN DON Hours]])</f>
        <v>23.146888888888888</v>
      </c>
      <c r="J52" s="3">
        <f t="shared" si="3"/>
        <v>10.777777777777779</v>
      </c>
      <c r="K52" s="4">
        <f>Table39[[#This Row],[RN Hours Contract (W/ Admin, DON)]]/Table39[[#This Row],[RN Hours (w/ Admin, DON)]]</f>
        <v>0.46562533001795303</v>
      </c>
      <c r="L52" s="3">
        <v>19.527777777777779</v>
      </c>
      <c r="M52" s="3">
        <v>10.777777777777779</v>
      </c>
      <c r="N52" s="4">
        <f>Table39[[#This Row],[RN Hours Contract]]/Table39[[#This Row],[RN Hours]]</f>
        <v>0.55192034139402557</v>
      </c>
      <c r="O52" s="3">
        <v>0</v>
      </c>
      <c r="P52" s="3">
        <v>0</v>
      </c>
      <c r="Q52" s="4">
        <v>0</v>
      </c>
      <c r="R52" s="3">
        <v>3.6191111111111089</v>
      </c>
      <c r="S52" s="3">
        <v>0</v>
      </c>
      <c r="T52" s="4">
        <f>Table39[[#This Row],[RN DON Hours Contract]]/Table39[[#This Row],[RN DON Hours]]</f>
        <v>0</v>
      </c>
      <c r="U52" s="3">
        <f>SUM(Table39[[#This Row],[LPN Hours]], Table39[[#This Row],[LPN Admin Hours]])</f>
        <v>21.205555555555556</v>
      </c>
      <c r="V52" s="3">
        <f>Table39[[#This Row],[LPN Hours Contract]]+Table39[[#This Row],[LPN Admin Hours Contract]]</f>
        <v>0.14444444444444443</v>
      </c>
      <c r="W52" s="4">
        <f t="shared" si="4"/>
        <v>6.8116321718627191E-3</v>
      </c>
      <c r="X52" s="3">
        <v>16.652777777777779</v>
      </c>
      <c r="Y52" s="3">
        <v>0.14444444444444443</v>
      </c>
      <c r="Z52" s="4">
        <f>Table39[[#This Row],[LPN Hours Contract]]/Table39[[#This Row],[LPN Hours]]</f>
        <v>8.6738949124270208E-3</v>
      </c>
      <c r="AA52" s="3">
        <v>4.552777777777778</v>
      </c>
      <c r="AB52" s="3">
        <v>0</v>
      </c>
      <c r="AC52" s="4">
        <f>Table39[[#This Row],[LPN Admin Hours Contract]]/Table39[[#This Row],[LPN Admin Hours]]</f>
        <v>0</v>
      </c>
      <c r="AD52" s="3">
        <f>SUM(Table39[[#This Row],[CNA Hours]], Table39[[#This Row],[NA in Training Hours]], Table39[[#This Row],[Med Aide/Tech Hours]])</f>
        <v>92.814666666666668</v>
      </c>
      <c r="AE52" s="3">
        <f>SUM(Table39[[#This Row],[CNA Hours Contract]], Table39[[#This Row],[NA in Training Hours Contract]], Table39[[#This Row],[Med Aide/Tech Hours Contract]])</f>
        <v>4.6222222222222218</v>
      </c>
      <c r="AF52" s="4">
        <f>Table39[[#This Row],[CNA/NA/Med Aide Contract Hours]]/Table39[[#This Row],[Total CNA, NA in Training, Med Aide/Tech Hours]]</f>
        <v>4.9800558340875239E-2</v>
      </c>
      <c r="AG52" s="3">
        <v>92.814666666666668</v>
      </c>
      <c r="AH52" s="3">
        <v>4.6222222222222218</v>
      </c>
      <c r="AI52" s="4">
        <f>Table39[[#This Row],[CNA Hours Contract]]/Table39[[#This Row],[CNA Hours]]</f>
        <v>4.9800558340875239E-2</v>
      </c>
      <c r="AJ52" s="3">
        <v>0</v>
      </c>
      <c r="AK52" s="3">
        <v>0</v>
      </c>
      <c r="AL52" s="4">
        <v>0</v>
      </c>
      <c r="AM52" s="3">
        <v>0</v>
      </c>
      <c r="AN52" s="3">
        <v>0</v>
      </c>
      <c r="AO52" s="4">
        <v>0</v>
      </c>
      <c r="AP52" s="1" t="s">
        <v>50</v>
      </c>
      <c r="AQ52" s="1">
        <v>5</v>
      </c>
    </row>
    <row r="53" spans="1:43" x14ac:dyDescent="0.2">
      <c r="A53" s="1" t="s">
        <v>680</v>
      </c>
      <c r="B53" s="1" t="s">
        <v>736</v>
      </c>
      <c r="C53" s="1" t="s">
        <v>1436</v>
      </c>
      <c r="D53" s="1" t="s">
        <v>1717</v>
      </c>
      <c r="E53" s="3">
        <v>75.611111111111114</v>
      </c>
      <c r="F53" s="3">
        <f t="shared" si="0"/>
        <v>196.42222222222222</v>
      </c>
      <c r="G53" s="3">
        <f>SUM(Table39[[#This Row],[RN Hours Contract (W/ Admin, DON)]], Table39[[#This Row],[LPN Contract Hours (w/ Admin)]], Table39[[#This Row],[CNA/NA/Med Aide Contract Hours]])</f>
        <v>4.4342222222222221</v>
      </c>
      <c r="H53" s="4">
        <f>Table39[[#This Row],[Total Contract Hours]]/Table39[[#This Row],[Total Hours Nurse Staffing]]</f>
        <v>2.2574951917637743E-2</v>
      </c>
      <c r="I53" s="3">
        <f>SUM(Table39[[#This Row],[RN Hours]], Table39[[#This Row],[RN Admin Hours]], Table39[[#This Row],[RN DON Hours]])</f>
        <v>34.601444444444446</v>
      </c>
      <c r="J53" s="3">
        <f t="shared" si="3"/>
        <v>0</v>
      </c>
      <c r="K53" s="4">
        <f>Table39[[#This Row],[RN Hours Contract (W/ Admin, DON)]]/Table39[[#This Row],[RN Hours (w/ Admin, DON)]]</f>
        <v>0</v>
      </c>
      <c r="L53" s="3">
        <v>16.376666666666669</v>
      </c>
      <c r="M53" s="3">
        <v>0</v>
      </c>
      <c r="N53" s="4">
        <f>Table39[[#This Row],[RN Hours Contract]]/Table39[[#This Row],[RN Hours]]</f>
        <v>0</v>
      </c>
      <c r="O53" s="3">
        <v>12.624777777777778</v>
      </c>
      <c r="P53" s="3">
        <v>0</v>
      </c>
      <c r="Q53" s="4">
        <f>Table39[[#This Row],[RN Admin Hours Contract]]/Table39[[#This Row],[RN Admin Hours]]</f>
        <v>0</v>
      </c>
      <c r="R53" s="3">
        <v>5.6</v>
      </c>
      <c r="S53" s="3">
        <v>0</v>
      </c>
      <c r="T53" s="4">
        <f>Table39[[#This Row],[RN DON Hours Contract]]/Table39[[#This Row],[RN DON Hours]]</f>
        <v>0</v>
      </c>
      <c r="U53" s="3">
        <f>SUM(Table39[[#This Row],[LPN Hours]], Table39[[#This Row],[LPN Admin Hours]])</f>
        <v>36.980666666666664</v>
      </c>
      <c r="V53" s="3">
        <f>Table39[[#This Row],[LPN Hours Contract]]+Table39[[#This Row],[LPN Admin Hours Contract]]</f>
        <v>2.3036666666666665</v>
      </c>
      <c r="W53" s="4">
        <f t="shared" si="4"/>
        <v>6.2293811180616901E-2</v>
      </c>
      <c r="X53" s="3">
        <v>31.561333333333334</v>
      </c>
      <c r="Y53" s="3">
        <v>2.3036666666666665</v>
      </c>
      <c r="Z53" s="4">
        <f>Table39[[#This Row],[LPN Hours Contract]]/Table39[[#This Row],[LPN Hours]]</f>
        <v>7.2990156731865985E-2</v>
      </c>
      <c r="AA53" s="3">
        <v>5.4193333333333342</v>
      </c>
      <c r="AB53" s="3">
        <v>0</v>
      </c>
      <c r="AC53" s="4">
        <f>Table39[[#This Row],[LPN Admin Hours Contract]]/Table39[[#This Row],[LPN Admin Hours]]</f>
        <v>0</v>
      </c>
      <c r="AD53" s="3">
        <f>SUM(Table39[[#This Row],[CNA Hours]], Table39[[#This Row],[NA in Training Hours]], Table39[[#This Row],[Med Aide/Tech Hours]])</f>
        <v>124.84011111111111</v>
      </c>
      <c r="AE53" s="3">
        <f>SUM(Table39[[#This Row],[CNA Hours Contract]], Table39[[#This Row],[NA in Training Hours Contract]], Table39[[#This Row],[Med Aide/Tech Hours Contract]])</f>
        <v>2.1305555555555555</v>
      </c>
      <c r="AF53" s="4">
        <f>Table39[[#This Row],[CNA/NA/Med Aide Contract Hours]]/Table39[[#This Row],[Total CNA, NA in Training, Med Aide/Tech Hours]]</f>
        <v>1.7066274105277772E-2</v>
      </c>
      <c r="AG53" s="3">
        <v>124.84011111111111</v>
      </c>
      <c r="AH53" s="3">
        <v>2.1305555555555555</v>
      </c>
      <c r="AI53" s="4">
        <f>Table39[[#This Row],[CNA Hours Contract]]/Table39[[#This Row],[CNA Hours]]</f>
        <v>1.7066274105277772E-2</v>
      </c>
      <c r="AJ53" s="3">
        <v>0</v>
      </c>
      <c r="AK53" s="3">
        <v>0</v>
      </c>
      <c r="AL53" s="4">
        <v>0</v>
      </c>
      <c r="AM53" s="3">
        <v>0</v>
      </c>
      <c r="AN53" s="3">
        <v>0</v>
      </c>
      <c r="AO53" s="4">
        <v>0</v>
      </c>
      <c r="AP53" s="1" t="s">
        <v>51</v>
      </c>
      <c r="AQ53" s="1">
        <v>5</v>
      </c>
    </row>
    <row r="54" spans="1:43" x14ac:dyDescent="0.2">
      <c r="A54" s="1" t="s">
        <v>680</v>
      </c>
      <c r="B54" s="1" t="s">
        <v>737</v>
      </c>
      <c r="C54" s="1" t="s">
        <v>1388</v>
      </c>
      <c r="D54" s="1" t="s">
        <v>1758</v>
      </c>
      <c r="E54" s="3">
        <v>80.588888888888889</v>
      </c>
      <c r="F54" s="3">
        <f t="shared" si="0"/>
        <v>267.33355555555556</v>
      </c>
      <c r="G54" s="3">
        <f>SUM(Table39[[#This Row],[RN Hours Contract (W/ Admin, DON)]], Table39[[#This Row],[LPN Contract Hours (w/ Admin)]], Table39[[#This Row],[CNA/NA/Med Aide Contract Hours]])</f>
        <v>0</v>
      </c>
      <c r="H54" s="4">
        <f>Table39[[#This Row],[Total Contract Hours]]/Table39[[#This Row],[Total Hours Nurse Staffing]]</f>
        <v>0</v>
      </c>
      <c r="I54" s="3">
        <f>SUM(Table39[[#This Row],[RN Hours]], Table39[[#This Row],[RN Admin Hours]], Table39[[#This Row],[RN DON Hours]])</f>
        <v>55.241666666666667</v>
      </c>
      <c r="J54" s="3">
        <f t="shared" si="3"/>
        <v>0</v>
      </c>
      <c r="K54" s="4">
        <f>Table39[[#This Row],[RN Hours Contract (W/ Admin, DON)]]/Table39[[#This Row],[RN Hours (w/ Admin, DON)]]</f>
        <v>0</v>
      </c>
      <c r="L54" s="3">
        <v>44.041666666666664</v>
      </c>
      <c r="M54" s="3">
        <v>0</v>
      </c>
      <c r="N54" s="4">
        <f>Table39[[#This Row],[RN Hours Contract]]/Table39[[#This Row],[RN Hours]]</f>
        <v>0</v>
      </c>
      <c r="O54" s="3">
        <v>5.6</v>
      </c>
      <c r="P54" s="3">
        <v>0</v>
      </c>
      <c r="Q54" s="4">
        <f>Table39[[#This Row],[RN Admin Hours Contract]]/Table39[[#This Row],[RN Admin Hours]]</f>
        <v>0</v>
      </c>
      <c r="R54" s="3">
        <v>5.6</v>
      </c>
      <c r="S54" s="3">
        <v>0</v>
      </c>
      <c r="T54" s="4">
        <f>Table39[[#This Row],[RN DON Hours Contract]]/Table39[[#This Row],[RN DON Hours]]</f>
        <v>0</v>
      </c>
      <c r="U54" s="3">
        <f>SUM(Table39[[#This Row],[LPN Hours]], Table39[[#This Row],[LPN Admin Hours]])</f>
        <v>45.475111111111111</v>
      </c>
      <c r="V54" s="3">
        <f>Table39[[#This Row],[LPN Hours Contract]]+Table39[[#This Row],[LPN Admin Hours Contract]]</f>
        <v>0</v>
      </c>
      <c r="W54" s="4">
        <f t="shared" si="4"/>
        <v>0</v>
      </c>
      <c r="X54" s="3">
        <v>45.475111111111111</v>
      </c>
      <c r="Y54" s="3">
        <v>0</v>
      </c>
      <c r="Z54" s="4">
        <f>Table39[[#This Row],[LPN Hours Contract]]/Table39[[#This Row],[LPN Hours]]</f>
        <v>0</v>
      </c>
      <c r="AA54" s="3">
        <v>0</v>
      </c>
      <c r="AB54" s="3">
        <v>0</v>
      </c>
      <c r="AC54" s="4">
        <v>0</v>
      </c>
      <c r="AD54" s="3">
        <f>SUM(Table39[[#This Row],[CNA Hours]], Table39[[#This Row],[NA in Training Hours]], Table39[[#This Row],[Med Aide/Tech Hours]])</f>
        <v>166.61677777777777</v>
      </c>
      <c r="AE54" s="3">
        <f>SUM(Table39[[#This Row],[CNA Hours Contract]], Table39[[#This Row],[NA in Training Hours Contract]], Table39[[#This Row],[Med Aide/Tech Hours Contract]])</f>
        <v>0</v>
      </c>
      <c r="AF54" s="4">
        <f>Table39[[#This Row],[CNA/NA/Med Aide Contract Hours]]/Table39[[#This Row],[Total CNA, NA in Training, Med Aide/Tech Hours]]</f>
        <v>0</v>
      </c>
      <c r="AG54" s="3">
        <v>166.61677777777777</v>
      </c>
      <c r="AH54" s="3">
        <v>0</v>
      </c>
      <c r="AI54" s="4">
        <f>Table39[[#This Row],[CNA Hours Contract]]/Table39[[#This Row],[CNA Hours]]</f>
        <v>0</v>
      </c>
      <c r="AJ54" s="3">
        <v>0</v>
      </c>
      <c r="AK54" s="3">
        <v>0</v>
      </c>
      <c r="AL54" s="4">
        <v>0</v>
      </c>
      <c r="AM54" s="3">
        <v>0</v>
      </c>
      <c r="AN54" s="3">
        <v>0</v>
      </c>
      <c r="AO54" s="4">
        <v>0</v>
      </c>
      <c r="AP54" s="1" t="s">
        <v>52</v>
      </c>
      <c r="AQ54" s="1">
        <v>5</v>
      </c>
    </row>
    <row r="55" spans="1:43" x14ac:dyDescent="0.2">
      <c r="A55" s="1" t="s">
        <v>680</v>
      </c>
      <c r="B55" s="1" t="s">
        <v>738</v>
      </c>
      <c r="C55" s="1" t="s">
        <v>1439</v>
      </c>
      <c r="D55" s="1" t="s">
        <v>1741</v>
      </c>
      <c r="E55" s="3">
        <v>157.97777777777779</v>
      </c>
      <c r="F55" s="3">
        <f t="shared" si="0"/>
        <v>538.29911111111119</v>
      </c>
      <c r="G55" s="3">
        <f>SUM(Table39[[#This Row],[RN Hours Contract (W/ Admin, DON)]], Table39[[#This Row],[LPN Contract Hours (w/ Admin)]], Table39[[#This Row],[CNA/NA/Med Aide Contract Hours]])</f>
        <v>1.1555555555555554</v>
      </c>
      <c r="H55" s="4">
        <f>Table39[[#This Row],[Total Contract Hours]]/Table39[[#This Row],[Total Hours Nurse Staffing]]</f>
        <v>2.1466792935443571E-3</v>
      </c>
      <c r="I55" s="3">
        <f>SUM(Table39[[#This Row],[RN Hours]], Table39[[#This Row],[RN Admin Hours]], Table39[[#This Row],[RN DON Hours]])</f>
        <v>55.764000000000003</v>
      </c>
      <c r="J55" s="3">
        <f t="shared" si="3"/>
        <v>1.1555555555555554</v>
      </c>
      <c r="K55" s="4">
        <f>Table39[[#This Row],[RN Hours Contract (W/ Admin, DON)]]/Table39[[#This Row],[RN Hours (w/ Admin, DON)]]</f>
        <v>2.0722250117558915E-2</v>
      </c>
      <c r="L55" s="3">
        <v>48.386222222222223</v>
      </c>
      <c r="M55" s="3">
        <v>1.1555555555555554</v>
      </c>
      <c r="N55" s="4">
        <f>Table39[[#This Row],[RN Hours Contract]]/Table39[[#This Row],[RN Hours]]</f>
        <v>2.3881913124948331E-2</v>
      </c>
      <c r="O55" s="3">
        <v>2.2222222222222223</v>
      </c>
      <c r="P55" s="3">
        <v>0</v>
      </c>
      <c r="Q55" s="4">
        <f>Table39[[#This Row],[RN Admin Hours Contract]]/Table39[[#This Row],[RN Admin Hours]]</f>
        <v>0</v>
      </c>
      <c r="R55" s="3">
        <v>5.1555555555555559</v>
      </c>
      <c r="S55" s="3">
        <v>0</v>
      </c>
      <c r="T55" s="4">
        <f>Table39[[#This Row],[RN DON Hours Contract]]/Table39[[#This Row],[RN DON Hours]]</f>
        <v>0</v>
      </c>
      <c r="U55" s="3">
        <f>SUM(Table39[[#This Row],[LPN Hours]], Table39[[#This Row],[LPN Admin Hours]])</f>
        <v>157.47266666666667</v>
      </c>
      <c r="V55" s="3">
        <f>Table39[[#This Row],[LPN Hours Contract]]+Table39[[#This Row],[LPN Admin Hours Contract]]</f>
        <v>0</v>
      </c>
      <c r="W55" s="4">
        <f t="shared" si="4"/>
        <v>0</v>
      </c>
      <c r="X55" s="3">
        <v>157.47266666666667</v>
      </c>
      <c r="Y55" s="3">
        <v>0</v>
      </c>
      <c r="Z55" s="4">
        <f>Table39[[#This Row],[LPN Hours Contract]]/Table39[[#This Row],[LPN Hours]]</f>
        <v>0</v>
      </c>
      <c r="AA55" s="3">
        <v>0</v>
      </c>
      <c r="AB55" s="3">
        <v>0</v>
      </c>
      <c r="AC55" s="4">
        <v>0</v>
      </c>
      <c r="AD55" s="3">
        <f>SUM(Table39[[#This Row],[CNA Hours]], Table39[[#This Row],[NA in Training Hours]], Table39[[#This Row],[Med Aide/Tech Hours]])</f>
        <v>325.06244444444445</v>
      </c>
      <c r="AE55" s="3">
        <f>SUM(Table39[[#This Row],[CNA Hours Contract]], Table39[[#This Row],[NA in Training Hours Contract]], Table39[[#This Row],[Med Aide/Tech Hours Contract]])</f>
        <v>0</v>
      </c>
      <c r="AF55" s="4">
        <f>Table39[[#This Row],[CNA/NA/Med Aide Contract Hours]]/Table39[[#This Row],[Total CNA, NA in Training, Med Aide/Tech Hours]]</f>
        <v>0</v>
      </c>
      <c r="AG55" s="3">
        <v>325.06244444444445</v>
      </c>
      <c r="AH55" s="3">
        <v>0</v>
      </c>
      <c r="AI55" s="4">
        <f>Table39[[#This Row],[CNA Hours Contract]]/Table39[[#This Row],[CNA Hours]]</f>
        <v>0</v>
      </c>
      <c r="AJ55" s="3">
        <v>0</v>
      </c>
      <c r="AK55" s="3">
        <v>0</v>
      </c>
      <c r="AL55" s="4">
        <v>0</v>
      </c>
      <c r="AM55" s="3">
        <v>0</v>
      </c>
      <c r="AN55" s="3">
        <v>0</v>
      </c>
      <c r="AO55" s="4">
        <v>0</v>
      </c>
      <c r="AP55" s="1" t="s">
        <v>53</v>
      </c>
      <c r="AQ55" s="1">
        <v>5</v>
      </c>
    </row>
    <row r="56" spans="1:43" x14ac:dyDescent="0.2">
      <c r="A56" s="1" t="s">
        <v>680</v>
      </c>
      <c r="B56" s="1" t="s">
        <v>739</v>
      </c>
      <c r="C56" s="1" t="s">
        <v>1454</v>
      </c>
      <c r="D56" s="1" t="s">
        <v>1754</v>
      </c>
      <c r="E56" s="3">
        <v>125.43333333333334</v>
      </c>
      <c r="F56" s="3">
        <f t="shared" si="0"/>
        <v>489.55655555555558</v>
      </c>
      <c r="G56" s="3">
        <f>SUM(Table39[[#This Row],[RN Hours Contract (W/ Admin, DON)]], Table39[[#This Row],[LPN Contract Hours (w/ Admin)]], Table39[[#This Row],[CNA/NA/Med Aide Contract Hours]])</f>
        <v>16.564777777777781</v>
      </c>
      <c r="H56" s="4">
        <f>Table39[[#This Row],[Total Contract Hours]]/Table39[[#This Row],[Total Hours Nurse Staffing]]</f>
        <v>3.3836290393415E-2</v>
      </c>
      <c r="I56" s="3">
        <f>SUM(Table39[[#This Row],[RN Hours]], Table39[[#This Row],[RN Admin Hours]], Table39[[#This Row],[RN DON Hours]])</f>
        <v>216.32666666666665</v>
      </c>
      <c r="J56" s="3">
        <f t="shared" si="3"/>
        <v>4.1143333333333336</v>
      </c>
      <c r="K56" s="4">
        <f>Table39[[#This Row],[RN Hours Contract (W/ Admin, DON)]]/Table39[[#This Row],[RN Hours (w/ Admin, DON)]]</f>
        <v>1.9019076088631393E-2</v>
      </c>
      <c r="L56" s="3">
        <v>181.65533333333332</v>
      </c>
      <c r="M56" s="3">
        <v>4.1143333333333336</v>
      </c>
      <c r="N56" s="4">
        <f>Table39[[#This Row],[RN Hours Contract]]/Table39[[#This Row],[RN Hours]]</f>
        <v>2.2649119394604438E-2</v>
      </c>
      <c r="O56" s="3">
        <v>29.604666666666674</v>
      </c>
      <c r="P56" s="3">
        <v>0</v>
      </c>
      <c r="Q56" s="4">
        <f>Table39[[#This Row],[RN Admin Hours Contract]]/Table39[[#This Row],[RN Admin Hours]]</f>
        <v>0</v>
      </c>
      <c r="R56" s="3">
        <v>5.0666666666666664</v>
      </c>
      <c r="S56" s="3">
        <v>0</v>
      </c>
      <c r="T56" s="4">
        <f>Table39[[#This Row],[RN DON Hours Contract]]/Table39[[#This Row],[RN DON Hours]]</f>
        <v>0</v>
      </c>
      <c r="U56" s="3">
        <f>SUM(Table39[[#This Row],[LPN Hours]], Table39[[#This Row],[LPN Admin Hours]])</f>
        <v>44.775555555555556</v>
      </c>
      <c r="V56" s="3">
        <f>Table39[[#This Row],[LPN Hours Contract]]+Table39[[#This Row],[LPN Admin Hours Contract]]</f>
        <v>0</v>
      </c>
      <c r="W56" s="4">
        <f t="shared" si="4"/>
        <v>0</v>
      </c>
      <c r="X56" s="3">
        <v>44.775555555555556</v>
      </c>
      <c r="Y56" s="3">
        <v>0</v>
      </c>
      <c r="Z56" s="4">
        <f>Table39[[#This Row],[LPN Hours Contract]]/Table39[[#This Row],[LPN Hours]]</f>
        <v>0</v>
      </c>
      <c r="AA56" s="3">
        <v>0</v>
      </c>
      <c r="AB56" s="3">
        <v>0</v>
      </c>
      <c r="AC56" s="4">
        <v>0</v>
      </c>
      <c r="AD56" s="3">
        <f>SUM(Table39[[#This Row],[CNA Hours]], Table39[[#This Row],[NA in Training Hours]], Table39[[#This Row],[Med Aide/Tech Hours]])</f>
        <v>228.45433333333335</v>
      </c>
      <c r="AE56" s="3">
        <f>SUM(Table39[[#This Row],[CNA Hours Contract]], Table39[[#This Row],[NA in Training Hours Contract]], Table39[[#This Row],[Med Aide/Tech Hours Contract]])</f>
        <v>12.450444444444448</v>
      </c>
      <c r="AF56" s="4">
        <f>Table39[[#This Row],[CNA/NA/Med Aide Contract Hours]]/Table39[[#This Row],[Total CNA, NA in Training, Med Aide/Tech Hours]]</f>
        <v>5.4498613630052019E-2</v>
      </c>
      <c r="AG56" s="3">
        <v>215.02766666666668</v>
      </c>
      <c r="AH56" s="3">
        <v>12.450444444444448</v>
      </c>
      <c r="AI56" s="4">
        <f>Table39[[#This Row],[CNA Hours Contract]]/Table39[[#This Row],[CNA Hours]]</f>
        <v>5.7901593024980262E-2</v>
      </c>
      <c r="AJ56" s="3">
        <v>13.426666666666666</v>
      </c>
      <c r="AK56" s="3">
        <v>0</v>
      </c>
      <c r="AL56" s="4">
        <f>Table39[[#This Row],[NA in Training Hours Contract]]/Table39[[#This Row],[NA in Training Hours]]</f>
        <v>0</v>
      </c>
      <c r="AM56" s="3">
        <v>0</v>
      </c>
      <c r="AN56" s="3">
        <v>0</v>
      </c>
      <c r="AO56" s="4">
        <v>0</v>
      </c>
      <c r="AP56" s="1" t="s">
        <v>54</v>
      </c>
      <c r="AQ56" s="1">
        <v>5</v>
      </c>
    </row>
    <row r="57" spans="1:43" x14ac:dyDescent="0.2">
      <c r="A57" s="1" t="s">
        <v>680</v>
      </c>
      <c r="B57" s="1" t="s">
        <v>740</v>
      </c>
      <c r="C57" s="1" t="s">
        <v>1381</v>
      </c>
      <c r="D57" s="1" t="s">
        <v>1714</v>
      </c>
      <c r="E57" s="3">
        <v>63.266666666666666</v>
      </c>
      <c r="F57" s="3">
        <f t="shared" si="0"/>
        <v>180.65322222222221</v>
      </c>
      <c r="G57" s="3">
        <f>SUM(Table39[[#This Row],[RN Hours Contract (W/ Admin, DON)]], Table39[[#This Row],[LPN Contract Hours (w/ Admin)]], Table39[[#This Row],[CNA/NA/Med Aide Contract Hours]])</f>
        <v>11.764333333333333</v>
      </c>
      <c r="H57" s="4">
        <f>Table39[[#This Row],[Total Contract Hours]]/Table39[[#This Row],[Total Hours Nurse Staffing]]</f>
        <v>6.512108219615359E-2</v>
      </c>
      <c r="I57" s="3">
        <f>SUM(Table39[[#This Row],[RN Hours]], Table39[[#This Row],[RN Admin Hours]], Table39[[#This Row],[RN DON Hours]])</f>
        <v>24.646333333333335</v>
      </c>
      <c r="J57" s="3">
        <f t="shared" si="3"/>
        <v>1.4750000000000001</v>
      </c>
      <c r="K57" s="4">
        <f>Table39[[#This Row],[RN Hours Contract (W/ Admin, DON)]]/Table39[[#This Row],[RN Hours (w/ Admin, DON)]]</f>
        <v>5.9846630330407498E-2</v>
      </c>
      <c r="L57" s="3">
        <v>13.350555555555555</v>
      </c>
      <c r="M57" s="3">
        <v>1.4750000000000001</v>
      </c>
      <c r="N57" s="4">
        <f>Table39[[#This Row],[RN Hours Contract]]/Table39[[#This Row],[RN Hours]]</f>
        <v>0.11048229370396571</v>
      </c>
      <c r="O57" s="3">
        <v>5.8402222222222244</v>
      </c>
      <c r="P57" s="3">
        <v>0</v>
      </c>
      <c r="Q57" s="4">
        <f>Table39[[#This Row],[RN Admin Hours Contract]]/Table39[[#This Row],[RN Admin Hours]]</f>
        <v>0</v>
      </c>
      <c r="R57" s="3">
        <v>5.4555555555555557</v>
      </c>
      <c r="S57" s="3">
        <v>0</v>
      </c>
      <c r="T57" s="4">
        <f>Table39[[#This Row],[RN DON Hours Contract]]/Table39[[#This Row],[RN DON Hours]]</f>
        <v>0</v>
      </c>
      <c r="U57" s="3">
        <f>SUM(Table39[[#This Row],[LPN Hours]], Table39[[#This Row],[LPN Admin Hours]])</f>
        <v>48.058777777777777</v>
      </c>
      <c r="V57" s="3">
        <f>Table39[[#This Row],[LPN Hours Contract]]+Table39[[#This Row],[LPN Admin Hours Contract]]</f>
        <v>2.9837777777777781</v>
      </c>
      <c r="W57" s="4">
        <f t="shared" si="4"/>
        <v>6.2086010417798584E-2</v>
      </c>
      <c r="X57" s="3">
        <v>42.510555555555555</v>
      </c>
      <c r="Y57" s="3">
        <v>2.9837777777777781</v>
      </c>
      <c r="Z57" s="4">
        <f>Table39[[#This Row],[LPN Hours Contract]]/Table39[[#This Row],[LPN Hours]]</f>
        <v>7.0189103359949823E-2</v>
      </c>
      <c r="AA57" s="3">
        <v>5.5482222222222246</v>
      </c>
      <c r="AB57" s="3">
        <v>0</v>
      </c>
      <c r="AC57" s="4">
        <f>Table39[[#This Row],[LPN Admin Hours Contract]]/Table39[[#This Row],[LPN Admin Hours]]</f>
        <v>0</v>
      </c>
      <c r="AD57" s="3">
        <f>SUM(Table39[[#This Row],[CNA Hours]], Table39[[#This Row],[NA in Training Hours]], Table39[[#This Row],[Med Aide/Tech Hours]])</f>
        <v>107.94811111111112</v>
      </c>
      <c r="AE57" s="3">
        <f>SUM(Table39[[#This Row],[CNA Hours Contract]], Table39[[#This Row],[NA in Training Hours Contract]], Table39[[#This Row],[Med Aide/Tech Hours Contract]])</f>
        <v>7.3055555555555554</v>
      </c>
      <c r="AF57" s="4">
        <f>Table39[[#This Row],[CNA/NA/Med Aide Contract Hours]]/Table39[[#This Row],[Total CNA, NA in Training, Med Aide/Tech Hours]]</f>
        <v>6.7676548300469458E-2</v>
      </c>
      <c r="AG57" s="3">
        <v>102.52966666666667</v>
      </c>
      <c r="AH57" s="3">
        <v>7.3055555555555554</v>
      </c>
      <c r="AI57" s="4">
        <f>Table39[[#This Row],[CNA Hours Contract]]/Table39[[#This Row],[CNA Hours]]</f>
        <v>7.125308989159776E-2</v>
      </c>
      <c r="AJ57" s="3">
        <v>5.4184444444444448</v>
      </c>
      <c r="AK57" s="3">
        <v>0</v>
      </c>
      <c r="AL57" s="4">
        <f>Table39[[#This Row],[NA in Training Hours Contract]]/Table39[[#This Row],[NA in Training Hours]]</f>
        <v>0</v>
      </c>
      <c r="AM57" s="3">
        <v>0</v>
      </c>
      <c r="AN57" s="3">
        <v>0</v>
      </c>
      <c r="AO57" s="4">
        <v>0</v>
      </c>
      <c r="AP57" s="1" t="s">
        <v>55</v>
      </c>
      <c r="AQ57" s="1">
        <v>5</v>
      </c>
    </row>
    <row r="58" spans="1:43" x14ac:dyDescent="0.2">
      <c r="A58" s="1" t="s">
        <v>680</v>
      </c>
      <c r="B58" s="1" t="s">
        <v>741</v>
      </c>
      <c r="C58" s="1" t="s">
        <v>1455</v>
      </c>
      <c r="D58" s="1" t="s">
        <v>1743</v>
      </c>
      <c r="E58" s="3">
        <v>67.177777777777777</v>
      </c>
      <c r="F58" s="3">
        <f t="shared" si="0"/>
        <v>190.76400000000001</v>
      </c>
      <c r="G58" s="3">
        <f>SUM(Table39[[#This Row],[RN Hours Contract (W/ Admin, DON)]], Table39[[#This Row],[LPN Contract Hours (w/ Admin)]], Table39[[#This Row],[CNA/NA/Med Aide Contract Hours]])</f>
        <v>15.353666666666665</v>
      </c>
      <c r="H58" s="4">
        <f>Table39[[#This Row],[Total Contract Hours]]/Table39[[#This Row],[Total Hours Nurse Staffing]]</f>
        <v>8.0485136958056369E-2</v>
      </c>
      <c r="I58" s="3">
        <f>SUM(Table39[[#This Row],[RN Hours]], Table39[[#This Row],[RN Admin Hours]], Table39[[#This Row],[RN DON Hours]])</f>
        <v>35.092222222222226</v>
      </c>
      <c r="J58" s="3">
        <f t="shared" si="3"/>
        <v>0.39999999999999997</v>
      </c>
      <c r="K58" s="4">
        <f>Table39[[#This Row],[RN Hours Contract (W/ Admin, DON)]]/Table39[[#This Row],[RN Hours (w/ Admin, DON)]]</f>
        <v>1.1398537187727573E-2</v>
      </c>
      <c r="L58" s="3">
        <v>29.44777777777778</v>
      </c>
      <c r="M58" s="3">
        <v>6.6666666666666666E-2</v>
      </c>
      <c r="N58" s="4">
        <f>Table39[[#This Row],[RN Hours Contract]]/Table39[[#This Row],[RN Hours]]</f>
        <v>2.2638946534354601E-3</v>
      </c>
      <c r="O58" s="3">
        <v>0.33333333333333331</v>
      </c>
      <c r="P58" s="3">
        <v>0.33333333333333331</v>
      </c>
      <c r="Q58" s="4">
        <f>Table39[[#This Row],[RN Admin Hours Contract]]/Table39[[#This Row],[RN Admin Hours]]</f>
        <v>1</v>
      </c>
      <c r="R58" s="3">
        <v>5.3111111111111109</v>
      </c>
      <c r="S58" s="3">
        <v>0</v>
      </c>
      <c r="T58" s="4">
        <f>Table39[[#This Row],[RN DON Hours Contract]]/Table39[[#This Row],[RN DON Hours]]</f>
        <v>0</v>
      </c>
      <c r="U58" s="3">
        <f>SUM(Table39[[#This Row],[LPN Hours]], Table39[[#This Row],[LPN Admin Hours]])</f>
        <v>41.485555555555564</v>
      </c>
      <c r="V58" s="3">
        <f>Table39[[#This Row],[LPN Hours Contract]]+Table39[[#This Row],[LPN Admin Hours Contract]]</f>
        <v>0</v>
      </c>
      <c r="W58" s="4">
        <f t="shared" si="4"/>
        <v>0</v>
      </c>
      <c r="X58" s="3">
        <v>30.939444444444447</v>
      </c>
      <c r="Y58" s="3">
        <v>0</v>
      </c>
      <c r="Z58" s="4">
        <f>Table39[[#This Row],[LPN Hours Contract]]/Table39[[#This Row],[LPN Hours]]</f>
        <v>0</v>
      </c>
      <c r="AA58" s="3">
        <v>10.546111111111113</v>
      </c>
      <c r="AB58" s="3">
        <v>0</v>
      </c>
      <c r="AC58" s="4">
        <f>Table39[[#This Row],[LPN Admin Hours Contract]]/Table39[[#This Row],[LPN Admin Hours]]</f>
        <v>0</v>
      </c>
      <c r="AD58" s="3">
        <f>SUM(Table39[[#This Row],[CNA Hours]], Table39[[#This Row],[NA in Training Hours]], Table39[[#This Row],[Med Aide/Tech Hours]])</f>
        <v>114.18622222222223</v>
      </c>
      <c r="AE58" s="3">
        <f>SUM(Table39[[#This Row],[CNA Hours Contract]], Table39[[#This Row],[NA in Training Hours Contract]], Table39[[#This Row],[Med Aide/Tech Hours Contract]])</f>
        <v>14.953666666666665</v>
      </c>
      <c r="AF58" s="4">
        <f>Table39[[#This Row],[CNA/NA/Med Aide Contract Hours]]/Table39[[#This Row],[Total CNA, NA in Training, Med Aide/Tech Hours]]</f>
        <v>0.13095859006145905</v>
      </c>
      <c r="AG58" s="3">
        <v>114.18622222222223</v>
      </c>
      <c r="AH58" s="3">
        <v>14.953666666666665</v>
      </c>
      <c r="AI58" s="4">
        <f>Table39[[#This Row],[CNA Hours Contract]]/Table39[[#This Row],[CNA Hours]]</f>
        <v>0.13095859006145905</v>
      </c>
      <c r="AJ58" s="3">
        <v>0</v>
      </c>
      <c r="AK58" s="3">
        <v>0</v>
      </c>
      <c r="AL58" s="4">
        <v>0</v>
      </c>
      <c r="AM58" s="3">
        <v>0</v>
      </c>
      <c r="AN58" s="3">
        <v>0</v>
      </c>
      <c r="AO58" s="4">
        <v>0</v>
      </c>
      <c r="AP58" s="1" t="s">
        <v>56</v>
      </c>
      <c r="AQ58" s="1">
        <v>5</v>
      </c>
    </row>
    <row r="59" spans="1:43" x14ac:dyDescent="0.2">
      <c r="A59" s="1" t="s">
        <v>680</v>
      </c>
      <c r="B59" s="1" t="s">
        <v>742</v>
      </c>
      <c r="C59" s="1" t="s">
        <v>1456</v>
      </c>
      <c r="D59" s="1" t="s">
        <v>1737</v>
      </c>
      <c r="E59" s="3">
        <v>72.955555555555549</v>
      </c>
      <c r="F59" s="3">
        <f t="shared" si="0"/>
        <v>294.37222222222221</v>
      </c>
      <c r="G59" s="3">
        <f>SUM(Table39[[#This Row],[RN Hours Contract (W/ Admin, DON)]], Table39[[#This Row],[LPN Contract Hours (w/ Admin)]], Table39[[#This Row],[CNA/NA/Med Aide Contract Hours]])</f>
        <v>0</v>
      </c>
      <c r="H59" s="4">
        <f>Table39[[#This Row],[Total Contract Hours]]/Table39[[#This Row],[Total Hours Nurse Staffing]]</f>
        <v>0</v>
      </c>
      <c r="I59" s="3">
        <f>SUM(Table39[[#This Row],[RN Hours]], Table39[[#This Row],[RN Admin Hours]], Table39[[#This Row],[RN DON Hours]])</f>
        <v>54.013888888888886</v>
      </c>
      <c r="J59" s="3">
        <f t="shared" si="3"/>
        <v>0</v>
      </c>
      <c r="K59" s="4">
        <f>Table39[[#This Row],[RN Hours Contract (W/ Admin, DON)]]/Table39[[#This Row],[RN Hours (w/ Admin, DON)]]</f>
        <v>0</v>
      </c>
      <c r="L59" s="3">
        <v>48.05833333333333</v>
      </c>
      <c r="M59" s="3">
        <v>0</v>
      </c>
      <c r="N59" s="4">
        <f>Table39[[#This Row],[RN Hours Contract]]/Table39[[#This Row],[RN Hours]]</f>
        <v>0</v>
      </c>
      <c r="O59" s="3">
        <v>0.44444444444444442</v>
      </c>
      <c r="P59" s="3">
        <v>0</v>
      </c>
      <c r="Q59" s="4">
        <f>Table39[[#This Row],[RN Admin Hours Contract]]/Table39[[#This Row],[RN Admin Hours]]</f>
        <v>0</v>
      </c>
      <c r="R59" s="3">
        <v>5.5111111111111111</v>
      </c>
      <c r="S59" s="3">
        <v>0</v>
      </c>
      <c r="T59" s="4">
        <f>Table39[[#This Row],[RN DON Hours Contract]]/Table39[[#This Row],[RN DON Hours]]</f>
        <v>0</v>
      </c>
      <c r="U59" s="3">
        <f>SUM(Table39[[#This Row],[LPN Hours]], Table39[[#This Row],[LPN Admin Hours]])</f>
        <v>79.972222222222214</v>
      </c>
      <c r="V59" s="3">
        <f>Table39[[#This Row],[LPN Hours Contract]]+Table39[[#This Row],[LPN Admin Hours Contract]]</f>
        <v>0</v>
      </c>
      <c r="W59" s="4">
        <f t="shared" si="4"/>
        <v>0</v>
      </c>
      <c r="X59" s="3">
        <v>74.902777777777771</v>
      </c>
      <c r="Y59" s="3">
        <v>0</v>
      </c>
      <c r="Z59" s="4">
        <f>Table39[[#This Row],[LPN Hours Contract]]/Table39[[#This Row],[LPN Hours]]</f>
        <v>0</v>
      </c>
      <c r="AA59" s="3">
        <v>5.0694444444444446</v>
      </c>
      <c r="AB59" s="3">
        <v>0</v>
      </c>
      <c r="AC59" s="4">
        <f>Table39[[#This Row],[LPN Admin Hours Contract]]/Table39[[#This Row],[LPN Admin Hours]]</f>
        <v>0</v>
      </c>
      <c r="AD59" s="3">
        <f>SUM(Table39[[#This Row],[CNA Hours]], Table39[[#This Row],[NA in Training Hours]], Table39[[#This Row],[Med Aide/Tech Hours]])</f>
        <v>160.38611111111112</v>
      </c>
      <c r="AE59" s="3">
        <f>SUM(Table39[[#This Row],[CNA Hours Contract]], Table39[[#This Row],[NA in Training Hours Contract]], Table39[[#This Row],[Med Aide/Tech Hours Contract]])</f>
        <v>0</v>
      </c>
      <c r="AF59" s="4">
        <f>Table39[[#This Row],[CNA/NA/Med Aide Contract Hours]]/Table39[[#This Row],[Total CNA, NA in Training, Med Aide/Tech Hours]]</f>
        <v>0</v>
      </c>
      <c r="AG59" s="3">
        <v>148.74722222222223</v>
      </c>
      <c r="AH59" s="3">
        <v>0</v>
      </c>
      <c r="AI59" s="4">
        <f>Table39[[#This Row],[CNA Hours Contract]]/Table39[[#This Row],[CNA Hours]]</f>
        <v>0</v>
      </c>
      <c r="AJ59" s="3">
        <v>11.638888888888889</v>
      </c>
      <c r="AK59" s="3">
        <v>0</v>
      </c>
      <c r="AL59" s="4">
        <f>Table39[[#This Row],[NA in Training Hours Contract]]/Table39[[#This Row],[NA in Training Hours]]</f>
        <v>0</v>
      </c>
      <c r="AM59" s="3">
        <v>0</v>
      </c>
      <c r="AN59" s="3">
        <v>0</v>
      </c>
      <c r="AO59" s="4">
        <v>0</v>
      </c>
      <c r="AP59" s="1" t="s">
        <v>57</v>
      </c>
      <c r="AQ59" s="1">
        <v>5</v>
      </c>
    </row>
    <row r="60" spans="1:43" x14ac:dyDescent="0.2">
      <c r="A60" s="1" t="s">
        <v>680</v>
      </c>
      <c r="B60" s="1" t="s">
        <v>743</v>
      </c>
      <c r="C60" s="1" t="s">
        <v>1457</v>
      </c>
      <c r="D60" s="1" t="s">
        <v>1759</v>
      </c>
      <c r="E60" s="3">
        <v>66.5</v>
      </c>
      <c r="F60" s="3">
        <f t="shared" si="0"/>
        <v>218.125</v>
      </c>
      <c r="G60" s="3">
        <f>SUM(Table39[[#This Row],[RN Hours Contract (W/ Admin, DON)]], Table39[[#This Row],[LPN Contract Hours (w/ Admin)]], Table39[[#This Row],[CNA/NA/Med Aide Contract Hours]])</f>
        <v>0</v>
      </c>
      <c r="H60" s="4">
        <f>Table39[[#This Row],[Total Contract Hours]]/Table39[[#This Row],[Total Hours Nurse Staffing]]</f>
        <v>0</v>
      </c>
      <c r="I60" s="3">
        <f>SUM(Table39[[#This Row],[RN Hours]], Table39[[#This Row],[RN Admin Hours]], Table39[[#This Row],[RN DON Hours]])</f>
        <v>66.441666666666663</v>
      </c>
      <c r="J60" s="3">
        <f t="shared" si="3"/>
        <v>0</v>
      </c>
      <c r="K60" s="4">
        <f>Table39[[#This Row],[RN Hours Contract (W/ Admin, DON)]]/Table39[[#This Row],[RN Hours (w/ Admin, DON)]]</f>
        <v>0</v>
      </c>
      <c r="L60" s="3">
        <v>60.594444444444441</v>
      </c>
      <c r="M60" s="3">
        <v>0</v>
      </c>
      <c r="N60" s="4">
        <f>Table39[[#This Row],[RN Hours Contract]]/Table39[[#This Row],[RN Hours]]</f>
        <v>0</v>
      </c>
      <c r="O60" s="3">
        <v>6.9444444444444448E-2</v>
      </c>
      <c r="P60" s="3">
        <v>0</v>
      </c>
      <c r="Q60" s="4">
        <f>Table39[[#This Row],[RN Admin Hours Contract]]/Table39[[#This Row],[RN Admin Hours]]</f>
        <v>0</v>
      </c>
      <c r="R60" s="3">
        <v>5.7777777777777777</v>
      </c>
      <c r="S60" s="3">
        <v>0</v>
      </c>
      <c r="T60" s="4">
        <f>Table39[[#This Row],[RN DON Hours Contract]]/Table39[[#This Row],[RN DON Hours]]</f>
        <v>0</v>
      </c>
      <c r="U60" s="3">
        <f>SUM(Table39[[#This Row],[LPN Hours]], Table39[[#This Row],[LPN Admin Hours]])</f>
        <v>33.141666666666666</v>
      </c>
      <c r="V60" s="3">
        <f>Table39[[#This Row],[LPN Hours Contract]]+Table39[[#This Row],[LPN Admin Hours Contract]]</f>
        <v>0</v>
      </c>
      <c r="W60" s="4">
        <f t="shared" si="4"/>
        <v>0</v>
      </c>
      <c r="X60" s="3">
        <v>33.141666666666666</v>
      </c>
      <c r="Y60" s="3">
        <v>0</v>
      </c>
      <c r="Z60" s="4">
        <f>Table39[[#This Row],[LPN Hours Contract]]/Table39[[#This Row],[LPN Hours]]</f>
        <v>0</v>
      </c>
      <c r="AA60" s="3">
        <v>0</v>
      </c>
      <c r="AB60" s="3">
        <v>0</v>
      </c>
      <c r="AC60" s="4">
        <v>0</v>
      </c>
      <c r="AD60" s="3">
        <f>SUM(Table39[[#This Row],[CNA Hours]], Table39[[#This Row],[NA in Training Hours]], Table39[[#This Row],[Med Aide/Tech Hours]])</f>
        <v>118.54166666666666</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117.61666666666666</v>
      </c>
      <c r="AH60" s="3">
        <v>0</v>
      </c>
      <c r="AI60" s="4">
        <f>Table39[[#This Row],[CNA Hours Contract]]/Table39[[#This Row],[CNA Hours]]</f>
        <v>0</v>
      </c>
      <c r="AJ60" s="3">
        <v>0.92500000000000004</v>
      </c>
      <c r="AK60" s="3">
        <v>0</v>
      </c>
      <c r="AL60" s="4">
        <f>Table39[[#This Row],[NA in Training Hours Contract]]/Table39[[#This Row],[NA in Training Hours]]</f>
        <v>0</v>
      </c>
      <c r="AM60" s="3">
        <v>0</v>
      </c>
      <c r="AN60" s="3">
        <v>0</v>
      </c>
      <c r="AO60" s="4">
        <v>0</v>
      </c>
      <c r="AP60" s="1" t="s">
        <v>58</v>
      </c>
      <c r="AQ60" s="1">
        <v>5</v>
      </c>
    </row>
    <row r="61" spans="1:43" x14ac:dyDescent="0.2">
      <c r="A61" s="1" t="s">
        <v>680</v>
      </c>
      <c r="B61" s="1" t="s">
        <v>744</v>
      </c>
      <c r="C61" s="1" t="s">
        <v>1441</v>
      </c>
      <c r="D61" s="1" t="s">
        <v>1757</v>
      </c>
      <c r="E61" s="3">
        <v>122.73333333333333</v>
      </c>
      <c r="F61" s="3">
        <f t="shared" si="0"/>
        <v>329.80555555555554</v>
      </c>
      <c r="G61" s="3">
        <f>SUM(Table39[[#This Row],[RN Hours Contract (W/ Admin, DON)]], Table39[[#This Row],[LPN Contract Hours (w/ Admin)]], Table39[[#This Row],[CNA/NA/Med Aide Contract Hours]])</f>
        <v>0</v>
      </c>
      <c r="H61" s="4">
        <f>Table39[[#This Row],[Total Contract Hours]]/Table39[[#This Row],[Total Hours Nurse Staffing]]</f>
        <v>0</v>
      </c>
      <c r="I61" s="3">
        <f>SUM(Table39[[#This Row],[RN Hours]], Table39[[#This Row],[RN Admin Hours]], Table39[[#This Row],[RN DON Hours]])</f>
        <v>75.730555555555554</v>
      </c>
      <c r="J61" s="3">
        <f t="shared" si="3"/>
        <v>0</v>
      </c>
      <c r="K61" s="4">
        <f>Table39[[#This Row],[RN Hours Contract (W/ Admin, DON)]]/Table39[[#This Row],[RN Hours (w/ Admin, DON)]]</f>
        <v>0</v>
      </c>
      <c r="L61" s="3">
        <v>64.213888888888889</v>
      </c>
      <c r="M61" s="3">
        <v>0</v>
      </c>
      <c r="N61" s="4">
        <f>Table39[[#This Row],[RN Hours Contract]]/Table39[[#This Row],[RN Hours]]</f>
        <v>0</v>
      </c>
      <c r="O61" s="3">
        <v>7.0111111111111111</v>
      </c>
      <c r="P61" s="3">
        <v>0</v>
      </c>
      <c r="Q61" s="4">
        <f>Table39[[#This Row],[RN Admin Hours Contract]]/Table39[[#This Row],[RN Admin Hours]]</f>
        <v>0</v>
      </c>
      <c r="R61" s="3">
        <v>4.5055555555555555</v>
      </c>
      <c r="S61" s="3">
        <v>0</v>
      </c>
      <c r="T61" s="4">
        <f>Table39[[#This Row],[RN DON Hours Contract]]/Table39[[#This Row],[RN DON Hours]]</f>
        <v>0</v>
      </c>
      <c r="U61" s="3">
        <f>SUM(Table39[[#This Row],[LPN Hours]], Table39[[#This Row],[LPN Admin Hours]])</f>
        <v>73.883333333333326</v>
      </c>
      <c r="V61" s="3">
        <f>Table39[[#This Row],[LPN Hours Contract]]+Table39[[#This Row],[LPN Admin Hours Contract]]</f>
        <v>0</v>
      </c>
      <c r="W61" s="4">
        <f t="shared" si="4"/>
        <v>0</v>
      </c>
      <c r="X61" s="3">
        <v>63.8</v>
      </c>
      <c r="Y61" s="3">
        <v>0</v>
      </c>
      <c r="Z61" s="4">
        <f>Table39[[#This Row],[LPN Hours Contract]]/Table39[[#This Row],[LPN Hours]]</f>
        <v>0</v>
      </c>
      <c r="AA61" s="3">
        <v>10.083333333333334</v>
      </c>
      <c r="AB61" s="3">
        <v>0</v>
      </c>
      <c r="AC61" s="4">
        <f>Table39[[#This Row],[LPN Admin Hours Contract]]/Table39[[#This Row],[LPN Admin Hours]]</f>
        <v>0</v>
      </c>
      <c r="AD61" s="3">
        <f>SUM(Table39[[#This Row],[CNA Hours]], Table39[[#This Row],[NA in Training Hours]], Table39[[#This Row],[Med Aide/Tech Hours]])</f>
        <v>180.19166666666666</v>
      </c>
      <c r="AE61" s="3">
        <f>SUM(Table39[[#This Row],[CNA Hours Contract]], Table39[[#This Row],[NA in Training Hours Contract]], Table39[[#This Row],[Med Aide/Tech Hours Contract]])</f>
        <v>0</v>
      </c>
      <c r="AF61" s="4">
        <f>Table39[[#This Row],[CNA/NA/Med Aide Contract Hours]]/Table39[[#This Row],[Total CNA, NA in Training, Med Aide/Tech Hours]]</f>
        <v>0</v>
      </c>
      <c r="AG61" s="3">
        <v>180.02500000000001</v>
      </c>
      <c r="AH61" s="3">
        <v>0</v>
      </c>
      <c r="AI61" s="4">
        <f>Table39[[#This Row],[CNA Hours Contract]]/Table39[[#This Row],[CNA Hours]]</f>
        <v>0</v>
      </c>
      <c r="AJ61" s="3">
        <v>0.16666666666666666</v>
      </c>
      <c r="AK61" s="3">
        <v>0</v>
      </c>
      <c r="AL61" s="4">
        <f>Table39[[#This Row],[NA in Training Hours Contract]]/Table39[[#This Row],[NA in Training Hours]]</f>
        <v>0</v>
      </c>
      <c r="AM61" s="3">
        <v>0</v>
      </c>
      <c r="AN61" s="3">
        <v>0</v>
      </c>
      <c r="AO61" s="4">
        <v>0</v>
      </c>
      <c r="AP61" s="1" t="s">
        <v>59</v>
      </c>
      <c r="AQ61" s="1">
        <v>5</v>
      </c>
    </row>
    <row r="62" spans="1:43" x14ac:dyDescent="0.2">
      <c r="A62" s="1" t="s">
        <v>680</v>
      </c>
      <c r="B62" s="1" t="s">
        <v>745</v>
      </c>
      <c r="C62" s="1" t="s">
        <v>1458</v>
      </c>
      <c r="D62" s="1" t="s">
        <v>1716</v>
      </c>
      <c r="E62" s="3">
        <v>74.25555555555556</v>
      </c>
      <c r="F62" s="3">
        <f t="shared" si="0"/>
        <v>258.32588888888887</v>
      </c>
      <c r="G62" s="3">
        <f>SUM(Table39[[#This Row],[RN Hours Contract (W/ Admin, DON)]], Table39[[#This Row],[LPN Contract Hours (w/ Admin)]], Table39[[#This Row],[CNA/NA/Med Aide Contract Hours]])</f>
        <v>0</v>
      </c>
      <c r="H62" s="4">
        <f>Table39[[#This Row],[Total Contract Hours]]/Table39[[#This Row],[Total Hours Nurse Staffing]]</f>
        <v>0</v>
      </c>
      <c r="I62" s="3">
        <f>SUM(Table39[[#This Row],[RN Hours]], Table39[[#This Row],[RN Admin Hours]], Table39[[#This Row],[RN DON Hours]])</f>
        <v>61.920111111111112</v>
      </c>
      <c r="J62" s="3">
        <f t="shared" si="3"/>
        <v>0</v>
      </c>
      <c r="K62" s="4">
        <f>Table39[[#This Row],[RN Hours Contract (W/ Admin, DON)]]/Table39[[#This Row],[RN Hours (w/ Admin, DON)]]</f>
        <v>0</v>
      </c>
      <c r="L62" s="3">
        <v>44.497888888888887</v>
      </c>
      <c r="M62" s="3">
        <v>0</v>
      </c>
      <c r="N62" s="4">
        <f>Table39[[#This Row],[RN Hours Contract]]/Table39[[#This Row],[RN Hours]]</f>
        <v>0</v>
      </c>
      <c r="O62" s="3">
        <v>11.877777777777778</v>
      </c>
      <c r="P62" s="3">
        <v>0</v>
      </c>
      <c r="Q62" s="4">
        <f>Table39[[#This Row],[RN Admin Hours Contract]]/Table39[[#This Row],[RN Admin Hours]]</f>
        <v>0</v>
      </c>
      <c r="R62" s="3">
        <v>5.5444444444444443</v>
      </c>
      <c r="S62" s="3">
        <v>0</v>
      </c>
      <c r="T62" s="4">
        <f>Table39[[#This Row],[RN DON Hours Contract]]/Table39[[#This Row],[RN DON Hours]]</f>
        <v>0</v>
      </c>
      <c r="U62" s="3">
        <f>SUM(Table39[[#This Row],[LPN Hours]], Table39[[#This Row],[LPN Admin Hours]])</f>
        <v>35.834555555555553</v>
      </c>
      <c r="V62" s="3">
        <f>Table39[[#This Row],[LPN Hours Contract]]+Table39[[#This Row],[LPN Admin Hours Contract]]</f>
        <v>0</v>
      </c>
      <c r="W62" s="4">
        <f t="shared" si="4"/>
        <v>0</v>
      </c>
      <c r="X62" s="3">
        <v>35.834555555555553</v>
      </c>
      <c r="Y62" s="3">
        <v>0</v>
      </c>
      <c r="Z62" s="4">
        <f>Table39[[#This Row],[LPN Hours Contract]]/Table39[[#This Row],[LPN Hours]]</f>
        <v>0</v>
      </c>
      <c r="AA62" s="3">
        <v>0</v>
      </c>
      <c r="AB62" s="3">
        <v>0</v>
      </c>
      <c r="AC62" s="4">
        <v>0</v>
      </c>
      <c r="AD62" s="3">
        <f>SUM(Table39[[#This Row],[CNA Hours]], Table39[[#This Row],[NA in Training Hours]], Table39[[#This Row],[Med Aide/Tech Hours]])</f>
        <v>160.57122222222222</v>
      </c>
      <c r="AE62" s="3">
        <f>SUM(Table39[[#This Row],[CNA Hours Contract]], Table39[[#This Row],[NA in Training Hours Contract]], Table39[[#This Row],[Med Aide/Tech Hours Contract]])</f>
        <v>0</v>
      </c>
      <c r="AF62" s="4">
        <f>Table39[[#This Row],[CNA/NA/Med Aide Contract Hours]]/Table39[[#This Row],[Total CNA, NA in Training, Med Aide/Tech Hours]]</f>
        <v>0</v>
      </c>
      <c r="AG62" s="3">
        <v>160.57122222222222</v>
      </c>
      <c r="AH62" s="3">
        <v>0</v>
      </c>
      <c r="AI62" s="4">
        <f>Table39[[#This Row],[CNA Hours Contract]]/Table39[[#This Row],[CNA Hours]]</f>
        <v>0</v>
      </c>
      <c r="AJ62" s="3">
        <v>0</v>
      </c>
      <c r="AK62" s="3">
        <v>0</v>
      </c>
      <c r="AL62" s="4">
        <v>0</v>
      </c>
      <c r="AM62" s="3">
        <v>0</v>
      </c>
      <c r="AN62" s="3">
        <v>0</v>
      </c>
      <c r="AO62" s="4">
        <v>0</v>
      </c>
      <c r="AP62" s="1" t="s">
        <v>60</v>
      </c>
      <c r="AQ62" s="1">
        <v>5</v>
      </c>
    </row>
    <row r="63" spans="1:43" x14ac:dyDescent="0.2">
      <c r="A63" s="1" t="s">
        <v>680</v>
      </c>
      <c r="B63" s="1" t="s">
        <v>746</v>
      </c>
      <c r="C63" s="1" t="s">
        <v>1459</v>
      </c>
      <c r="D63" s="1" t="s">
        <v>1743</v>
      </c>
      <c r="E63" s="3">
        <v>55.922222222222224</v>
      </c>
      <c r="F63" s="3">
        <f t="shared" si="0"/>
        <v>159.37744444444445</v>
      </c>
      <c r="G63" s="3">
        <f>SUM(Table39[[#This Row],[RN Hours Contract (W/ Admin, DON)]], Table39[[#This Row],[LPN Contract Hours (w/ Admin)]], Table39[[#This Row],[CNA/NA/Med Aide Contract Hours]])</f>
        <v>35.855555555555554</v>
      </c>
      <c r="H63" s="4">
        <f>Table39[[#This Row],[Total Contract Hours]]/Table39[[#This Row],[Total Hours Nurse Staffing]]</f>
        <v>0.22497258429848918</v>
      </c>
      <c r="I63" s="3">
        <f>SUM(Table39[[#This Row],[RN Hours]], Table39[[#This Row],[RN Admin Hours]], Table39[[#This Row],[RN DON Hours]])</f>
        <v>9.9377777777777769</v>
      </c>
      <c r="J63" s="3">
        <f t="shared" si="3"/>
        <v>0.28888888888888886</v>
      </c>
      <c r="K63" s="4">
        <f>Table39[[#This Row],[RN Hours Contract (W/ Admin, DON)]]/Table39[[#This Row],[RN Hours (w/ Admin, DON)]]</f>
        <v>2.9069767441860465E-2</v>
      </c>
      <c r="L63" s="3">
        <v>7.9694444444444441</v>
      </c>
      <c r="M63" s="3">
        <v>0.28888888888888886</v>
      </c>
      <c r="N63" s="4">
        <f>Table39[[#This Row],[RN Hours Contract]]/Table39[[#This Row],[RN Hours]]</f>
        <v>3.6249564308121297E-2</v>
      </c>
      <c r="O63" s="3">
        <v>0</v>
      </c>
      <c r="P63" s="3">
        <v>0</v>
      </c>
      <c r="Q63" s="4">
        <v>0</v>
      </c>
      <c r="R63" s="3">
        <v>1.9683333333333335</v>
      </c>
      <c r="S63" s="3">
        <v>0</v>
      </c>
      <c r="T63" s="4">
        <f>Table39[[#This Row],[RN DON Hours Contract]]/Table39[[#This Row],[RN DON Hours]]</f>
        <v>0</v>
      </c>
      <c r="U63" s="3">
        <f>SUM(Table39[[#This Row],[LPN Hours]], Table39[[#This Row],[LPN Admin Hours]])</f>
        <v>40.157000000000011</v>
      </c>
      <c r="V63" s="3">
        <f>Table39[[#This Row],[LPN Hours Contract]]+Table39[[#This Row],[LPN Admin Hours Contract]]</f>
        <v>0.62222222222222223</v>
      </c>
      <c r="W63" s="4">
        <f t="shared" si="4"/>
        <v>1.5494738706133975E-2</v>
      </c>
      <c r="X63" s="3">
        <v>30.536111111111111</v>
      </c>
      <c r="Y63" s="3">
        <v>0.62222222222222223</v>
      </c>
      <c r="Z63" s="4">
        <f>Table39[[#This Row],[LPN Hours Contract]]/Table39[[#This Row],[LPN Hours]]</f>
        <v>2.0376603293004638E-2</v>
      </c>
      <c r="AA63" s="3">
        <v>9.620888888888901</v>
      </c>
      <c r="AB63" s="3">
        <v>0</v>
      </c>
      <c r="AC63" s="4">
        <f>Table39[[#This Row],[LPN Admin Hours Contract]]/Table39[[#This Row],[LPN Admin Hours]]</f>
        <v>0</v>
      </c>
      <c r="AD63" s="3">
        <f>SUM(Table39[[#This Row],[CNA Hours]], Table39[[#This Row],[NA in Training Hours]], Table39[[#This Row],[Med Aide/Tech Hours]])</f>
        <v>109.28266666666667</v>
      </c>
      <c r="AE63" s="3">
        <f>SUM(Table39[[#This Row],[CNA Hours Contract]], Table39[[#This Row],[NA in Training Hours Contract]], Table39[[#This Row],[Med Aide/Tech Hours Contract]])</f>
        <v>34.944444444444443</v>
      </c>
      <c r="AF63" s="4">
        <f>Table39[[#This Row],[CNA/NA/Med Aide Contract Hours]]/Table39[[#This Row],[Total CNA, NA in Training, Med Aide/Tech Hours]]</f>
        <v>0.31976200353009115</v>
      </c>
      <c r="AG63" s="3">
        <v>107.79655555555556</v>
      </c>
      <c r="AH63" s="3">
        <v>34.944444444444443</v>
      </c>
      <c r="AI63" s="4">
        <f>Table39[[#This Row],[CNA Hours Contract]]/Table39[[#This Row],[CNA Hours]]</f>
        <v>0.32417032496400111</v>
      </c>
      <c r="AJ63" s="3">
        <v>1.4861111111111114</v>
      </c>
      <c r="AK63" s="3">
        <v>0</v>
      </c>
      <c r="AL63" s="4">
        <f>Table39[[#This Row],[NA in Training Hours Contract]]/Table39[[#This Row],[NA in Training Hours]]</f>
        <v>0</v>
      </c>
      <c r="AM63" s="3">
        <v>0</v>
      </c>
      <c r="AN63" s="3">
        <v>0</v>
      </c>
      <c r="AO63" s="4">
        <v>0</v>
      </c>
      <c r="AP63" s="1" t="s">
        <v>61</v>
      </c>
      <c r="AQ63" s="1">
        <v>5</v>
      </c>
    </row>
    <row r="64" spans="1:43" x14ac:dyDescent="0.2">
      <c r="A64" s="1" t="s">
        <v>680</v>
      </c>
      <c r="B64" s="1" t="s">
        <v>747</v>
      </c>
      <c r="C64" s="1" t="s">
        <v>1460</v>
      </c>
      <c r="D64" s="1" t="s">
        <v>1761</v>
      </c>
      <c r="E64" s="3">
        <v>72.555555555555557</v>
      </c>
      <c r="F64" s="3">
        <f t="shared" si="0"/>
        <v>341.44444444444446</v>
      </c>
      <c r="G64" s="3">
        <f>SUM(Table39[[#This Row],[RN Hours Contract (W/ Admin, DON)]], Table39[[#This Row],[LPN Contract Hours (w/ Admin)]], Table39[[#This Row],[CNA/NA/Med Aide Contract Hours]])</f>
        <v>7.2527777777777773</v>
      </c>
      <c r="H64" s="4">
        <f>Table39[[#This Row],[Total Contract Hours]]/Table39[[#This Row],[Total Hours Nurse Staffing]]</f>
        <v>2.1241457858769928E-2</v>
      </c>
      <c r="I64" s="3">
        <f>SUM(Table39[[#This Row],[RN Hours]], Table39[[#This Row],[RN Admin Hours]], Table39[[#This Row],[RN DON Hours]])</f>
        <v>48.780555555555551</v>
      </c>
      <c r="J64" s="3">
        <f t="shared" si="3"/>
        <v>2.0138888888888888</v>
      </c>
      <c r="K64" s="4">
        <f>Table39[[#This Row],[RN Hours Contract (W/ Admin, DON)]]/Table39[[#This Row],[RN Hours (w/ Admin, DON)]]</f>
        <v>4.1284664882409887E-2</v>
      </c>
      <c r="L64" s="3">
        <v>29.997222222222224</v>
      </c>
      <c r="M64" s="3">
        <v>2.0138888888888888</v>
      </c>
      <c r="N64" s="4">
        <f>Table39[[#This Row],[RN Hours Contract]]/Table39[[#This Row],[RN Hours]]</f>
        <v>6.7135845911658484E-2</v>
      </c>
      <c r="O64" s="3">
        <v>14.172222222222222</v>
      </c>
      <c r="P64" s="3">
        <v>0</v>
      </c>
      <c r="Q64" s="4">
        <f>Table39[[#This Row],[RN Admin Hours Contract]]/Table39[[#This Row],[RN Admin Hours]]</f>
        <v>0</v>
      </c>
      <c r="R64" s="3">
        <v>4.6111111111111107</v>
      </c>
      <c r="S64" s="3">
        <v>0</v>
      </c>
      <c r="T64" s="4">
        <f>Table39[[#This Row],[RN DON Hours Contract]]/Table39[[#This Row],[RN DON Hours]]</f>
        <v>0</v>
      </c>
      <c r="U64" s="3">
        <f>SUM(Table39[[#This Row],[LPN Hours]], Table39[[#This Row],[LPN Admin Hours]])</f>
        <v>75.911111111111111</v>
      </c>
      <c r="V64" s="3">
        <f>Table39[[#This Row],[LPN Hours Contract]]+Table39[[#This Row],[LPN Admin Hours Contract]]</f>
        <v>4.4722222222222223</v>
      </c>
      <c r="W64" s="4">
        <f t="shared" si="4"/>
        <v>5.8913934426229511E-2</v>
      </c>
      <c r="X64" s="3">
        <v>75.911111111111111</v>
      </c>
      <c r="Y64" s="3">
        <v>4.4722222222222223</v>
      </c>
      <c r="Z64" s="4">
        <f>Table39[[#This Row],[LPN Hours Contract]]/Table39[[#This Row],[LPN Hours]]</f>
        <v>5.8913934426229511E-2</v>
      </c>
      <c r="AA64" s="3">
        <v>0</v>
      </c>
      <c r="AB64" s="3">
        <v>0</v>
      </c>
      <c r="AC64" s="4">
        <v>0</v>
      </c>
      <c r="AD64" s="3">
        <f>SUM(Table39[[#This Row],[CNA Hours]], Table39[[#This Row],[NA in Training Hours]], Table39[[#This Row],[Med Aide/Tech Hours]])</f>
        <v>216.75277777777779</v>
      </c>
      <c r="AE64" s="3">
        <f>SUM(Table39[[#This Row],[CNA Hours Contract]], Table39[[#This Row],[NA in Training Hours Contract]], Table39[[#This Row],[Med Aide/Tech Hours Contract]])</f>
        <v>0.76666666666666672</v>
      </c>
      <c r="AF64" s="4">
        <f>Table39[[#This Row],[CNA/NA/Med Aide Contract Hours]]/Table39[[#This Row],[Total CNA, NA in Training, Med Aide/Tech Hours]]</f>
        <v>3.5370557855211389E-3</v>
      </c>
      <c r="AG64" s="3">
        <v>208.94444444444446</v>
      </c>
      <c r="AH64" s="3">
        <v>0.76666666666666672</v>
      </c>
      <c r="AI64" s="4">
        <f>Table39[[#This Row],[CNA Hours Contract]]/Table39[[#This Row],[CNA Hours]]</f>
        <v>3.6692369050784364E-3</v>
      </c>
      <c r="AJ64" s="3">
        <v>7.8083333333333336</v>
      </c>
      <c r="AK64" s="3">
        <v>0</v>
      </c>
      <c r="AL64" s="4">
        <f>Table39[[#This Row],[NA in Training Hours Contract]]/Table39[[#This Row],[NA in Training Hours]]</f>
        <v>0</v>
      </c>
      <c r="AM64" s="3">
        <v>0</v>
      </c>
      <c r="AN64" s="3">
        <v>0</v>
      </c>
      <c r="AO64" s="4">
        <v>0</v>
      </c>
      <c r="AP64" s="1" t="s">
        <v>62</v>
      </c>
      <c r="AQ64" s="1">
        <v>5</v>
      </c>
    </row>
    <row r="65" spans="1:43" x14ac:dyDescent="0.2">
      <c r="A65" s="1" t="s">
        <v>680</v>
      </c>
      <c r="B65" s="1" t="s">
        <v>748</v>
      </c>
      <c r="C65" s="1" t="s">
        <v>1461</v>
      </c>
      <c r="D65" s="1" t="s">
        <v>1741</v>
      </c>
      <c r="E65" s="3">
        <v>242.5</v>
      </c>
      <c r="F65" s="3">
        <f t="shared" si="0"/>
        <v>911.35444444444443</v>
      </c>
      <c r="G65" s="3">
        <f>SUM(Table39[[#This Row],[RN Hours Contract (W/ Admin, DON)]], Table39[[#This Row],[LPN Contract Hours (w/ Admin)]], Table39[[#This Row],[CNA/NA/Med Aide Contract Hours]])</f>
        <v>11.382222222222222</v>
      </c>
      <c r="H65" s="4">
        <f>Table39[[#This Row],[Total Contract Hours]]/Table39[[#This Row],[Total Hours Nurse Staffing]]</f>
        <v>1.2489347357230203E-2</v>
      </c>
      <c r="I65" s="3">
        <f>SUM(Table39[[#This Row],[RN Hours]], Table39[[#This Row],[RN Admin Hours]], Table39[[#This Row],[RN DON Hours]])</f>
        <v>242.46166666666667</v>
      </c>
      <c r="J65" s="3">
        <f t="shared" si="3"/>
        <v>4.6366666666666667</v>
      </c>
      <c r="K65" s="4">
        <f>Table39[[#This Row],[RN Hours Contract (W/ Admin, DON)]]/Table39[[#This Row],[RN Hours (w/ Admin, DON)]]</f>
        <v>1.9123297840895812E-2</v>
      </c>
      <c r="L65" s="3">
        <v>213.14777777777778</v>
      </c>
      <c r="M65" s="3">
        <v>3.2144444444444447</v>
      </c>
      <c r="N65" s="4">
        <f>Table39[[#This Row],[RN Hours Contract]]/Table39[[#This Row],[RN Hours]]</f>
        <v>1.5080825509688115E-2</v>
      </c>
      <c r="O65" s="3">
        <v>23.68888888888889</v>
      </c>
      <c r="P65" s="3">
        <v>1.4222222222222223</v>
      </c>
      <c r="Q65" s="4">
        <f>Table39[[#This Row],[RN Admin Hours Contract]]/Table39[[#This Row],[RN Admin Hours]]</f>
        <v>6.0037523452157598E-2</v>
      </c>
      <c r="R65" s="3">
        <v>5.625</v>
      </c>
      <c r="S65" s="3">
        <v>0</v>
      </c>
      <c r="T65" s="4">
        <f>Table39[[#This Row],[RN DON Hours Contract]]/Table39[[#This Row],[RN DON Hours]]</f>
        <v>0</v>
      </c>
      <c r="U65" s="3">
        <f>SUM(Table39[[#This Row],[LPN Hours]], Table39[[#This Row],[LPN Admin Hours]])</f>
        <v>158.26222222222222</v>
      </c>
      <c r="V65" s="3">
        <f>Table39[[#This Row],[LPN Hours Contract]]+Table39[[#This Row],[LPN Admin Hours Contract]]</f>
        <v>0.92888888888888888</v>
      </c>
      <c r="W65" s="4">
        <f t="shared" si="4"/>
        <v>5.8693027043724899E-3</v>
      </c>
      <c r="X65" s="3">
        <v>152.70944444444444</v>
      </c>
      <c r="Y65" s="3">
        <v>0.92888888888888888</v>
      </c>
      <c r="Z65" s="4">
        <f>Table39[[#This Row],[LPN Hours Contract]]/Table39[[#This Row],[LPN Hours]]</f>
        <v>6.0827206350476757E-3</v>
      </c>
      <c r="AA65" s="3">
        <v>5.552777777777778</v>
      </c>
      <c r="AB65" s="3">
        <v>0</v>
      </c>
      <c r="AC65" s="4">
        <f>Table39[[#This Row],[LPN Admin Hours Contract]]/Table39[[#This Row],[LPN Admin Hours]]</f>
        <v>0</v>
      </c>
      <c r="AD65" s="3">
        <f>SUM(Table39[[#This Row],[CNA Hours]], Table39[[#This Row],[NA in Training Hours]], Table39[[#This Row],[Med Aide/Tech Hours]])</f>
        <v>510.63055555555553</v>
      </c>
      <c r="AE65" s="3">
        <f>SUM(Table39[[#This Row],[CNA Hours Contract]], Table39[[#This Row],[NA in Training Hours Contract]], Table39[[#This Row],[Med Aide/Tech Hours Contract]])</f>
        <v>5.8166666666666664</v>
      </c>
      <c r="AF65" s="4">
        <f>Table39[[#This Row],[CNA/NA/Med Aide Contract Hours]]/Table39[[#This Row],[Total CNA, NA in Training, Med Aide/Tech Hours]]</f>
        <v>1.1391144935183624E-2</v>
      </c>
      <c r="AG65" s="3">
        <v>510.63055555555553</v>
      </c>
      <c r="AH65" s="3">
        <v>5.8166666666666664</v>
      </c>
      <c r="AI65" s="4">
        <f>Table39[[#This Row],[CNA Hours Contract]]/Table39[[#This Row],[CNA Hours]]</f>
        <v>1.1391144935183624E-2</v>
      </c>
      <c r="AJ65" s="3">
        <v>0</v>
      </c>
      <c r="AK65" s="3">
        <v>0</v>
      </c>
      <c r="AL65" s="4">
        <v>0</v>
      </c>
      <c r="AM65" s="3">
        <v>0</v>
      </c>
      <c r="AN65" s="3">
        <v>0</v>
      </c>
      <c r="AO65" s="4">
        <v>0</v>
      </c>
      <c r="AP65" s="1" t="s">
        <v>63</v>
      </c>
      <c r="AQ65" s="1">
        <v>5</v>
      </c>
    </row>
    <row r="66" spans="1:43" x14ac:dyDescent="0.2">
      <c r="A66" s="1" t="s">
        <v>680</v>
      </c>
      <c r="B66" s="1" t="s">
        <v>749</v>
      </c>
      <c r="C66" s="1" t="s">
        <v>1462</v>
      </c>
      <c r="D66" s="1" t="s">
        <v>1749</v>
      </c>
      <c r="E66" s="3">
        <v>122.77777777777777</v>
      </c>
      <c r="F66" s="3">
        <f t="shared" ref="F66:F129" si="5">SUM(I66,U66,AD66)</f>
        <v>433.64444444444445</v>
      </c>
      <c r="G66" s="3">
        <f>SUM(Table39[[#This Row],[RN Hours Contract (W/ Admin, DON)]], Table39[[#This Row],[LPN Contract Hours (w/ Admin)]], Table39[[#This Row],[CNA/NA/Med Aide Contract Hours]])</f>
        <v>32.880555555555553</v>
      </c>
      <c r="H66" s="4">
        <f>Table39[[#This Row],[Total Contract Hours]]/Table39[[#This Row],[Total Hours Nurse Staffing]]</f>
        <v>7.5823767551501484E-2</v>
      </c>
      <c r="I66" s="3">
        <f>SUM(Table39[[#This Row],[RN Hours]], Table39[[#This Row],[RN Admin Hours]], Table39[[#This Row],[RN DON Hours]])</f>
        <v>52.136111111111106</v>
      </c>
      <c r="J66" s="3">
        <f t="shared" si="3"/>
        <v>1.6722222222222223</v>
      </c>
      <c r="K66" s="4">
        <f>Table39[[#This Row],[RN Hours Contract (W/ Admin, DON)]]/Table39[[#This Row],[RN Hours (w/ Admin, DON)]]</f>
        <v>3.2074164846289097E-2</v>
      </c>
      <c r="L66" s="3">
        <v>32.847222222222221</v>
      </c>
      <c r="M66" s="3">
        <v>1.6722222222222223</v>
      </c>
      <c r="N66" s="4">
        <f>Table39[[#This Row],[RN Hours Contract]]/Table39[[#This Row],[RN Hours]]</f>
        <v>5.0909090909090911E-2</v>
      </c>
      <c r="O66" s="3">
        <v>12.472222222222221</v>
      </c>
      <c r="P66" s="3">
        <v>0</v>
      </c>
      <c r="Q66" s="4">
        <f>Table39[[#This Row],[RN Admin Hours Contract]]/Table39[[#This Row],[RN Admin Hours]]</f>
        <v>0</v>
      </c>
      <c r="R66" s="3">
        <v>6.8166666666666664</v>
      </c>
      <c r="S66" s="3">
        <v>0</v>
      </c>
      <c r="T66" s="4">
        <f>Table39[[#This Row],[RN DON Hours Contract]]/Table39[[#This Row],[RN DON Hours]]</f>
        <v>0</v>
      </c>
      <c r="U66" s="3">
        <f>SUM(Table39[[#This Row],[LPN Hours]], Table39[[#This Row],[LPN Admin Hours]])</f>
        <v>47.69166666666667</v>
      </c>
      <c r="V66" s="3">
        <f>Table39[[#This Row],[LPN Hours Contract]]+Table39[[#This Row],[LPN Admin Hours Contract]]</f>
        <v>15.111111111111111</v>
      </c>
      <c r="W66" s="4">
        <f t="shared" si="4"/>
        <v>0.31685013687459956</v>
      </c>
      <c r="X66" s="3">
        <v>41.244444444444447</v>
      </c>
      <c r="Y66" s="3">
        <v>15.111111111111111</v>
      </c>
      <c r="Z66" s="4">
        <f>Table39[[#This Row],[LPN Hours Contract]]/Table39[[#This Row],[LPN Hours]]</f>
        <v>0.36637931034482757</v>
      </c>
      <c r="AA66" s="3">
        <v>6.447222222222222</v>
      </c>
      <c r="AB66" s="3">
        <v>0</v>
      </c>
      <c r="AC66" s="4">
        <f>Table39[[#This Row],[LPN Admin Hours Contract]]/Table39[[#This Row],[LPN Admin Hours]]</f>
        <v>0</v>
      </c>
      <c r="AD66" s="3">
        <f>SUM(Table39[[#This Row],[CNA Hours]], Table39[[#This Row],[NA in Training Hours]], Table39[[#This Row],[Med Aide/Tech Hours]])</f>
        <v>333.81666666666666</v>
      </c>
      <c r="AE66" s="3">
        <f>SUM(Table39[[#This Row],[CNA Hours Contract]], Table39[[#This Row],[NA in Training Hours Contract]], Table39[[#This Row],[Med Aide/Tech Hours Contract]])</f>
        <v>16.097222222222221</v>
      </c>
      <c r="AF66" s="4">
        <f>Table39[[#This Row],[CNA/NA/Med Aide Contract Hours]]/Table39[[#This Row],[Total CNA, NA in Training, Med Aide/Tech Hours]]</f>
        <v>4.822174513621915E-2</v>
      </c>
      <c r="AG66" s="3">
        <v>333.81666666666666</v>
      </c>
      <c r="AH66" s="3">
        <v>16.097222222222221</v>
      </c>
      <c r="AI66" s="4">
        <f>Table39[[#This Row],[CNA Hours Contract]]/Table39[[#This Row],[CNA Hours]]</f>
        <v>4.822174513621915E-2</v>
      </c>
      <c r="AJ66" s="3">
        <v>0</v>
      </c>
      <c r="AK66" s="3">
        <v>0</v>
      </c>
      <c r="AL66" s="4">
        <v>0</v>
      </c>
      <c r="AM66" s="3">
        <v>0</v>
      </c>
      <c r="AN66" s="3">
        <v>0</v>
      </c>
      <c r="AO66" s="4">
        <v>0</v>
      </c>
      <c r="AP66" s="1" t="s">
        <v>64</v>
      </c>
      <c r="AQ66" s="1">
        <v>5</v>
      </c>
    </row>
    <row r="67" spans="1:43" x14ac:dyDescent="0.2">
      <c r="A67" s="1" t="s">
        <v>680</v>
      </c>
      <c r="B67" s="1" t="s">
        <v>750</v>
      </c>
      <c r="C67" s="1" t="s">
        <v>1463</v>
      </c>
      <c r="D67" s="1" t="s">
        <v>1701</v>
      </c>
      <c r="E67" s="3">
        <v>42.088888888888889</v>
      </c>
      <c r="F67" s="3">
        <f t="shared" si="5"/>
        <v>204.22222222222223</v>
      </c>
      <c r="G67" s="3">
        <f>SUM(Table39[[#This Row],[RN Hours Contract (W/ Admin, DON)]], Table39[[#This Row],[LPN Contract Hours (w/ Admin)]], Table39[[#This Row],[CNA/NA/Med Aide Contract Hours]])</f>
        <v>4.1916666666666664</v>
      </c>
      <c r="H67" s="4">
        <f>Table39[[#This Row],[Total Contract Hours]]/Table39[[#This Row],[Total Hours Nurse Staffing]]</f>
        <v>2.0525027203482045E-2</v>
      </c>
      <c r="I67" s="3">
        <f>SUM(Table39[[#This Row],[RN Hours]], Table39[[#This Row],[RN Admin Hours]], Table39[[#This Row],[RN DON Hours]])</f>
        <v>35.272222222222226</v>
      </c>
      <c r="J67" s="3">
        <f t="shared" si="3"/>
        <v>0</v>
      </c>
      <c r="K67" s="4">
        <f>Table39[[#This Row],[RN Hours Contract (W/ Admin, DON)]]/Table39[[#This Row],[RN Hours (w/ Admin, DON)]]</f>
        <v>0</v>
      </c>
      <c r="L67" s="3">
        <v>29.286111111111111</v>
      </c>
      <c r="M67" s="3">
        <v>0</v>
      </c>
      <c r="N67" s="4">
        <f>Table39[[#This Row],[RN Hours Contract]]/Table39[[#This Row],[RN Hours]]</f>
        <v>0</v>
      </c>
      <c r="O67" s="3">
        <v>0.65277777777777779</v>
      </c>
      <c r="P67" s="3">
        <v>0</v>
      </c>
      <c r="Q67" s="4">
        <f>Table39[[#This Row],[RN Admin Hours Contract]]/Table39[[#This Row],[RN Admin Hours]]</f>
        <v>0</v>
      </c>
      <c r="R67" s="3">
        <v>5.333333333333333</v>
      </c>
      <c r="S67" s="3">
        <v>0</v>
      </c>
      <c r="T67" s="4">
        <f>Table39[[#This Row],[RN DON Hours Contract]]/Table39[[#This Row],[RN DON Hours]]</f>
        <v>0</v>
      </c>
      <c r="U67" s="3">
        <f>SUM(Table39[[#This Row],[LPN Hours]], Table39[[#This Row],[LPN Admin Hours]])</f>
        <v>52.283333333333331</v>
      </c>
      <c r="V67" s="3">
        <f>Table39[[#This Row],[LPN Hours Contract]]+Table39[[#This Row],[LPN Admin Hours Contract]]</f>
        <v>4.1916666666666664</v>
      </c>
      <c r="W67" s="4">
        <f t="shared" si="4"/>
        <v>8.0172138986292635E-2</v>
      </c>
      <c r="X67" s="3">
        <v>41.81111111111111</v>
      </c>
      <c r="Y67" s="3">
        <v>4.1916666666666664</v>
      </c>
      <c r="Z67" s="4">
        <f>Table39[[#This Row],[LPN Hours Contract]]/Table39[[#This Row],[LPN Hours]]</f>
        <v>0.10025245814509699</v>
      </c>
      <c r="AA67" s="3">
        <v>10.472222222222221</v>
      </c>
      <c r="AB67" s="3">
        <v>0</v>
      </c>
      <c r="AC67" s="4">
        <f>Table39[[#This Row],[LPN Admin Hours Contract]]/Table39[[#This Row],[LPN Admin Hours]]</f>
        <v>0</v>
      </c>
      <c r="AD67" s="3">
        <f>SUM(Table39[[#This Row],[CNA Hours]], Table39[[#This Row],[NA in Training Hours]], Table39[[#This Row],[Med Aide/Tech Hours]])</f>
        <v>116.66666666666667</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113.44444444444444</v>
      </c>
      <c r="AH67" s="3">
        <v>0</v>
      </c>
      <c r="AI67" s="4">
        <f>Table39[[#This Row],[CNA Hours Contract]]/Table39[[#This Row],[CNA Hours]]</f>
        <v>0</v>
      </c>
      <c r="AJ67" s="3">
        <v>3.2222222222222223</v>
      </c>
      <c r="AK67" s="3">
        <v>0</v>
      </c>
      <c r="AL67" s="4">
        <f>Table39[[#This Row],[NA in Training Hours Contract]]/Table39[[#This Row],[NA in Training Hours]]</f>
        <v>0</v>
      </c>
      <c r="AM67" s="3">
        <v>0</v>
      </c>
      <c r="AN67" s="3">
        <v>0</v>
      </c>
      <c r="AO67" s="4">
        <v>0</v>
      </c>
      <c r="AP67" s="1" t="s">
        <v>65</v>
      </c>
      <c r="AQ67" s="1">
        <v>5</v>
      </c>
    </row>
    <row r="68" spans="1:43" x14ac:dyDescent="0.2">
      <c r="A68" s="1" t="s">
        <v>680</v>
      </c>
      <c r="B68" s="1" t="s">
        <v>751</v>
      </c>
      <c r="C68" s="1" t="s">
        <v>1373</v>
      </c>
      <c r="D68" s="1" t="s">
        <v>1704</v>
      </c>
      <c r="E68" s="3">
        <v>80.411111111111111</v>
      </c>
      <c r="F68" s="3">
        <f t="shared" si="5"/>
        <v>225.81077777777779</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24.429222222222222</v>
      </c>
      <c r="J68" s="3">
        <f t="shared" si="3"/>
        <v>0</v>
      </c>
      <c r="K68" s="4">
        <f>Table39[[#This Row],[RN Hours Contract (W/ Admin, DON)]]/Table39[[#This Row],[RN Hours (w/ Admin, DON)]]</f>
        <v>0</v>
      </c>
      <c r="L68" s="3">
        <v>19.179222222222222</v>
      </c>
      <c r="M68" s="3">
        <v>0</v>
      </c>
      <c r="N68" s="4">
        <f>Table39[[#This Row],[RN Hours Contract]]/Table39[[#This Row],[RN Hours]]</f>
        <v>0</v>
      </c>
      <c r="O68" s="3">
        <v>0</v>
      </c>
      <c r="P68" s="3">
        <v>0</v>
      </c>
      <c r="Q68" s="4">
        <v>0</v>
      </c>
      <c r="R68" s="3">
        <v>5.25</v>
      </c>
      <c r="S68" s="3">
        <v>0</v>
      </c>
      <c r="T68" s="4">
        <f>Table39[[#This Row],[RN DON Hours Contract]]/Table39[[#This Row],[RN DON Hours]]</f>
        <v>0</v>
      </c>
      <c r="U68" s="3">
        <f>SUM(Table39[[#This Row],[LPN Hours]], Table39[[#This Row],[LPN Admin Hours]])</f>
        <v>51.367444444444445</v>
      </c>
      <c r="V68" s="3">
        <f>Table39[[#This Row],[LPN Hours Contract]]+Table39[[#This Row],[LPN Admin Hours Contract]]</f>
        <v>0</v>
      </c>
      <c r="W68" s="4">
        <f t="shared" si="4"/>
        <v>0</v>
      </c>
      <c r="X68" s="3">
        <v>50.328555555555553</v>
      </c>
      <c r="Y68" s="3">
        <v>0</v>
      </c>
      <c r="Z68" s="4">
        <f>Table39[[#This Row],[LPN Hours Contract]]/Table39[[#This Row],[LPN Hours]]</f>
        <v>0</v>
      </c>
      <c r="AA68" s="3">
        <v>1.038888888888889</v>
      </c>
      <c r="AB68" s="3">
        <v>0</v>
      </c>
      <c r="AC68" s="4">
        <f>Table39[[#This Row],[LPN Admin Hours Contract]]/Table39[[#This Row],[LPN Admin Hours]]</f>
        <v>0</v>
      </c>
      <c r="AD68" s="3">
        <f>SUM(Table39[[#This Row],[CNA Hours]], Table39[[#This Row],[NA in Training Hours]], Table39[[#This Row],[Med Aide/Tech Hours]])</f>
        <v>150.01411111111111</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138.85088888888887</v>
      </c>
      <c r="AH68" s="3">
        <v>0</v>
      </c>
      <c r="AI68" s="4">
        <f>Table39[[#This Row],[CNA Hours Contract]]/Table39[[#This Row],[CNA Hours]]</f>
        <v>0</v>
      </c>
      <c r="AJ68" s="3">
        <v>11.163222222222222</v>
      </c>
      <c r="AK68" s="3">
        <v>0</v>
      </c>
      <c r="AL68" s="4">
        <f>Table39[[#This Row],[NA in Training Hours Contract]]/Table39[[#This Row],[NA in Training Hours]]</f>
        <v>0</v>
      </c>
      <c r="AM68" s="3">
        <v>0</v>
      </c>
      <c r="AN68" s="3">
        <v>0</v>
      </c>
      <c r="AO68" s="4">
        <v>0</v>
      </c>
      <c r="AP68" s="1" t="s">
        <v>66</v>
      </c>
      <c r="AQ68" s="1">
        <v>5</v>
      </c>
    </row>
    <row r="69" spans="1:43" x14ac:dyDescent="0.2">
      <c r="A69" s="1" t="s">
        <v>680</v>
      </c>
      <c r="B69" s="1" t="s">
        <v>752</v>
      </c>
      <c r="C69" s="1" t="s">
        <v>1464</v>
      </c>
      <c r="D69" s="1" t="s">
        <v>1743</v>
      </c>
      <c r="E69" s="3">
        <v>65.344444444444449</v>
      </c>
      <c r="F69" s="3">
        <f t="shared" si="5"/>
        <v>190.29500000000002</v>
      </c>
      <c r="G69" s="3">
        <f>SUM(Table39[[#This Row],[RN Hours Contract (W/ Admin, DON)]], Table39[[#This Row],[LPN Contract Hours (w/ Admin)]], Table39[[#This Row],[CNA/NA/Med Aide Contract Hours]])</f>
        <v>30.125</v>
      </c>
      <c r="H69" s="4">
        <f>Table39[[#This Row],[Total Contract Hours]]/Table39[[#This Row],[Total Hours Nurse Staffing]]</f>
        <v>0.15830683938096113</v>
      </c>
      <c r="I69" s="3">
        <f>SUM(Table39[[#This Row],[RN Hours]], Table39[[#This Row],[RN Admin Hours]], Table39[[#This Row],[RN DON Hours]])</f>
        <v>16.019222222222218</v>
      </c>
      <c r="J69" s="3">
        <f t="shared" si="3"/>
        <v>0.17777777777777778</v>
      </c>
      <c r="K69" s="4">
        <f>Table39[[#This Row],[RN Hours Contract (W/ Admin, DON)]]/Table39[[#This Row],[RN Hours (w/ Admin, DON)]]</f>
        <v>1.1097778363493861E-2</v>
      </c>
      <c r="L69" s="3">
        <v>4.4555555555555557</v>
      </c>
      <c r="M69" s="3">
        <v>0.17777777777777778</v>
      </c>
      <c r="N69" s="4">
        <f>Table39[[#This Row],[RN Hours Contract]]/Table39[[#This Row],[RN Hours]]</f>
        <v>3.9900249376558602E-2</v>
      </c>
      <c r="O69" s="3">
        <v>5.8494444444444449</v>
      </c>
      <c r="P69" s="3">
        <v>0</v>
      </c>
      <c r="Q69" s="4">
        <f>Table39[[#This Row],[RN Admin Hours Contract]]/Table39[[#This Row],[RN Admin Hours]]</f>
        <v>0</v>
      </c>
      <c r="R69" s="3">
        <v>5.7142222222222196</v>
      </c>
      <c r="S69" s="3">
        <v>0</v>
      </c>
      <c r="T69" s="4">
        <f>Table39[[#This Row],[RN DON Hours Contract]]/Table39[[#This Row],[RN DON Hours]]</f>
        <v>0</v>
      </c>
      <c r="U69" s="3">
        <f>SUM(Table39[[#This Row],[LPN Hours]], Table39[[#This Row],[LPN Admin Hours]])</f>
        <v>51.686222222222227</v>
      </c>
      <c r="V69" s="3">
        <f>Table39[[#This Row],[LPN Hours Contract]]+Table39[[#This Row],[LPN Admin Hours Contract]]</f>
        <v>0</v>
      </c>
      <c r="W69" s="4">
        <f t="shared" si="4"/>
        <v>0</v>
      </c>
      <c r="X69" s="3">
        <v>46.728333333333339</v>
      </c>
      <c r="Y69" s="3">
        <v>0</v>
      </c>
      <c r="Z69" s="4">
        <f>Table39[[#This Row],[LPN Hours Contract]]/Table39[[#This Row],[LPN Hours]]</f>
        <v>0</v>
      </c>
      <c r="AA69" s="3">
        <v>4.9578888888888892</v>
      </c>
      <c r="AB69" s="3">
        <v>0</v>
      </c>
      <c r="AC69" s="4">
        <f>Table39[[#This Row],[LPN Admin Hours Contract]]/Table39[[#This Row],[LPN Admin Hours]]</f>
        <v>0</v>
      </c>
      <c r="AD69" s="3">
        <f>SUM(Table39[[#This Row],[CNA Hours]], Table39[[#This Row],[NA in Training Hours]], Table39[[#This Row],[Med Aide/Tech Hours]])</f>
        <v>122.58955555555555</v>
      </c>
      <c r="AE69" s="3">
        <f>SUM(Table39[[#This Row],[CNA Hours Contract]], Table39[[#This Row],[NA in Training Hours Contract]], Table39[[#This Row],[Med Aide/Tech Hours Contract]])</f>
        <v>29.947222222222223</v>
      </c>
      <c r="AF69" s="4">
        <f>Table39[[#This Row],[CNA/NA/Med Aide Contract Hours]]/Table39[[#This Row],[Total CNA, NA in Training, Med Aide/Tech Hours]]</f>
        <v>0.24428852920223404</v>
      </c>
      <c r="AG69" s="3">
        <v>122.58955555555555</v>
      </c>
      <c r="AH69" s="3">
        <v>29.947222222222223</v>
      </c>
      <c r="AI69" s="4">
        <f>Table39[[#This Row],[CNA Hours Contract]]/Table39[[#This Row],[CNA Hours]]</f>
        <v>0.24428852920223404</v>
      </c>
      <c r="AJ69" s="3">
        <v>0</v>
      </c>
      <c r="AK69" s="3">
        <v>0</v>
      </c>
      <c r="AL69" s="4">
        <v>0</v>
      </c>
      <c r="AM69" s="3">
        <v>0</v>
      </c>
      <c r="AN69" s="3">
        <v>0</v>
      </c>
      <c r="AO69" s="4">
        <v>0</v>
      </c>
      <c r="AP69" s="1" t="s">
        <v>67</v>
      </c>
      <c r="AQ69" s="1">
        <v>5</v>
      </c>
    </row>
    <row r="70" spans="1:43" x14ac:dyDescent="0.2">
      <c r="A70" s="1" t="s">
        <v>680</v>
      </c>
      <c r="B70" s="1" t="s">
        <v>753</v>
      </c>
      <c r="C70" s="1" t="s">
        <v>1399</v>
      </c>
      <c r="D70" s="1" t="s">
        <v>1762</v>
      </c>
      <c r="E70" s="3">
        <v>71.911111111111111</v>
      </c>
      <c r="F70" s="3">
        <f t="shared" si="5"/>
        <v>212.35277777777776</v>
      </c>
      <c r="G70" s="3">
        <f>SUM(Table39[[#This Row],[RN Hours Contract (W/ Admin, DON)]], Table39[[#This Row],[LPN Contract Hours (w/ Admin)]], Table39[[#This Row],[CNA/NA/Med Aide Contract Hours]])</f>
        <v>0.25</v>
      </c>
      <c r="H70" s="4">
        <f>Table39[[#This Row],[Total Contract Hours]]/Table39[[#This Row],[Total Hours Nurse Staffing]]</f>
        <v>1.1772862244430783E-3</v>
      </c>
      <c r="I70" s="3">
        <f>SUM(Table39[[#This Row],[RN Hours]], Table39[[#This Row],[RN Admin Hours]], Table39[[#This Row],[RN DON Hours]])</f>
        <v>34.047222222222224</v>
      </c>
      <c r="J70" s="3">
        <f t="shared" si="3"/>
        <v>0.25</v>
      </c>
      <c r="K70" s="4">
        <f>Table39[[#This Row],[RN Hours Contract (W/ Admin, DON)]]/Table39[[#This Row],[RN Hours (w/ Admin, DON)]]</f>
        <v>7.3427429224116828E-3</v>
      </c>
      <c r="L70" s="3">
        <v>22.247222222222224</v>
      </c>
      <c r="M70" s="3">
        <v>0.25</v>
      </c>
      <c r="N70" s="4">
        <f>Table39[[#This Row],[RN Hours Contract]]/Table39[[#This Row],[RN Hours]]</f>
        <v>1.1237357972281183E-2</v>
      </c>
      <c r="O70" s="3">
        <v>6.666666666666667</v>
      </c>
      <c r="P70" s="3">
        <v>0</v>
      </c>
      <c r="Q70" s="4">
        <f>Table39[[#This Row],[RN Admin Hours Contract]]/Table39[[#This Row],[RN Admin Hours]]</f>
        <v>0</v>
      </c>
      <c r="R70" s="3">
        <v>5.1333333333333337</v>
      </c>
      <c r="S70" s="3">
        <v>0</v>
      </c>
      <c r="T70" s="4">
        <f>Table39[[#This Row],[RN DON Hours Contract]]/Table39[[#This Row],[RN DON Hours]]</f>
        <v>0</v>
      </c>
      <c r="U70" s="3">
        <f>SUM(Table39[[#This Row],[LPN Hours]], Table39[[#This Row],[LPN Admin Hours]])</f>
        <v>46.408333333333331</v>
      </c>
      <c r="V70" s="3">
        <f>Table39[[#This Row],[LPN Hours Contract]]+Table39[[#This Row],[LPN Admin Hours Contract]]</f>
        <v>0</v>
      </c>
      <c r="W70" s="4">
        <f t="shared" si="4"/>
        <v>0</v>
      </c>
      <c r="X70" s="3">
        <v>42.586111111111109</v>
      </c>
      <c r="Y70" s="3">
        <v>0</v>
      </c>
      <c r="Z70" s="4">
        <f>Table39[[#This Row],[LPN Hours Contract]]/Table39[[#This Row],[LPN Hours]]</f>
        <v>0</v>
      </c>
      <c r="AA70" s="3">
        <v>3.8222222222222224</v>
      </c>
      <c r="AB70" s="3">
        <v>0</v>
      </c>
      <c r="AC70" s="4">
        <f>Table39[[#This Row],[LPN Admin Hours Contract]]/Table39[[#This Row],[LPN Admin Hours]]</f>
        <v>0</v>
      </c>
      <c r="AD70" s="3">
        <f>SUM(Table39[[#This Row],[CNA Hours]], Table39[[#This Row],[NA in Training Hours]], Table39[[#This Row],[Med Aide/Tech Hours]])</f>
        <v>131.89722222222221</v>
      </c>
      <c r="AE70" s="3">
        <f>SUM(Table39[[#This Row],[CNA Hours Contract]], Table39[[#This Row],[NA in Training Hours Contract]], Table39[[#This Row],[Med Aide/Tech Hours Contract]])</f>
        <v>0</v>
      </c>
      <c r="AF70" s="4">
        <f>Table39[[#This Row],[CNA/NA/Med Aide Contract Hours]]/Table39[[#This Row],[Total CNA, NA in Training, Med Aide/Tech Hours]]</f>
        <v>0</v>
      </c>
      <c r="AG70" s="3">
        <v>130.28333333333333</v>
      </c>
      <c r="AH70" s="3">
        <v>0</v>
      </c>
      <c r="AI70" s="4">
        <f>Table39[[#This Row],[CNA Hours Contract]]/Table39[[#This Row],[CNA Hours]]</f>
        <v>0</v>
      </c>
      <c r="AJ70" s="3">
        <v>1.6138888888888889</v>
      </c>
      <c r="AK70" s="3">
        <v>0</v>
      </c>
      <c r="AL70" s="4">
        <f>Table39[[#This Row],[NA in Training Hours Contract]]/Table39[[#This Row],[NA in Training Hours]]</f>
        <v>0</v>
      </c>
      <c r="AM70" s="3">
        <v>0</v>
      </c>
      <c r="AN70" s="3">
        <v>0</v>
      </c>
      <c r="AO70" s="4">
        <v>0</v>
      </c>
      <c r="AP70" s="1" t="s">
        <v>68</v>
      </c>
      <c r="AQ70" s="1">
        <v>5</v>
      </c>
    </row>
    <row r="71" spans="1:43" x14ac:dyDescent="0.2">
      <c r="A71" s="1" t="s">
        <v>680</v>
      </c>
      <c r="B71" s="1" t="s">
        <v>754</v>
      </c>
      <c r="C71" s="1" t="s">
        <v>1439</v>
      </c>
      <c r="D71" s="1" t="s">
        <v>1741</v>
      </c>
      <c r="E71" s="3">
        <v>63.6</v>
      </c>
      <c r="F71" s="3">
        <f t="shared" si="5"/>
        <v>219.66388888888889</v>
      </c>
      <c r="G71" s="3">
        <f>SUM(Table39[[#This Row],[RN Hours Contract (W/ Admin, DON)]], Table39[[#This Row],[LPN Contract Hours (w/ Admin)]], Table39[[#This Row],[CNA/NA/Med Aide Contract Hours]])</f>
        <v>0.77222222222222225</v>
      </c>
      <c r="H71" s="4">
        <f>Table39[[#This Row],[Total Contract Hours]]/Table39[[#This Row],[Total Hours Nurse Staffing]]</f>
        <v>3.5154718699022497E-3</v>
      </c>
      <c r="I71" s="3">
        <f>SUM(Table39[[#This Row],[RN Hours]], Table39[[#This Row],[RN Admin Hours]], Table39[[#This Row],[RN DON Hours]])</f>
        <v>71.038888888888891</v>
      </c>
      <c r="J71" s="3">
        <f t="shared" si="3"/>
        <v>0</v>
      </c>
      <c r="K71" s="4">
        <f>Table39[[#This Row],[RN Hours Contract (W/ Admin, DON)]]/Table39[[#This Row],[RN Hours (w/ Admin, DON)]]</f>
        <v>0</v>
      </c>
      <c r="L71" s="3">
        <v>61.24722222222222</v>
      </c>
      <c r="M71" s="3">
        <v>0</v>
      </c>
      <c r="N71" s="4">
        <f>Table39[[#This Row],[RN Hours Contract]]/Table39[[#This Row],[RN Hours]]</f>
        <v>0</v>
      </c>
      <c r="O71" s="3">
        <v>9.7916666666666661</v>
      </c>
      <c r="P71" s="3">
        <v>0</v>
      </c>
      <c r="Q71" s="4">
        <f>Table39[[#This Row],[RN Admin Hours Contract]]/Table39[[#This Row],[RN Admin Hours]]</f>
        <v>0</v>
      </c>
      <c r="R71" s="3">
        <v>0</v>
      </c>
      <c r="S71" s="3">
        <v>0</v>
      </c>
      <c r="T71" s="4">
        <v>0</v>
      </c>
      <c r="U71" s="3">
        <f>SUM(Table39[[#This Row],[LPN Hours]], Table39[[#This Row],[LPN Admin Hours]])</f>
        <v>10.377777777777778</v>
      </c>
      <c r="V71" s="3">
        <f>Table39[[#This Row],[LPN Hours Contract]]+Table39[[#This Row],[LPN Admin Hours Contract]]</f>
        <v>0.77222222222222225</v>
      </c>
      <c r="W71" s="4">
        <f t="shared" si="4"/>
        <v>7.4411134903640264E-2</v>
      </c>
      <c r="X71" s="3">
        <v>9.5722222222222229</v>
      </c>
      <c r="Y71" s="3">
        <v>0</v>
      </c>
      <c r="Z71" s="4">
        <f>Table39[[#This Row],[LPN Hours Contract]]/Table39[[#This Row],[LPN Hours]]</f>
        <v>0</v>
      </c>
      <c r="AA71" s="3">
        <v>0.80555555555555558</v>
      </c>
      <c r="AB71" s="3">
        <v>0.77222222222222225</v>
      </c>
      <c r="AC71" s="4">
        <f>Table39[[#This Row],[LPN Admin Hours Contract]]/Table39[[#This Row],[LPN Admin Hours]]</f>
        <v>0.95862068965517244</v>
      </c>
      <c r="AD71" s="3">
        <f>SUM(Table39[[#This Row],[CNA Hours]], Table39[[#This Row],[NA in Training Hours]], Table39[[#This Row],[Med Aide/Tech Hours]])</f>
        <v>138.24722222222223</v>
      </c>
      <c r="AE71" s="3">
        <f>SUM(Table39[[#This Row],[CNA Hours Contract]], Table39[[#This Row],[NA in Training Hours Contract]], Table39[[#This Row],[Med Aide/Tech Hours Contract]])</f>
        <v>0</v>
      </c>
      <c r="AF71" s="4">
        <f>Table39[[#This Row],[CNA/NA/Med Aide Contract Hours]]/Table39[[#This Row],[Total CNA, NA in Training, Med Aide/Tech Hours]]</f>
        <v>0</v>
      </c>
      <c r="AG71" s="3">
        <v>138.24722222222223</v>
      </c>
      <c r="AH71" s="3">
        <v>0</v>
      </c>
      <c r="AI71" s="4">
        <f>Table39[[#This Row],[CNA Hours Contract]]/Table39[[#This Row],[CNA Hours]]</f>
        <v>0</v>
      </c>
      <c r="AJ71" s="3">
        <v>0</v>
      </c>
      <c r="AK71" s="3">
        <v>0</v>
      </c>
      <c r="AL71" s="4">
        <v>0</v>
      </c>
      <c r="AM71" s="3">
        <v>0</v>
      </c>
      <c r="AN71" s="3">
        <v>0</v>
      </c>
      <c r="AO71" s="4">
        <v>0</v>
      </c>
      <c r="AP71" s="1" t="s">
        <v>69</v>
      </c>
      <c r="AQ71" s="1">
        <v>5</v>
      </c>
    </row>
    <row r="72" spans="1:43" x14ac:dyDescent="0.2">
      <c r="A72" s="1" t="s">
        <v>680</v>
      </c>
      <c r="B72" s="1" t="s">
        <v>755</v>
      </c>
      <c r="C72" s="1" t="s">
        <v>1465</v>
      </c>
      <c r="D72" s="1" t="s">
        <v>1763</v>
      </c>
      <c r="E72" s="3">
        <v>30.444444444444443</v>
      </c>
      <c r="F72" s="3">
        <f t="shared" si="5"/>
        <v>120.21666666666667</v>
      </c>
      <c r="G72" s="3">
        <f>SUM(Table39[[#This Row],[RN Hours Contract (W/ Admin, DON)]], Table39[[#This Row],[LPN Contract Hours (w/ Admin)]], Table39[[#This Row],[CNA/NA/Med Aide Contract Hours]])</f>
        <v>0</v>
      </c>
      <c r="H72" s="4">
        <f>Table39[[#This Row],[Total Contract Hours]]/Table39[[#This Row],[Total Hours Nurse Staffing]]</f>
        <v>0</v>
      </c>
      <c r="I72" s="3">
        <f>SUM(Table39[[#This Row],[RN Hours]], Table39[[#This Row],[RN Admin Hours]], Table39[[#This Row],[RN DON Hours]])</f>
        <v>17.138888888888889</v>
      </c>
      <c r="J72" s="3">
        <f t="shared" si="3"/>
        <v>0</v>
      </c>
      <c r="K72" s="4">
        <f>Table39[[#This Row],[RN Hours Contract (W/ Admin, DON)]]/Table39[[#This Row],[RN Hours (w/ Admin, DON)]]</f>
        <v>0</v>
      </c>
      <c r="L72" s="3">
        <v>9.5361111111111114</v>
      </c>
      <c r="M72" s="3">
        <v>0</v>
      </c>
      <c r="N72" s="4">
        <f>Table39[[#This Row],[RN Hours Contract]]/Table39[[#This Row],[RN Hours]]</f>
        <v>0</v>
      </c>
      <c r="O72" s="3">
        <v>4.458333333333333</v>
      </c>
      <c r="P72" s="3">
        <v>0</v>
      </c>
      <c r="Q72" s="4">
        <f>Table39[[#This Row],[RN Admin Hours Contract]]/Table39[[#This Row],[RN Admin Hours]]</f>
        <v>0</v>
      </c>
      <c r="R72" s="3">
        <v>3.1444444444444444</v>
      </c>
      <c r="S72" s="3">
        <v>0</v>
      </c>
      <c r="T72" s="4">
        <f>Table39[[#This Row],[RN DON Hours Contract]]/Table39[[#This Row],[RN DON Hours]]</f>
        <v>0</v>
      </c>
      <c r="U72" s="3">
        <f>SUM(Table39[[#This Row],[LPN Hours]], Table39[[#This Row],[LPN Admin Hours]])</f>
        <v>21.705555555555556</v>
      </c>
      <c r="V72" s="3">
        <f>Table39[[#This Row],[LPN Hours Contract]]+Table39[[#This Row],[LPN Admin Hours Contract]]</f>
        <v>0</v>
      </c>
      <c r="W72" s="4">
        <f t="shared" si="4"/>
        <v>0</v>
      </c>
      <c r="X72" s="3">
        <v>21.705555555555556</v>
      </c>
      <c r="Y72" s="3">
        <v>0</v>
      </c>
      <c r="Z72" s="4">
        <f>Table39[[#This Row],[LPN Hours Contract]]/Table39[[#This Row],[LPN Hours]]</f>
        <v>0</v>
      </c>
      <c r="AA72" s="3">
        <v>0</v>
      </c>
      <c r="AB72" s="3">
        <v>0</v>
      </c>
      <c r="AC72" s="4">
        <v>0</v>
      </c>
      <c r="AD72" s="3">
        <f>SUM(Table39[[#This Row],[CNA Hours]], Table39[[#This Row],[NA in Training Hours]], Table39[[#This Row],[Med Aide/Tech Hours]])</f>
        <v>81.37222222222222</v>
      </c>
      <c r="AE72" s="3">
        <f>SUM(Table39[[#This Row],[CNA Hours Contract]], Table39[[#This Row],[NA in Training Hours Contract]], Table39[[#This Row],[Med Aide/Tech Hours Contract]])</f>
        <v>0</v>
      </c>
      <c r="AF72" s="4">
        <f>Table39[[#This Row],[CNA/NA/Med Aide Contract Hours]]/Table39[[#This Row],[Total CNA, NA in Training, Med Aide/Tech Hours]]</f>
        <v>0</v>
      </c>
      <c r="AG72" s="3">
        <v>80.161111111111111</v>
      </c>
      <c r="AH72" s="3">
        <v>0</v>
      </c>
      <c r="AI72" s="4">
        <f>Table39[[#This Row],[CNA Hours Contract]]/Table39[[#This Row],[CNA Hours]]</f>
        <v>0</v>
      </c>
      <c r="AJ72" s="3">
        <v>1.211111111111111</v>
      </c>
      <c r="AK72" s="3">
        <v>0</v>
      </c>
      <c r="AL72" s="4">
        <f>Table39[[#This Row],[NA in Training Hours Contract]]/Table39[[#This Row],[NA in Training Hours]]</f>
        <v>0</v>
      </c>
      <c r="AM72" s="3">
        <v>0</v>
      </c>
      <c r="AN72" s="3">
        <v>0</v>
      </c>
      <c r="AO72" s="4">
        <v>0</v>
      </c>
      <c r="AP72" s="1" t="s">
        <v>70</v>
      </c>
      <c r="AQ72" s="1">
        <v>5</v>
      </c>
    </row>
    <row r="73" spans="1:43" x14ac:dyDescent="0.2">
      <c r="A73" s="1" t="s">
        <v>680</v>
      </c>
      <c r="B73" s="1" t="s">
        <v>756</v>
      </c>
      <c r="C73" s="1" t="s">
        <v>1436</v>
      </c>
      <c r="D73" s="1" t="s">
        <v>1717</v>
      </c>
      <c r="E73" s="3">
        <v>50.111111111111114</v>
      </c>
      <c r="F73" s="3">
        <f t="shared" si="5"/>
        <v>157.92966666666666</v>
      </c>
      <c r="G73" s="3">
        <f>SUM(Table39[[#This Row],[RN Hours Contract (W/ Admin, DON)]], Table39[[#This Row],[LPN Contract Hours (w/ Admin)]], Table39[[#This Row],[CNA/NA/Med Aide Contract Hours]])</f>
        <v>51.065111111111108</v>
      </c>
      <c r="H73" s="4">
        <f>Table39[[#This Row],[Total Contract Hours]]/Table39[[#This Row],[Total Hours Nurse Staffing]]</f>
        <v>0.32334084019116804</v>
      </c>
      <c r="I73" s="3">
        <f>SUM(Table39[[#This Row],[RN Hours]], Table39[[#This Row],[RN Admin Hours]], Table39[[#This Row],[RN DON Hours]])</f>
        <v>31.163111111111114</v>
      </c>
      <c r="J73" s="3">
        <f t="shared" si="3"/>
        <v>0.5481111111111111</v>
      </c>
      <c r="K73" s="4">
        <f>Table39[[#This Row],[RN Hours Contract (W/ Admin, DON)]]/Table39[[#This Row],[RN Hours (w/ Admin, DON)]]</f>
        <v>1.7588459289473307E-2</v>
      </c>
      <c r="L73" s="3">
        <v>21.896777777777778</v>
      </c>
      <c r="M73" s="3">
        <v>1.4777777777777779E-2</v>
      </c>
      <c r="N73" s="4">
        <f>Table39[[#This Row],[RN Hours Contract]]/Table39[[#This Row],[RN Hours]]</f>
        <v>6.7488367136717229E-4</v>
      </c>
      <c r="O73" s="3">
        <v>3.4040000000000004</v>
      </c>
      <c r="P73" s="3">
        <v>8.8888888888888892E-2</v>
      </c>
      <c r="Q73" s="4">
        <f>Table39[[#This Row],[RN Admin Hours Contract]]/Table39[[#This Row],[RN Admin Hours]]</f>
        <v>2.6113069591330459E-2</v>
      </c>
      <c r="R73" s="3">
        <v>5.8623333333333338</v>
      </c>
      <c r="S73" s="3">
        <v>0.44444444444444442</v>
      </c>
      <c r="T73" s="4">
        <f>Table39[[#This Row],[RN DON Hours Contract]]/Table39[[#This Row],[RN DON Hours]]</f>
        <v>7.5813574420499977E-2</v>
      </c>
      <c r="U73" s="3">
        <f>SUM(Table39[[#This Row],[LPN Hours]], Table39[[#This Row],[LPN Admin Hours]])</f>
        <v>38.764888888888891</v>
      </c>
      <c r="V73" s="3">
        <f>Table39[[#This Row],[LPN Hours Contract]]+Table39[[#This Row],[LPN Admin Hours Contract]]</f>
        <v>4.2249999999999996</v>
      </c>
      <c r="W73" s="4">
        <f t="shared" si="4"/>
        <v>0.1089903807569278</v>
      </c>
      <c r="X73" s="3">
        <v>33.470555555555556</v>
      </c>
      <c r="Y73" s="3">
        <v>4.2249999999999996</v>
      </c>
      <c r="Z73" s="4">
        <f>Table39[[#This Row],[LPN Hours Contract]]/Table39[[#This Row],[LPN Hours]]</f>
        <v>0.12623035171875777</v>
      </c>
      <c r="AA73" s="3">
        <v>5.2943333333333342</v>
      </c>
      <c r="AB73" s="3">
        <v>0</v>
      </c>
      <c r="AC73" s="4">
        <f>Table39[[#This Row],[LPN Admin Hours Contract]]/Table39[[#This Row],[LPN Admin Hours]]</f>
        <v>0</v>
      </c>
      <c r="AD73" s="3">
        <f>SUM(Table39[[#This Row],[CNA Hours]], Table39[[#This Row],[NA in Training Hours]], Table39[[#This Row],[Med Aide/Tech Hours]])</f>
        <v>88.001666666666665</v>
      </c>
      <c r="AE73" s="3">
        <f>SUM(Table39[[#This Row],[CNA Hours Contract]], Table39[[#This Row],[NA in Training Hours Contract]], Table39[[#This Row],[Med Aide/Tech Hours Contract]])</f>
        <v>46.291999999999994</v>
      </c>
      <c r="AF73" s="4">
        <f>Table39[[#This Row],[CNA/NA/Med Aide Contract Hours]]/Table39[[#This Row],[Total CNA, NA in Training, Med Aide/Tech Hours]]</f>
        <v>0.52603549175205011</v>
      </c>
      <c r="AG73" s="3">
        <v>88.001666666666665</v>
      </c>
      <c r="AH73" s="3">
        <v>46.291999999999994</v>
      </c>
      <c r="AI73" s="4">
        <f>Table39[[#This Row],[CNA Hours Contract]]/Table39[[#This Row],[CNA Hours]]</f>
        <v>0.52603549175205011</v>
      </c>
      <c r="AJ73" s="3">
        <v>0</v>
      </c>
      <c r="AK73" s="3">
        <v>0</v>
      </c>
      <c r="AL73" s="4">
        <v>0</v>
      </c>
      <c r="AM73" s="3">
        <v>0</v>
      </c>
      <c r="AN73" s="3">
        <v>0</v>
      </c>
      <c r="AO73" s="4">
        <v>0</v>
      </c>
      <c r="AP73" s="1" t="s">
        <v>71</v>
      </c>
      <c r="AQ73" s="1">
        <v>5</v>
      </c>
    </row>
    <row r="74" spans="1:43" x14ac:dyDescent="0.2">
      <c r="A74" s="1" t="s">
        <v>680</v>
      </c>
      <c r="B74" s="1" t="s">
        <v>757</v>
      </c>
      <c r="C74" s="1" t="s">
        <v>1436</v>
      </c>
      <c r="D74" s="1" t="s">
        <v>1717</v>
      </c>
      <c r="E74" s="3">
        <v>112.4</v>
      </c>
      <c r="F74" s="3">
        <f t="shared" si="5"/>
        <v>321.28888888888889</v>
      </c>
      <c r="G74" s="3">
        <f>SUM(Table39[[#This Row],[RN Hours Contract (W/ Admin, DON)]], Table39[[#This Row],[LPN Contract Hours (w/ Admin)]], Table39[[#This Row],[CNA/NA/Med Aide Contract Hours]])</f>
        <v>16.68611111111111</v>
      </c>
      <c r="H74" s="4">
        <f>Table39[[#This Row],[Total Contract Hours]]/Table39[[#This Row],[Total Hours Nurse Staffing]]</f>
        <v>5.1934914925992524E-2</v>
      </c>
      <c r="I74" s="3">
        <f>SUM(Table39[[#This Row],[RN Hours]], Table39[[#This Row],[RN Admin Hours]], Table39[[#This Row],[RN DON Hours]])</f>
        <v>20.097222222222221</v>
      </c>
      <c r="J74" s="3">
        <f t="shared" si="3"/>
        <v>1.2555555555555555</v>
      </c>
      <c r="K74" s="4">
        <f>Table39[[#This Row],[RN Hours Contract (W/ Admin, DON)]]/Table39[[#This Row],[RN Hours (w/ Admin, DON)]]</f>
        <v>6.247408431237042E-2</v>
      </c>
      <c r="L74" s="3">
        <v>13.425000000000001</v>
      </c>
      <c r="M74" s="3">
        <v>1.2555555555555555</v>
      </c>
      <c r="N74" s="4">
        <f>Table39[[#This Row],[RN Hours Contract]]/Table39[[#This Row],[RN Hours]]</f>
        <v>9.3523691289054411E-2</v>
      </c>
      <c r="O74" s="3">
        <v>0</v>
      </c>
      <c r="P74" s="3">
        <v>0</v>
      </c>
      <c r="Q74" s="4">
        <v>0</v>
      </c>
      <c r="R74" s="3">
        <v>6.6722222222222225</v>
      </c>
      <c r="S74" s="3">
        <v>0</v>
      </c>
      <c r="T74" s="4">
        <f>Table39[[#This Row],[RN DON Hours Contract]]/Table39[[#This Row],[RN DON Hours]]</f>
        <v>0</v>
      </c>
      <c r="U74" s="3">
        <f>SUM(Table39[[#This Row],[LPN Hours]], Table39[[#This Row],[LPN Admin Hours]])</f>
        <v>77.888888888888886</v>
      </c>
      <c r="V74" s="3">
        <f>Table39[[#This Row],[LPN Hours Contract]]+Table39[[#This Row],[LPN Admin Hours Contract]]</f>
        <v>0.96111111111111114</v>
      </c>
      <c r="W74" s="4">
        <f t="shared" si="4"/>
        <v>1.2339514978601997E-2</v>
      </c>
      <c r="X74" s="3">
        <v>68.408333333333331</v>
      </c>
      <c r="Y74" s="3">
        <v>0.96111111111111114</v>
      </c>
      <c r="Z74" s="4">
        <f>Table39[[#This Row],[LPN Hours Contract]]/Table39[[#This Row],[LPN Hours]]</f>
        <v>1.4049620335404233E-2</v>
      </c>
      <c r="AA74" s="3">
        <v>9.4805555555555561</v>
      </c>
      <c r="AB74" s="3">
        <v>0</v>
      </c>
      <c r="AC74" s="4">
        <f>Table39[[#This Row],[LPN Admin Hours Contract]]/Table39[[#This Row],[LPN Admin Hours]]</f>
        <v>0</v>
      </c>
      <c r="AD74" s="3">
        <f>SUM(Table39[[#This Row],[CNA Hours]], Table39[[#This Row],[NA in Training Hours]], Table39[[#This Row],[Med Aide/Tech Hours]])</f>
        <v>223.30277777777778</v>
      </c>
      <c r="AE74" s="3">
        <f>SUM(Table39[[#This Row],[CNA Hours Contract]], Table39[[#This Row],[NA in Training Hours Contract]], Table39[[#This Row],[Med Aide/Tech Hours Contract]])</f>
        <v>14.469444444444445</v>
      </c>
      <c r="AF74" s="4">
        <f>Table39[[#This Row],[CNA/NA/Med Aide Contract Hours]]/Table39[[#This Row],[Total CNA, NA in Training, Med Aide/Tech Hours]]</f>
        <v>6.4797422532933607E-2</v>
      </c>
      <c r="AG74" s="3">
        <v>223.30277777777778</v>
      </c>
      <c r="AH74" s="3">
        <v>14.469444444444445</v>
      </c>
      <c r="AI74" s="4">
        <f>Table39[[#This Row],[CNA Hours Contract]]/Table39[[#This Row],[CNA Hours]]</f>
        <v>6.4797422532933607E-2</v>
      </c>
      <c r="AJ74" s="3">
        <v>0</v>
      </c>
      <c r="AK74" s="3">
        <v>0</v>
      </c>
      <c r="AL74" s="4">
        <v>0</v>
      </c>
      <c r="AM74" s="3">
        <v>0</v>
      </c>
      <c r="AN74" s="3">
        <v>0</v>
      </c>
      <c r="AO74" s="4">
        <v>0</v>
      </c>
      <c r="AP74" s="1" t="s">
        <v>72</v>
      </c>
      <c r="AQ74" s="1">
        <v>5</v>
      </c>
    </row>
    <row r="75" spans="1:43" x14ac:dyDescent="0.2">
      <c r="A75" s="1" t="s">
        <v>680</v>
      </c>
      <c r="B75" s="1" t="s">
        <v>758</v>
      </c>
      <c r="C75" s="1" t="s">
        <v>1373</v>
      </c>
      <c r="D75" s="1" t="s">
        <v>1704</v>
      </c>
      <c r="E75" s="3">
        <v>60.677777777777777</v>
      </c>
      <c r="F75" s="3">
        <f t="shared" si="5"/>
        <v>176.0387777777778</v>
      </c>
      <c r="G75" s="3">
        <f>SUM(Table39[[#This Row],[RN Hours Contract (W/ Admin, DON)]], Table39[[#This Row],[LPN Contract Hours (w/ Admin)]], Table39[[#This Row],[CNA/NA/Med Aide Contract Hours]])</f>
        <v>0</v>
      </c>
      <c r="H75" s="4">
        <f>Table39[[#This Row],[Total Contract Hours]]/Table39[[#This Row],[Total Hours Nurse Staffing]]</f>
        <v>0</v>
      </c>
      <c r="I75" s="3">
        <f>SUM(Table39[[#This Row],[RN Hours]], Table39[[#This Row],[RN Admin Hours]], Table39[[#This Row],[RN DON Hours]])</f>
        <v>31.862222222222222</v>
      </c>
      <c r="J75" s="3">
        <f t="shared" si="3"/>
        <v>0</v>
      </c>
      <c r="K75" s="4">
        <f>Table39[[#This Row],[RN Hours Contract (W/ Admin, DON)]]/Table39[[#This Row],[RN Hours (w/ Admin, DON)]]</f>
        <v>0</v>
      </c>
      <c r="L75" s="3">
        <v>20.90111111111111</v>
      </c>
      <c r="M75" s="3">
        <v>0</v>
      </c>
      <c r="N75" s="4">
        <f>Table39[[#This Row],[RN Hours Contract]]/Table39[[#This Row],[RN Hours]]</f>
        <v>0</v>
      </c>
      <c r="O75" s="3">
        <v>5.5388888888888896</v>
      </c>
      <c r="P75" s="3">
        <v>0</v>
      </c>
      <c r="Q75" s="4">
        <f>Table39[[#This Row],[RN Admin Hours Contract]]/Table39[[#This Row],[RN Admin Hours]]</f>
        <v>0</v>
      </c>
      <c r="R75" s="3">
        <v>5.4222222222222225</v>
      </c>
      <c r="S75" s="3">
        <v>0</v>
      </c>
      <c r="T75" s="4">
        <f>Table39[[#This Row],[RN DON Hours Contract]]/Table39[[#This Row],[RN DON Hours]]</f>
        <v>0</v>
      </c>
      <c r="U75" s="3">
        <f>SUM(Table39[[#This Row],[LPN Hours]], Table39[[#This Row],[LPN Admin Hours]])</f>
        <v>49.573333333333338</v>
      </c>
      <c r="V75" s="3">
        <f>Table39[[#This Row],[LPN Hours Contract]]+Table39[[#This Row],[LPN Admin Hours Contract]]</f>
        <v>0</v>
      </c>
      <c r="W75" s="4">
        <f t="shared" si="4"/>
        <v>0</v>
      </c>
      <c r="X75" s="3">
        <v>49.573333333333338</v>
      </c>
      <c r="Y75" s="3">
        <v>0</v>
      </c>
      <c r="Z75" s="4">
        <f>Table39[[#This Row],[LPN Hours Contract]]/Table39[[#This Row],[LPN Hours]]</f>
        <v>0</v>
      </c>
      <c r="AA75" s="3">
        <v>0</v>
      </c>
      <c r="AB75" s="3">
        <v>0</v>
      </c>
      <c r="AC75" s="4">
        <v>0</v>
      </c>
      <c r="AD75" s="3">
        <f>SUM(Table39[[#This Row],[CNA Hours]], Table39[[#This Row],[NA in Training Hours]], Table39[[#This Row],[Med Aide/Tech Hours]])</f>
        <v>94.603222222222215</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90.456555555555553</v>
      </c>
      <c r="AH75" s="3">
        <v>0</v>
      </c>
      <c r="AI75" s="4">
        <f>Table39[[#This Row],[CNA Hours Contract]]/Table39[[#This Row],[CNA Hours]]</f>
        <v>0</v>
      </c>
      <c r="AJ75" s="3">
        <v>4.1466666666666665</v>
      </c>
      <c r="AK75" s="3">
        <v>0</v>
      </c>
      <c r="AL75" s="4">
        <f>Table39[[#This Row],[NA in Training Hours Contract]]/Table39[[#This Row],[NA in Training Hours]]</f>
        <v>0</v>
      </c>
      <c r="AM75" s="3">
        <v>0</v>
      </c>
      <c r="AN75" s="3">
        <v>0</v>
      </c>
      <c r="AO75" s="4">
        <v>0</v>
      </c>
      <c r="AP75" s="1" t="s">
        <v>73</v>
      </c>
      <c r="AQ75" s="1">
        <v>5</v>
      </c>
    </row>
    <row r="76" spans="1:43" x14ac:dyDescent="0.2">
      <c r="A76" s="1" t="s">
        <v>680</v>
      </c>
      <c r="B76" s="1" t="s">
        <v>759</v>
      </c>
      <c r="C76" s="1" t="s">
        <v>1466</v>
      </c>
      <c r="D76" s="1" t="s">
        <v>1753</v>
      </c>
      <c r="E76" s="3">
        <v>62.955555555555556</v>
      </c>
      <c r="F76" s="3">
        <f t="shared" si="5"/>
        <v>166.02122222222224</v>
      </c>
      <c r="G76" s="3">
        <f>SUM(Table39[[#This Row],[RN Hours Contract (W/ Admin, DON)]], Table39[[#This Row],[LPN Contract Hours (w/ Admin)]], Table39[[#This Row],[CNA/NA/Med Aide Contract Hours]])</f>
        <v>35.885111111111108</v>
      </c>
      <c r="H76" s="4">
        <f>Table39[[#This Row],[Total Contract Hours]]/Table39[[#This Row],[Total Hours Nurse Staffing]]</f>
        <v>0.21614773479427996</v>
      </c>
      <c r="I76" s="3">
        <f>SUM(Table39[[#This Row],[RN Hours]], Table39[[#This Row],[RN Admin Hours]], Table39[[#This Row],[RN DON Hours]])</f>
        <v>40.360777777777777</v>
      </c>
      <c r="J76" s="3">
        <f t="shared" si="3"/>
        <v>4.9974444444444446</v>
      </c>
      <c r="K76" s="4">
        <f>Table39[[#This Row],[RN Hours Contract (W/ Admin, DON)]]/Table39[[#This Row],[RN Hours (w/ Admin, DON)]]</f>
        <v>0.12381932954711258</v>
      </c>
      <c r="L76" s="3">
        <v>33.527444444444441</v>
      </c>
      <c r="M76" s="3">
        <v>3.3196666666666665</v>
      </c>
      <c r="N76" s="4">
        <f>Table39[[#This Row],[RN Hours Contract]]/Table39[[#This Row],[RN Hours]]</f>
        <v>9.9013411898047049E-2</v>
      </c>
      <c r="O76" s="3">
        <v>3.1</v>
      </c>
      <c r="P76" s="3">
        <v>1.6777777777777778</v>
      </c>
      <c r="Q76" s="4">
        <f>Table39[[#This Row],[RN Admin Hours Contract]]/Table39[[#This Row],[RN Admin Hours]]</f>
        <v>0.54121863799283154</v>
      </c>
      <c r="R76" s="3">
        <v>3.7333333333333334</v>
      </c>
      <c r="S76" s="3">
        <v>0</v>
      </c>
      <c r="T76" s="4">
        <f>Table39[[#This Row],[RN DON Hours Contract]]/Table39[[#This Row],[RN DON Hours]]</f>
        <v>0</v>
      </c>
      <c r="U76" s="3">
        <f>SUM(Table39[[#This Row],[LPN Hours]], Table39[[#This Row],[LPN Admin Hours]])</f>
        <v>19.036000000000001</v>
      </c>
      <c r="V76" s="3">
        <f>Table39[[#This Row],[LPN Hours Contract]]+Table39[[#This Row],[LPN Admin Hours Contract]]</f>
        <v>3.3222222222222224</v>
      </c>
      <c r="W76" s="4">
        <f t="shared" si="4"/>
        <v>0.17452312577338844</v>
      </c>
      <c r="X76" s="3">
        <v>19.036000000000001</v>
      </c>
      <c r="Y76" s="3">
        <v>3.3222222222222224</v>
      </c>
      <c r="Z76" s="4">
        <f>Table39[[#This Row],[LPN Hours Contract]]/Table39[[#This Row],[LPN Hours]]</f>
        <v>0.17452312577338844</v>
      </c>
      <c r="AA76" s="3">
        <v>0</v>
      </c>
      <c r="AB76" s="3">
        <v>0</v>
      </c>
      <c r="AC76" s="4">
        <v>0</v>
      </c>
      <c r="AD76" s="3">
        <f>SUM(Table39[[#This Row],[CNA Hours]], Table39[[#This Row],[NA in Training Hours]], Table39[[#This Row],[Med Aide/Tech Hours]])</f>
        <v>106.62444444444445</v>
      </c>
      <c r="AE76" s="3">
        <f>SUM(Table39[[#This Row],[CNA Hours Contract]], Table39[[#This Row],[NA in Training Hours Contract]], Table39[[#This Row],[Med Aide/Tech Hours Contract]])</f>
        <v>27.565444444444442</v>
      </c>
      <c r="AF76" s="4">
        <f>Table39[[#This Row],[CNA/NA/Med Aide Contract Hours]]/Table39[[#This Row],[Total CNA, NA in Training, Med Aide/Tech Hours]]</f>
        <v>0.25852837581542693</v>
      </c>
      <c r="AG76" s="3">
        <v>106.62444444444445</v>
      </c>
      <c r="AH76" s="3">
        <v>27.565444444444442</v>
      </c>
      <c r="AI76" s="4">
        <f>Table39[[#This Row],[CNA Hours Contract]]/Table39[[#This Row],[CNA Hours]]</f>
        <v>0.25852837581542693</v>
      </c>
      <c r="AJ76" s="3">
        <v>0</v>
      </c>
      <c r="AK76" s="3">
        <v>0</v>
      </c>
      <c r="AL76" s="4">
        <v>0</v>
      </c>
      <c r="AM76" s="3">
        <v>0</v>
      </c>
      <c r="AN76" s="3">
        <v>0</v>
      </c>
      <c r="AO76" s="4">
        <v>0</v>
      </c>
      <c r="AP76" s="1" t="s">
        <v>74</v>
      </c>
      <c r="AQ76" s="1">
        <v>5</v>
      </c>
    </row>
    <row r="77" spans="1:43" x14ac:dyDescent="0.2">
      <c r="A77" s="1" t="s">
        <v>680</v>
      </c>
      <c r="B77" s="1" t="s">
        <v>760</v>
      </c>
      <c r="C77" s="1" t="s">
        <v>1363</v>
      </c>
      <c r="D77" s="1" t="s">
        <v>1733</v>
      </c>
      <c r="E77" s="3">
        <v>143.61111111111111</v>
      </c>
      <c r="F77" s="3">
        <f t="shared" si="5"/>
        <v>527.59966666666674</v>
      </c>
      <c r="G77" s="3">
        <f>SUM(Table39[[#This Row],[RN Hours Contract (W/ Admin, DON)]], Table39[[#This Row],[LPN Contract Hours (w/ Admin)]], Table39[[#This Row],[CNA/NA/Med Aide Contract Hours]])</f>
        <v>43.827444444444438</v>
      </c>
      <c r="H77" s="4">
        <f>Table39[[#This Row],[Total Contract Hours]]/Table39[[#This Row],[Total Hours Nurse Staffing]]</f>
        <v>8.3069507456937544E-2</v>
      </c>
      <c r="I77" s="3">
        <f>SUM(Table39[[#This Row],[RN Hours]], Table39[[#This Row],[RN Admin Hours]], Table39[[#This Row],[RN DON Hours]])</f>
        <v>128.65166666666667</v>
      </c>
      <c r="J77" s="3">
        <f t="shared" si="3"/>
        <v>18.993333333333329</v>
      </c>
      <c r="K77" s="4">
        <f>Table39[[#This Row],[RN Hours Contract (W/ Admin, DON)]]/Table39[[#This Row],[RN Hours (w/ Admin, DON)]]</f>
        <v>0.14763379150419087</v>
      </c>
      <c r="L77" s="3">
        <v>124.19611111111111</v>
      </c>
      <c r="M77" s="3">
        <v>18.993333333333329</v>
      </c>
      <c r="N77" s="4">
        <f>Table39[[#This Row],[RN Hours Contract]]/Table39[[#This Row],[RN Hours]]</f>
        <v>0.15293017763125519</v>
      </c>
      <c r="O77" s="3">
        <v>0</v>
      </c>
      <c r="P77" s="3">
        <v>0</v>
      </c>
      <c r="Q77" s="4">
        <v>0</v>
      </c>
      <c r="R77" s="3">
        <v>4.4555555555555557</v>
      </c>
      <c r="S77" s="3">
        <v>0</v>
      </c>
      <c r="T77" s="4">
        <f>Table39[[#This Row],[RN DON Hours Contract]]/Table39[[#This Row],[RN DON Hours]]</f>
        <v>0</v>
      </c>
      <c r="U77" s="3">
        <f>SUM(Table39[[#This Row],[LPN Hours]], Table39[[#This Row],[LPN Admin Hours]])</f>
        <v>101.19677777777777</v>
      </c>
      <c r="V77" s="3">
        <f>Table39[[#This Row],[LPN Hours Contract]]+Table39[[#This Row],[LPN Admin Hours Contract]]</f>
        <v>9.4467777777777791</v>
      </c>
      <c r="W77" s="4">
        <f t="shared" si="4"/>
        <v>9.3350578795328376E-2</v>
      </c>
      <c r="X77" s="3">
        <v>101.19677777777777</v>
      </c>
      <c r="Y77" s="3">
        <v>9.4467777777777791</v>
      </c>
      <c r="Z77" s="4">
        <f>Table39[[#This Row],[LPN Hours Contract]]/Table39[[#This Row],[LPN Hours]]</f>
        <v>9.3350578795328376E-2</v>
      </c>
      <c r="AA77" s="3">
        <v>0</v>
      </c>
      <c r="AB77" s="3">
        <v>0</v>
      </c>
      <c r="AC77" s="4">
        <v>0</v>
      </c>
      <c r="AD77" s="3">
        <f>SUM(Table39[[#This Row],[CNA Hours]], Table39[[#This Row],[NA in Training Hours]], Table39[[#This Row],[Med Aide/Tech Hours]])</f>
        <v>297.75122222222222</v>
      </c>
      <c r="AE77" s="3">
        <f>SUM(Table39[[#This Row],[CNA Hours Contract]], Table39[[#This Row],[NA in Training Hours Contract]], Table39[[#This Row],[Med Aide/Tech Hours Contract]])</f>
        <v>15.387333333333329</v>
      </c>
      <c r="AF77" s="4">
        <f>Table39[[#This Row],[CNA/NA/Med Aide Contract Hours]]/Table39[[#This Row],[Total CNA, NA in Training, Med Aide/Tech Hours]]</f>
        <v>5.1678489238405949E-2</v>
      </c>
      <c r="AG77" s="3">
        <v>297.75122222222222</v>
      </c>
      <c r="AH77" s="3">
        <v>15.387333333333329</v>
      </c>
      <c r="AI77" s="4">
        <f>Table39[[#This Row],[CNA Hours Contract]]/Table39[[#This Row],[CNA Hours]]</f>
        <v>5.1678489238405949E-2</v>
      </c>
      <c r="AJ77" s="3">
        <v>0</v>
      </c>
      <c r="AK77" s="3">
        <v>0</v>
      </c>
      <c r="AL77" s="4">
        <v>0</v>
      </c>
      <c r="AM77" s="3">
        <v>0</v>
      </c>
      <c r="AN77" s="3">
        <v>0</v>
      </c>
      <c r="AO77" s="4">
        <v>0</v>
      </c>
      <c r="AP77" s="1" t="s">
        <v>75</v>
      </c>
      <c r="AQ77" s="1">
        <v>5</v>
      </c>
    </row>
    <row r="78" spans="1:43" x14ac:dyDescent="0.2">
      <c r="A78" s="1" t="s">
        <v>680</v>
      </c>
      <c r="B78" s="1" t="s">
        <v>761</v>
      </c>
      <c r="C78" s="1" t="s">
        <v>1467</v>
      </c>
      <c r="D78" s="1" t="s">
        <v>1741</v>
      </c>
      <c r="E78" s="3">
        <v>105.33333333333333</v>
      </c>
      <c r="F78" s="3">
        <f t="shared" si="5"/>
        <v>252.14166666666665</v>
      </c>
      <c r="G78" s="3">
        <f>SUM(Table39[[#This Row],[RN Hours Contract (W/ Admin, DON)]], Table39[[#This Row],[LPN Contract Hours (w/ Admin)]], Table39[[#This Row],[CNA/NA/Med Aide Contract Hours]])</f>
        <v>0</v>
      </c>
      <c r="H78" s="4">
        <f>Table39[[#This Row],[Total Contract Hours]]/Table39[[#This Row],[Total Hours Nurse Staffing]]</f>
        <v>0</v>
      </c>
      <c r="I78" s="3">
        <f>SUM(Table39[[#This Row],[RN Hours]], Table39[[#This Row],[RN Admin Hours]], Table39[[#This Row],[RN DON Hours]])</f>
        <v>89.016666666666652</v>
      </c>
      <c r="J78" s="3">
        <f t="shared" si="3"/>
        <v>0</v>
      </c>
      <c r="K78" s="4">
        <f>Table39[[#This Row],[RN Hours Contract (W/ Admin, DON)]]/Table39[[#This Row],[RN Hours (w/ Admin, DON)]]</f>
        <v>0</v>
      </c>
      <c r="L78" s="3">
        <v>65.674999999999997</v>
      </c>
      <c r="M78" s="3">
        <v>0</v>
      </c>
      <c r="N78" s="4">
        <f>Table39[[#This Row],[RN Hours Contract]]/Table39[[#This Row],[RN Hours]]</f>
        <v>0</v>
      </c>
      <c r="O78" s="3">
        <v>17.741666666666667</v>
      </c>
      <c r="P78" s="3">
        <v>0</v>
      </c>
      <c r="Q78" s="4">
        <f>Table39[[#This Row],[RN Admin Hours Contract]]/Table39[[#This Row],[RN Admin Hours]]</f>
        <v>0</v>
      </c>
      <c r="R78" s="3">
        <v>5.6</v>
      </c>
      <c r="S78" s="3">
        <v>0</v>
      </c>
      <c r="T78" s="4">
        <f>Table39[[#This Row],[RN DON Hours Contract]]/Table39[[#This Row],[RN DON Hours]]</f>
        <v>0</v>
      </c>
      <c r="U78" s="3">
        <f>SUM(Table39[[#This Row],[LPN Hours]], Table39[[#This Row],[LPN Admin Hours]])</f>
        <v>49.869444444444447</v>
      </c>
      <c r="V78" s="3">
        <f>Table39[[#This Row],[LPN Hours Contract]]+Table39[[#This Row],[LPN Admin Hours Contract]]</f>
        <v>0</v>
      </c>
      <c r="W78" s="4">
        <f t="shared" si="4"/>
        <v>0</v>
      </c>
      <c r="X78" s="3">
        <v>34.297222222222224</v>
      </c>
      <c r="Y78" s="3">
        <v>0</v>
      </c>
      <c r="Z78" s="4">
        <f>Table39[[#This Row],[LPN Hours Contract]]/Table39[[#This Row],[LPN Hours]]</f>
        <v>0</v>
      </c>
      <c r="AA78" s="3">
        <v>15.572222222222223</v>
      </c>
      <c r="AB78" s="3">
        <v>0</v>
      </c>
      <c r="AC78" s="4">
        <f>Table39[[#This Row],[LPN Admin Hours Contract]]/Table39[[#This Row],[LPN Admin Hours]]</f>
        <v>0</v>
      </c>
      <c r="AD78" s="3">
        <f>SUM(Table39[[#This Row],[CNA Hours]], Table39[[#This Row],[NA in Training Hours]], Table39[[#This Row],[Med Aide/Tech Hours]])</f>
        <v>113.25555555555556</v>
      </c>
      <c r="AE78" s="3">
        <f>SUM(Table39[[#This Row],[CNA Hours Contract]], Table39[[#This Row],[NA in Training Hours Contract]], Table39[[#This Row],[Med Aide/Tech Hours Contract]])</f>
        <v>0</v>
      </c>
      <c r="AF78" s="4">
        <f>Table39[[#This Row],[CNA/NA/Med Aide Contract Hours]]/Table39[[#This Row],[Total CNA, NA in Training, Med Aide/Tech Hours]]</f>
        <v>0</v>
      </c>
      <c r="AG78" s="3">
        <v>113.25555555555556</v>
      </c>
      <c r="AH78" s="3">
        <v>0</v>
      </c>
      <c r="AI78" s="4">
        <f>Table39[[#This Row],[CNA Hours Contract]]/Table39[[#This Row],[CNA Hours]]</f>
        <v>0</v>
      </c>
      <c r="AJ78" s="3">
        <v>0</v>
      </c>
      <c r="AK78" s="3">
        <v>0</v>
      </c>
      <c r="AL78" s="4">
        <v>0</v>
      </c>
      <c r="AM78" s="3">
        <v>0</v>
      </c>
      <c r="AN78" s="3">
        <v>0</v>
      </c>
      <c r="AO78" s="4">
        <v>0</v>
      </c>
      <c r="AP78" s="1" t="s">
        <v>76</v>
      </c>
      <c r="AQ78" s="1">
        <v>5</v>
      </c>
    </row>
    <row r="79" spans="1:43" x14ac:dyDescent="0.2">
      <c r="A79" s="1" t="s">
        <v>680</v>
      </c>
      <c r="B79" s="1" t="s">
        <v>762</v>
      </c>
      <c r="C79" s="1" t="s">
        <v>1418</v>
      </c>
      <c r="D79" s="1" t="s">
        <v>1744</v>
      </c>
      <c r="E79" s="3">
        <v>139.85555555555555</v>
      </c>
      <c r="F79" s="3">
        <f t="shared" si="5"/>
        <v>246.14999999999998</v>
      </c>
      <c r="G79" s="3">
        <f>SUM(Table39[[#This Row],[RN Hours Contract (W/ Admin, DON)]], Table39[[#This Row],[LPN Contract Hours (w/ Admin)]], Table39[[#This Row],[CNA/NA/Med Aide Contract Hours]])</f>
        <v>0</v>
      </c>
      <c r="H79" s="4">
        <f>Table39[[#This Row],[Total Contract Hours]]/Table39[[#This Row],[Total Hours Nurse Staffing]]</f>
        <v>0</v>
      </c>
      <c r="I79" s="3">
        <f>SUM(Table39[[#This Row],[RN Hours]], Table39[[#This Row],[RN Admin Hours]], Table39[[#This Row],[RN DON Hours]])</f>
        <v>81.474999999999994</v>
      </c>
      <c r="J79" s="3">
        <f t="shared" si="3"/>
        <v>0</v>
      </c>
      <c r="K79" s="4">
        <f>Table39[[#This Row],[RN Hours Contract (W/ Admin, DON)]]/Table39[[#This Row],[RN Hours (w/ Admin, DON)]]</f>
        <v>0</v>
      </c>
      <c r="L79" s="3">
        <v>75.963888888888889</v>
      </c>
      <c r="M79" s="3">
        <v>0</v>
      </c>
      <c r="N79" s="4">
        <f>Table39[[#This Row],[RN Hours Contract]]/Table39[[#This Row],[RN Hours]]</f>
        <v>0</v>
      </c>
      <c r="O79" s="3">
        <v>0</v>
      </c>
      <c r="P79" s="3">
        <v>0</v>
      </c>
      <c r="Q79" s="4">
        <v>0</v>
      </c>
      <c r="R79" s="3">
        <v>5.5111111111111111</v>
      </c>
      <c r="S79" s="3">
        <v>0</v>
      </c>
      <c r="T79" s="4">
        <f>Table39[[#This Row],[RN DON Hours Contract]]/Table39[[#This Row],[RN DON Hours]]</f>
        <v>0</v>
      </c>
      <c r="U79" s="3">
        <f>SUM(Table39[[#This Row],[LPN Hours]], Table39[[#This Row],[LPN Admin Hours]])</f>
        <v>23.277777777777779</v>
      </c>
      <c r="V79" s="3">
        <f>Table39[[#This Row],[LPN Hours Contract]]+Table39[[#This Row],[LPN Admin Hours Contract]]</f>
        <v>0</v>
      </c>
      <c r="W79" s="4">
        <f t="shared" si="4"/>
        <v>0</v>
      </c>
      <c r="X79" s="3">
        <v>23.277777777777779</v>
      </c>
      <c r="Y79" s="3">
        <v>0</v>
      </c>
      <c r="Z79" s="4">
        <f>Table39[[#This Row],[LPN Hours Contract]]/Table39[[#This Row],[LPN Hours]]</f>
        <v>0</v>
      </c>
      <c r="AA79" s="3">
        <v>0</v>
      </c>
      <c r="AB79" s="3">
        <v>0</v>
      </c>
      <c r="AC79" s="4">
        <v>0</v>
      </c>
      <c r="AD79" s="3">
        <f>SUM(Table39[[#This Row],[CNA Hours]], Table39[[#This Row],[NA in Training Hours]], Table39[[#This Row],[Med Aide/Tech Hours]])</f>
        <v>141.39722222222221</v>
      </c>
      <c r="AE79" s="3">
        <f>SUM(Table39[[#This Row],[CNA Hours Contract]], Table39[[#This Row],[NA in Training Hours Contract]], Table39[[#This Row],[Med Aide/Tech Hours Contract]])</f>
        <v>0</v>
      </c>
      <c r="AF79" s="4">
        <f>Table39[[#This Row],[CNA/NA/Med Aide Contract Hours]]/Table39[[#This Row],[Total CNA, NA in Training, Med Aide/Tech Hours]]</f>
        <v>0</v>
      </c>
      <c r="AG79" s="3">
        <v>141.39722222222221</v>
      </c>
      <c r="AH79" s="3">
        <v>0</v>
      </c>
      <c r="AI79" s="4">
        <f>Table39[[#This Row],[CNA Hours Contract]]/Table39[[#This Row],[CNA Hours]]</f>
        <v>0</v>
      </c>
      <c r="AJ79" s="3">
        <v>0</v>
      </c>
      <c r="AK79" s="3">
        <v>0</v>
      </c>
      <c r="AL79" s="4">
        <v>0</v>
      </c>
      <c r="AM79" s="3">
        <v>0</v>
      </c>
      <c r="AN79" s="3">
        <v>0</v>
      </c>
      <c r="AO79" s="4">
        <v>0</v>
      </c>
      <c r="AP79" s="1" t="s">
        <v>77</v>
      </c>
      <c r="AQ79" s="1">
        <v>5</v>
      </c>
    </row>
    <row r="80" spans="1:43" x14ac:dyDescent="0.2">
      <c r="A80" s="1" t="s">
        <v>680</v>
      </c>
      <c r="B80" s="1" t="s">
        <v>763</v>
      </c>
      <c r="C80" s="1" t="s">
        <v>1468</v>
      </c>
      <c r="D80" s="1" t="s">
        <v>1711</v>
      </c>
      <c r="E80" s="3">
        <v>57.766666666666666</v>
      </c>
      <c r="F80" s="3">
        <f t="shared" si="5"/>
        <v>256.55366666666663</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46.791666666666657</v>
      </c>
      <c r="J80" s="3">
        <f t="shared" si="3"/>
        <v>0</v>
      </c>
      <c r="K80" s="4">
        <f>Table39[[#This Row],[RN Hours Contract (W/ Admin, DON)]]/Table39[[#This Row],[RN Hours (w/ Admin, DON)]]</f>
        <v>0</v>
      </c>
      <c r="L80" s="3">
        <v>33.738888888888887</v>
      </c>
      <c r="M80" s="3">
        <v>0</v>
      </c>
      <c r="N80" s="4">
        <f>Table39[[#This Row],[RN Hours Contract]]/Table39[[#This Row],[RN Hours]]</f>
        <v>0</v>
      </c>
      <c r="O80" s="3">
        <v>7.7361111111111107</v>
      </c>
      <c r="P80" s="3">
        <v>0</v>
      </c>
      <c r="Q80" s="4">
        <f>Table39[[#This Row],[RN Admin Hours Contract]]/Table39[[#This Row],[RN Admin Hours]]</f>
        <v>0</v>
      </c>
      <c r="R80" s="3">
        <v>5.3166666666666664</v>
      </c>
      <c r="S80" s="3">
        <v>0</v>
      </c>
      <c r="T80" s="4">
        <f>Table39[[#This Row],[RN DON Hours Contract]]/Table39[[#This Row],[RN DON Hours]]</f>
        <v>0</v>
      </c>
      <c r="U80" s="3">
        <f>SUM(Table39[[#This Row],[LPN Hours]], Table39[[#This Row],[LPN Admin Hours]])</f>
        <v>58.930555555555557</v>
      </c>
      <c r="V80" s="3">
        <f>Table39[[#This Row],[LPN Hours Contract]]+Table39[[#This Row],[LPN Admin Hours Contract]]</f>
        <v>0</v>
      </c>
      <c r="W80" s="4">
        <f t="shared" si="4"/>
        <v>0</v>
      </c>
      <c r="X80" s="3">
        <v>48.736111111111114</v>
      </c>
      <c r="Y80" s="3">
        <v>0</v>
      </c>
      <c r="Z80" s="4">
        <f>Table39[[#This Row],[LPN Hours Contract]]/Table39[[#This Row],[LPN Hours]]</f>
        <v>0</v>
      </c>
      <c r="AA80" s="3">
        <v>10.194444444444445</v>
      </c>
      <c r="AB80" s="3">
        <v>0</v>
      </c>
      <c r="AC80" s="4">
        <f>Table39[[#This Row],[LPN Admin Hours Contract]]/Table39[[#This Row],[LPN Admin Hours]]</f>
        <v>0</v>
      </c>
      <c r="AD80" s="3">
        <f>SUM(Table39[[#This Row],[CNA Hours]], Table39[[#This Row],[NA in Training Hours]], Table39[[#This Row],[Med Aide/Tech Hours]])</f>
        <v>150.83144444444443</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134.35088888888887</v>
      </c>
      <c r="AH80" s="3">
        <v>0</v>
      </c>
      <c r="AI80" s="4">
        <f>Table39[[#This Row],[CNA Hours Contract]]/Table39[[#This Row],[CNA Hours]]</f>
        <v>0</v>
      </c>
      <c r="AJ80" s="3">
        <v>16.480555555555554</v>
      </c>
      <c r="AK80" s="3">
        <v>0</v>
      </c>
      <c r="AL80" s="4">
        <f>Table39[[#This Row],[NA in Training Hours Contract]]/Table39[[#This Row],[NA in Training Hours]]</f>
        <v>0</v>
      </c>
      <c r="AM80" s="3">
        <v>0</v>
      </c>
      <c r="AN80" s="3">
        <v>0</v>
      </c>
      <c r="AO80" s="4">
        <v>0</v>
      </c>
      <c r="AP80" s="1" t="s">
        <v>78</v>
      </c>
      <c r="AQ80" s="1">
        <v>5</v>
      </c>
    </row>
    <row r="81" spans="1:43" x14ac:dyDescent="0.2">
      <c r="A81" s="1" t="s">
        <v>680</v>
      </c>
      <c r="B81" s="1" t="s">
        <v>764</v>
      </c>
      <c r="C81" s="1" t="s">
        <v>1469</v>
      </c>
      <c r="D81" s="1" t="s">
        <v>1727</v>
      </c>
      <c r="E81" s="3">
        <v>73.966666666666669</v>
      </c>
      <c r="F81" s="3">
        <f t="shared" si="5"/>
        <v>199.72311111111111</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42.898111111111113</v>
      </c>
      <c r="J81" s="3">
        <f t="shared" si="3"/>
        <v>0</v>
      </c>
      <c r="K81" s="4">
        <f>Table39[[#This Row],[RN Hours Contract (W/ Admin, DON)]]/Table39[[#This Row],[RN Hours (w/ Admin, DON)]]</f>
        <v>0</v>
      </c>
      <c r="L81" s="3">
        <v>31.970333333333333</v>
      </c>
      <c r="M81" s="3">
        <v>0</v>
      </c>
      <c r="N81" s="4">
        <f>Table39[[#This Row],[RN Hours Contract]]/Table39[[#This Row],[RN Hours]]</f>
        <v>0</v>
      </c>
      <c r="O81" s="3">
        <v>5.5250000000000004</v>
      </c>
      <c r="P81" s="3">
        <v>0</v>
      </c>
      <c r="Q81" s="4">
        <f>Table39[[#This Row],[RN Admin Hours Contract]]/Table39[[#This Row],[RN Admin Hours]]</f>
        <v>0</v>
      </c>
      <c r="R81" s="3">
        <v>5.4027777777777777</v>
      </c>
      <c r="S81" s="3">
        <v>0</v>
      </c>
      <c r="T81" s="4">
        <f>Table39[[#This Row],[RN DON Hours Contract]]/Table39[[#This Row],[RN DON Hours]]</f>
        <v>0</v>
      </c>
      <c r="U81" s="3">
        <f>SUM(Table39[[#This Row],[LPN Hours]], Table39[[#This Row],[LPN Admin Hours]])</f>
        <v>45.022222222222226</v>
      </c>
      <c r="V81" s="3">
        <f>Table39[[#This Row],[LPN Hours Contract]]+Table39[[#This Row],[LPN Admin Hours Contract]]</f>
        <v>0</v>
      </c>
      <c r="W81" s="4">
        <f t="shared" si="4"/>
        <v>0</v>
      </c>
      <c r="X81" s="3">
        <v>29.786111111111111</v>
      </c>
      <c r="Y81" s="3">
        <v>0</v>
      </c>
      <c r="Z81" s="4">
        <f>Table39[[#This Row],[LPN Hours Contract]]/Table39[[#This Row],[LPN Hours]]</f>
        <v>0</v>
      </c>
      <c r="AA81" s="3">
        <v>15.236111111111111</v>
      </c>
      <c r="AB81" s="3">
        <v>0</v>
      </c>
      <c r="AC81" s="4">
        <f>Table39[[#This Row],[LPN Admin Hours Contract]]/Table39[[#This Row],[LPN Admin Hours]]</f>
        <v>0</v>
      </c>
      <c r="AD81" s="3">
        <f>SUM(Table39[[#This Row],[CNA Hours]], Table39[[#This Row],[NA in Training Hours]], Table39[[#This Row],[Med Aide/Tech Hours]])</f>
        <v>111.80277777777778</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111.80277777777778</v>
      </c>
      <c r="AH81" s="3">
        <v>0</v>
      </c>
      <c r="AI81" s="4">
        <f>Table39[[#This Row],[CNA Hours Contract]]/Table39[[#This Row],[CNA Hours]]</f>
        <v>0</v>
      </c>
      <c r="AJ81" s="3">
        <v>0</v>
      </c>
      <c r="AK81" s="3">
        <v>0</v>
      </c>
      <c r="AL81" s="4">
        <v>0</v>
      </c>
      <c r="AM81" s="3">
        <v>0</v>
      </c>
      <c r="AN81" s="3">
        <v>0</v>
      </c>
      <c r="AO81" s="4">
        <v>0</v>
      </c>
      <c r="AP81" s="1" t="s">
        <v>79</v>
      </c>
      <c r="AQ81" s="1">
        <v>5</v>
      </c>
    </row>
    <row r="82" spans="1:43" x14ac:dyDescent="0.2">
      <c r="A82" s="1" t="s">
        <v>680</v>
      </c>
      <c r="B82" s="1" t="s">
        <v>765</v>
      </c>
      <c r="C82" s="1" t="s">
        <v>1409</v>
      </c>
      <c r="D82" s="1" t="s">
        <v>1750</v>
      </c>
      <c r="E82" s="3">
        <v>141.1</v>
      </c>
      <c r="F82" s="3">
        <f t="shared" si="5"/>
        <v>293.12577777777778</v>
      </c>
      <c r="G82" s="3">
        <f>SUM(Table39[[#This Row],[RN Hours Contract (W/ Admin, DON)]], Table39[[#This Row],[LPN Contract Hours (w/ Admin)]], Table39[[#This Row],[CNA/NA/Med Aide Contract Hours]])</f>
        <v>53.848555555555564</v>
      </c>
      <c r="H82" s="4">
        <f>Table39[[#This Row],[Total Contract Hours]]/Table39[[#This Row],[Total Hours Nurse Staffing]]</f>
        <v>0.18370460613797948</v>
      </c>
      <c r="I82" s="3">
        <f>SUM(Table39[[#This Row],[RN Hours]], Table39[[#This Row],[RN Admin Hours]], Table39[[#This Row],[RN DON Hours]])</f>
        <v>88.123666666666665</v>
      </c>
      <c r="J82" s="3">
        <f t="shared" si="3"/>
        <v>5.9447777777777784</v>
      </c>
      <c r="K82" s="4">
        <f>Table39[[#This Row],[RN Hours Contract (W/ Admin, DON)]]/Table39[[#This Row],[RN Hours (w/ Admin, DON)]]</f>
        <v>6.7459491900901891E-2</v>
      </c>
      <c r="L82" s="3">
        <v>58.762555555555558</v>
      </c>
      <c r="M82" s="3">
        <v>5.9003333333333341</v>
      </c>
      <c r="N82" s="4">
        <f>Table39[[#This Row],[RN Hours Contract]]/Table39[[#This Row],[RN Hours]]</f>
        <v>0.10040974694769723</v>
      </c>
      <c r="O82" s="3">
        <v>23.93888888888889</v>
      </c>
      <c r="P82" s="3">
        <v>4.4444444444444446E-2</v>
      </c>
      <c r="Q82" s="4">
        <f>Table39[[#This Row],[RN Admin Hours Contract]]/Table39[[#This Row],[RN Admin Hours]]</f>
        <v>1.8565792527268509E-3</v>
      </c>
      <c r="R82" s="3">
        <v>5.4222222222222225</v>
      </c>
      <c r="S82" s="3">
        <v>0</v>
      </c>
      <c r="T82" s="4">
        <f>Table39[[#This Row],[RN DON Hours Contract]]/Table39[[#This Row],[RN DON Hours]]</f>
        <v>0</v>
      </c>
      <c r="U82" s="3">
        <f>SUM(Table39[[#This Row],[LPN Hours]], Table39[[#This Row],[LPN Admin Hours]])</f>
        <v>42.949111111111115</v>
      </c>
      <c r="V82" s="3">
        <f>Table39[[#This Row],[LPN Hours Contract]]+Table39[[#This Row],[LPN Admin Hours Contract]]</f>
        <v>4.5435555555555558</v>
      </c>
      <c r="W82" s="4">
        <f t="shared" si="4"/>
        <v>0.10578928033693621</v>
      </c>
      <c r="X82" s="3">
        <v>42.949111111111115</v>
      </c>
      <c r="Y82" s="3">
        <v>4.5435555555555558</v>
      </c>
      <c r="Z82" s="4">
        <f>Table39[[#This Row],[LPN Hours Contract]]/Table39[[#This Row],[LPN Hours]]</f>
        <v>0.10578928033693621</v>
      </c>
      <c r="AA82" s="3">
        <v>0</v>
      </c>
      <c r="AB82" s="3">
        <v>0</v>
      </c>
      <c r="AC82" s="4">
        <v>0</v>
      </c>
      <c r="AD82" s="3">
        <f>SUM(Table39[[#This Row],[CNA Hours]], Table39[[#This Row],[NA in Training Hours]], Table39[[#This Row],[Med Aide/Tech Hours]])</f>
        <v>162.053</v>
      </c>
      <c r="AE82" s="3">
        <f>SUM(Table39[[#This Row],[CNA Hours Contract]], Table39[[#This Row],[NA in Training Hours Contract]], Table39[[#This Row],[Med Aide/Tech Hours Contract]])</f>
        <v>43.360222222222227</v>
      </c>
      <c r="AF82" s="4">
        <f>Table39[[#This Row],[CNA/NA/Med Aide Contract Hours]]/Table39[[#This Row],[Total CNA, NA in Training, Med Aide/Tech Hours]]</f>
        <v>0.26756815500004461</v>
      </c>
      <c r="AG82" s="3">
        <v>162.053</v>
      </c>
      <c r="AH82" s="3">
        <v>43.360222222222227</v>
      </c>
      <c r="AI82" s="4">
        <f>Table39[[#This Row],[CNA Hours Contract]]/Table39[[#This Row],[CNA Hours]]</f>
        <v>0.26756815500004461</v>
      </c>
      <c r="AJ82" s="3">
        <v>0</v>
      </c>
      <c r="AK82" s="3">
        <v>0</v>
      </c>
      <c r="AL82" s="4">
        <v>0</v>
      </c>
      <c r="AM82" s="3">
        <v>0</v>
      </c>
      <c r="AN82" s="3">
        <v>0</v>
      </c>
      <c r="AO82" s="4">
        <v>0</v>
      </c>
      <c r="AP82" s="1" t="s">
        <v>80</v>
      </c>
      <c r="AQ82" s="1">
        <v>5</v>
      </c>
    </row>
    <row r="83" spans="1:43" x14ac:dyDescent="0.2">
      <c r="A83" s="1" t="s">
        <v>680</v>
      </c>
      <c r="B83" s="1" t="s">
        <v>766</v>
      </c>
      <c r="C83" s="1" t="s">
        <v>1470</v>
      </c>
      <c r="D83" s="1" t="s">
        <v>1764</v>
      </c>
      <c r="E83" s="3">
        <v>49.388888888888886</v>
      </c>
      <c r="F83" s="3">
        <f t="shared" si="5"/>
        <v>145.05000000000001</v>
      </c>
      <c r="G83" s="3">
        <f>SUM(Table39[[#This Row],[RN Hours Contract (W/ Admin, DON)]], Table39[[#This Row],[LPN Contract Hours (w/ Admin)]], Table39[[#This Row],[CNA/NA/Med Aide Contract Hours]])</f>
        <v>30.530555555555555</v>
      </c>
      <c r="H83" s="4">
        <f>Table39[[#This Row],[Total Contract Hours]]/Table39[[#This Row],[Total Hours Nurse Staffing]]</f>
        <v>0.21048297521927303</v>
      </c>
      <c r="I83" s="3">
        <f>SUM(Table39[[#This Row],[RN Hours]], Table39[[#This Row],[RN Admin Hours]], Table39[[#This Row],[RN DON Hours]])</f>
        <v>40.81388888888889</v>
      </c>
      <c r="J83" s="3">
        <f t="shared" si="3"/>
        <v>9.9222222222222225</v>
      </c>
      <c r="K83" s="4">
        <f>Table39[[#This Row],[RN Hours Contract (W/ Admin, DON)]]/Table39[[#This Row],[RN Hours (w/ Admin, DON)]]</f>
        <v>0.24310896345198393</v>
      </c>
      <c r="L83" s="3">
        <v>30.733333333333334</v>
      </c>
      <c r="M83" s="3">
        <v>9.9222222222222225</v>
      </c>
      <c r="N83" s="4">
        <f>Table39[[#This Row],[RN Hours Contract]]/Table39[[#This Row],[RN Hours]]</f>
        <v>0.32284887924801159</v>
      </c>
      <c r="O83" s="3">
        <v>4.9249999999999998</v>
      </c>
      <c r="P83" s="3">
        <v>0</v>
      </c>
      <c r="Q83" s="4">
        <f>Table39[[#This Row],[RN Admin Hours Contract]]/Table39[[#This Row],[RN Admin Hours]]</f>
        <v>0</v>
      </c>
      <c r="R83" s="3">
        <v>5.1555555555555559</v>
      </c>
      <c r="S83" s="3">
        <v>0</v>
      </c>
      <c r="T83" s="4">
        <f>Table39[[#This Row],[RN DON Hours Contract]]/Table39[[#This Row],[RN DON Hours]]</f>
        <v>0</v>
      </c>
      <c r="U83" s="3">
        <f>SUM(Table39[[#This Row],[LPN Hours]], Table39[[#This Row],[LPN Admin Hours]])</f>
        <v>8.9916666666666671</v>
      </c>
      <c r="V83" s="3">
        <f>Table39[[#This Row],[LPN Hours Contract]]+Table39[[#This Row],[LPN Admin Hours Contract]]</f>
        <v>2.1361111111111111</v>
      </c>
      <c r="W83" s="4">
        <f t="shared" si="4"/>
        <v>0.2375656472042014</v>
      </c>
      <c r="X83" s="3">
        <v>8.1305555555555564</v>
      </c>
      <c r="Y83" s="3">
        <v>2.1361111111111111</v>
      </c>
      <c r="Z83" s="4">
        <f>Table39[[#This Row],[LPN Hours Contract]]/Table39[[#This Row],[LPN Hours]]</f>
        <v>0.26272634096344377</v>
      </c>
      <c r="AA83" s="3">
        <v>0.86111111111111116</v>
      </c>
      <c r="AB83" s="3">
        <v>0</v>
      </c>
      <c r="AC83" s="4">
        <f>Table39[[#This Row],[LPN Admin Hours Contract]]/Table39[[#This Row],[LPN Admin Hours]]</f>
        <v>0</v>
      </c>
      <c r="AD83" s="3">
        <f>SUM(Table39[[#This Row],[CNA Hours]], Table39[[#This Row],[NA in Training Hours]], Table39[[#This Row],[Med Aide/Tech Hours]])</f>
        <v>95.24444444444444</v>
      </c>
      <c r="AE83" s="3">
        <f>SUM(Table39[[#This Row],[CNA Hours Contract]], Table39[[#This Row],[NA in Training Hours Contract]], Table39[[#This Row],[Med Aide/Tech Hours Contract]])</f>
        <v>18.472222222222221</v>
      </c>
      <c r="AF83" s="4">
        <f>Table39[[#This Row],[CNA/NA/Med Aide Contract Hours]]/Table39[[#This Row],[Total CNA, NA in Training, Med Aide/Tech Hours]]</f>
        <v>0.19394540363975735</v>
      </c>
      <c r="AG83" s="3">
        <v>95.24444444444444</v>
      </c>
      <c r="AH83" s="3">
        <v>18.472222222222221</v>
      </c>
      <c r="AI83" s="4">
        <f>Table39[[#This Row],[CNA Hours Contract]]/Table39[[#This Row],[CNA Hours]]</f>
        <v>0.19394540363975735</v>
      </c>
      <c r="AJ83" s="3">
        <v>0</v>
      </c>
      <c r="AK83" s="3">
        <v>0</v>
      </c>
      <c r="AL83" s="4">
        <v>0</v>
      </c>
      <c r="AM83" s="3">
        <v>0</v>
      </c>
      <c r="AN83" s="3">
        <v>0</v>
      </c>
      <c r="AO83" s="4">
        <v>0</v>
      </c>
      <c r="AP83" s="1" t="s">
        <v>81</v>
      </c>
      <c r="AQ83" s="1">
        <v>5</v>
      </c>
    </row>
    <row r="84" spans="1:43" x14ac:dyDescent="0.2">
      <c r="A84" s="1" t="s">
        <v>680</v>
      </c>
      <c r="B84" s="1" t="s">
        <v>767</v>
      </c>
      <c r="C84" s="1" t="s">
        <v>1471</v>
      </c>
      <c r="D84" s="1" t="s">
        <v>1728</v>
      </c>
      <c r="E84" s="3">
        <v>77.12222222222222</v>
      </c>
      <c r="F84" s="3">
        <f t="shared" si="5"/>
        <v>182.65355555555556</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49.523000000000003</v>
      </c>
      <c r="J84" s="3">
        <f t="shared" si="3"/>
        <v>0</v>
      </c>
      <c r="K84" s="4">
        <f>Table39[[#This Row],[RN Hours Contract (W/ Admin, DON)]]/Table39[[#This Row],[RN Hours (w/ Admin, DON)]]</f>
        <v>0</v>
      </c>
      <c r="L84" s="3">
        <v>40.855333333333334</v>
      </c>
      <c r="M84" s="3">
        <v>0</v>
      </c>
      <c r="N84" s="4">
        <f>Table39[[#This Row],[RN Hours Contract]]/Table39[[#This Row],[RN Hours]]</f>
        <v>0</v>
      </c>
      <c r="O84" s="3">
        <v>4.8565555555555555</v>
      </c>
      <c r="P84" s="3">
        <v>0</v>
      </c>
      <c r="Q84" s="4">
        <f>Table39[[#This Row],[RN Admin Hours Contract]]/Table39[[#This Row],[RN Admin Hours]]</f>
        <v>0</v>
      </c>
      <c r="R84" s="3">
        <v>3.8111111111111109</v>
      </c>
      <c r="S84" s="3">
        <v>0</v>
      </c>
      <c r="T84" s="4">
        <f>Table39[[#This Row],[RN DON Hours Contract]]/Table39[[#This Row],[RN DON Hours]]</f>
        <v>0</v>
      </c>
      <c r="U84" s="3">
        <f>SUM(Table39[[#This Row],[LPN Hours]], Table39[[#This Row],[LPN Admin Hours]])</f>
        <v>43.769444444444446</v>
      </c>
      <c r="V84" s="3">
        <f>Table39[[#This Row],[LPN Hours Contract]]+Table39[[#This Row],[LPN Admin Hours Contract]]</f>
        <v>0</v>
      </c>
      <c r="W84" s="4">
        <f t="shared" si="4"/>
        <v>0</v>
      </c>
      <c r="X84" s="3">
        <v>40.228888888888889</v>
      </c>
      <c r="Y84" s="3">
        <v>0</v>
      </c>
      <c r="Z84" s="4">
        <f>Table39[[#This Row],[LPN Hours Contract]]/Table39[[#This Row],[LPN Hours]]</f>
        <v>0</v>
      </c>
      <c r="AA84" s="3">
        <v>3.5405555555555552</v>
      </c>
      <c r="AB84" s="3">
        <v>0</v>
      </c>
      <c r="AC84" s="4">
        <f>Table39[[#This Row],[LPN Admin Hours Contract]]/Table39[[#This Row],[LPN Admin Hours]]</f>
        <v>0</v>
      </c>
      <c r="AD84" s="3">
        <f>SUM(Table39[[#This Row],[CNA Hours]], Table39[[#This Row],[NA in Training Hours]], Table39[[#This Row],[Med Aide/Tech Hours]])</f>
        <v>89.361111111111114</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89.361111111111114</v>
      </c>
      <c r="AH84" s="3">
        <v>0</v>
      </c>
      <c r="AI84" s="4">
        <f>Table39[[#This Row],[CNA Hours Contract]]/Table39[[#This Row],[CNA Hours]]</f>
        <v>0</v>
      </c>
      <c r="AJ84" s="3">
        <v>0</v>
      </c>
      <c r="AK84" s="3">
        <v>0</v>
      </c>
      <c r="AL84" s="4">
        <v>0</v>
      </c>
      <c r="AM84" s="3">
        <v>0</v>
      </c>
      <c r="AN84" s="3">
        <v>0</v>
      </c>
      <c r="AO84" s="4">
        <v>0</v>
      </c>
      <c r="AP84" s="1" t="s">
        <v>82</v>
      </c>
      <c r="AQ84" s="1">
        <v>5</v>
      </c>
    </row>
    <row r="85" spans="1:43" x14ac:dyDescent="0.2">
      <c r="A85" s="1" t="s">
        <v>680</v>
      </c>
      <c r="B85" s="1" t="s">
        <v>768</v>
      </c>
      <c r="C85" s="1" t="s">
        <v>1472</v>
      </c>
      <c r="D85" s="1" t="s">
        <v>1741</v>
      </c>
      <c r="E85" s="3">
        <v>127.1</v>
      </c>
      <c r="F85" s="3">
        <f t="shared" si="5"/>
        <v>394.06511111111104</v>
      </c>
      <c r="G85" s="3">
        <f>SUM(Table39[[#This Row],[RN Hours Contract (W/ Admin, DON)]], Table39[[#This Row],[LPN Contract Hours (w/ Admin)]], Table39[[#This Row],[CNA/NA/Med Aide Contract Hours]])</f>
        <v>41.673444444444449</v>
      </c>
      <c r="H85" s="4">
        <f>Table39[[#This Row],[Total Contract Hours]]/Table39[[#This Row],[Total Hours Nurse Staffing]]</f>
        <v>0.10575268723217204</v>
      </c>
      <c r="I85" s="3">
        <f>SUM(Table39[[#This Row],[RN Hours]], Table39[[#This Row],[RN Admin Hours]], Table39[[#This Row],[RN DON Hours]])</f>
        <v>190.86444444444442</v>
      </c>
      <c r="J85" s="3">
        <f t="shared" si="3"/>
        <v>0</v>
      </c>
      <c r="K85" s="4">
        <f>Table39[[#This Row],[RN Hours Contract (W/ Admin, DON)]]/Table39[[#This Row],[RN Hours (w/ Admin, DON)]]</f>
        <v>0</v>
      </c>
      <c r="L85" s="3">
        <v>162.82</v>
      </c>
      <c r="M85" s="3">
        <v>0</v>
      </c>
      <c r="N85" s="4">
        <f>Table39[[#This Row],[RN Hours Contract]]/Table39[[#This Row],[RN Hours]]</f>
        <v>0</v>
      </c>
      <c r="O85" s="3">
        <v>24.844444444444445</v>
      </c>
      <c r="P85" s="3">
        <v>0</v>
      </c>
      <c r="Q85" s="4">
        <f>Table39[[#This Row],[RN Admin Hours Contract]]/Table39[[#This Row],[RN Admin Hours]]</f>
        <v>0</v>
      </c>
      <c r="R85" s="3">
        <v>3.2</v>
      </c>
      <c r="S85" s="3">
        <v>0</v>
      </c>
      <c r="T85" s="4">
        <f>Table39[[#This Row],[RN DON Hours Contract]]/Table39[[#This Row],[RN DON Hours]]</f>
        <v>0</v>
      </c>
      <c r="U85" s="3">
        <f>SUM(Table39[[#This Row],[LPN Hours]], Table39[[#This Row],[LPN Admin Hours]])</f>
        <v>10.232444444444443</v>
      </c>
      <c r="V85" s="3">
        <f>Table39[[#This Row],[LPN Hours Contract]]+Table39[[#This Row],[LPN Admin Hours Contract]]</f>
        <v>0</v>
      </c>
      <c r="W85" s="4">
        <f t="shared" si="4"/>
        <v>0</v>
      </c>
      <c r="X85" s="3">
        <v>10.232444444444443</v>
      </c>
      <c r="Y85" s="3">
        <v>0</v>
      </c>
      <c r="Z85" s="4">
        <f>Table39[[#This Row],[LPN Hours Contract]]/Table39[[#This Row],[LPN Hours]]</f>
        <v>0</v>
      </c>
      <c r="AA85" s="3">
        <v>0</v>
      </c>
      <c r="AB85" s="3">
        <v>0</v>
      </c>
      <c r="AC85" s="4">
        <v>0</v>
      </c>
      <c r="AD85" s="3">
        <f>SUM(Table39[[#This Row],[CNA Hours]], Table39[[#This Row],[NA in Training Hours]], Table39[[#This Row],[Med Aide/Tech Hours]])</f>
        <v>192.96822222222221</v>
      </c>
      <c r="AE85" s="3">
        <f>SUM(Table39[[#This Row],[CNA Hours Contract]], Table39[[#This Row],[NA in Training Hours Contract]], Table39[[#This Row],[Med Aide/Tech Hours Contract]])</f>
        <v>41.673444444444449</v>
      </c>
      <c r="AF85" s="4">
        <f>Table39[[#This Row],[CNA/NA/Med Aide Contract Hours]]/Table39[[#This Row],[Total CNA, NA in Training, Med Aide/Tech Hours]]</f>
        <v>0.21596014081765913</v>
      </c>
      <c r="AG85" s="3">
        <v>192.96822222222221</v>
      </c>
      <c r="AH85" s="3">
        <v>41.673444444444449</v>
      </c>
      <c r="AI85" s="4">
        <f>Table39[[#This Row],[CNA Hours Contract]]/Table39[[#This Row],[CNA Hours]]</f>
        <v>0.21596014081765913</v>
      </c>
      <c r="AJ85" s="3">
        <v>0</v>
      </c>
      <c r="AK85" s="3">
        <v>0</v>
      </c>
      <c r="AL85" s="4">
        <v>0</v>
      </c>
      <c r="AM85" s="3">
        <v>0</v>
      </c>
      <c r="AN85" s="3">
        <v>0</v>
      </c>
      <c r="AO85" s="4">
        <v>0</v>
      </c>
      <c r="AP85" s="1" t="s">
        <v>83</v>
      </c>
      <c r="AQ85" s="1">
        <v>5</v>
      </c>
    </row>
    <row r="86" spans="1:43" x14ac:dyDescent="0.2">
      <c r="A86" s="1" t="s">
        <v>680</v>
      </c>
      <c r="B86" s="1" t="s">
        <v>769</v>
      </c>
      <c r="C86" s="1" t="s">
        <v>1473</v>
      </c>
      <c r="D86" s="1" t="s">
        <v>1754</v>
      </c>
      <c r="E86" s="3">
        <v>186.34444444444443</v>
      </c>
      <c r="F86" s="3">
        <f t="shared" si="5"/>
        <v>441.75411111111111</v>
      </c>
      <c r="G86" s="3">
        <f>SUM(Table39[[#This Row],[RN Hours Contract (W/ Admin, DON)]], Table39[[#This Row],[LPN Contract Hours (w/ Admin)]], Table39[[#This Row],[CNA/NA/Med Aide Contract Hours]])</f>
        <v>95.759666666666647</v>
      </c>
      <c r="H86" s="4">
        <f>Table39[[#This Row],[Total Contract Hours]]/Table39[[#This Row],[Total Hours Nurse Staffing]]</f>
        <v>0.21677142160784765</v>
      </c>
      <c r="I86" s="3">
        <f>SUM(Table39[[#This Row],[RN Hours]], Table39[[#This Row],[RN Admin Hours]], Table39[[#This Row],[RN DON Hours]])</f>
        <v>94.133111111111106</v>
      </c>
      <c r="J86" s="3">
        <f t="shared" si="3"/>
        <v>4.5164444444444447</v>
      </c>
      <c r="K86" s="4">
        <f>Table39[[#This Row],[RN Hours Contract (W/ Admin, DON)]]/Table39[[#This Row],[RN Hours (w/ Admin, DON)]]</f>
        <v>4.7979338950280816E-2</v>
      </c>
      <c r="L86" s="3">
        <v>79.563666666666663</v>
      </c>
      <c r="M86" s="3">
        <v>4.5164444444444447</v>
      </c>
      <c r="N86" s="4">
        <f>Table39[[#This Row],[RN Hours Contract]]/Table39[[#This Row],[RN Hours]]</f>
        <v>5.6765162211115355E-2</v>
      </c>
      <c r="O86" s="3">
        <v>14.569444444444445</v>
      </c>
      <c r="P86" s="3">
        <v>0</v>
      </c>
      <c r="Q86" s="4">
        <f>Table39[[#This Row],[RN Admin Hours Contract]]/Table39[[#This Row],[RN Admin Hours]]</f>
        <v>0</v>
      </c>
      <c r="R86" s="3">
        <v>0</v>
      </c>
      <c r="S86" s="3">
        <v>0</v>
      </c>
      <c r="T86" s="4">
        <v>0</v>
      </c>
      <c r="U86" s="3">
        <f>SUM(Table39[[#This Row],[LPN Hours]], Table39[[#This Row],[LPN Admin Hours]])</f>
        <v>143.71755555555558</v>
      </c>
      <c r="V86" s="3">
        <f>Table39[[#This Row],[LPN Hours Contract]]+Table39[[#This Row],[LPN Admin Hours Contract]]</f>
        <v>35.231444444444442</v>
      </c>
      <c r="W86" s="4">
        <f t="shared" si="4"/>
        <v>0.24514363821631621</v>
      </c>
      <c r="X86" s="3">
        <v>135.87866666666667</v>
      </c>
      <c r="Y86" s="3">
        <v>35.231444444444442</v>
      </c>
      <c r="Z86" s="4">
        <f>Table39[[#This Row],[LPN Hours Contract]]/Table39[[#This Row],[LPN Hours]]</f>
        <v>0.25928606240207763</v>
      </c>
      <c r="AA86" s="3">
        <v>7.8388888888888886</v>
      </c>
      <c r="AB86" s="3">
        <v>0</v>
      </c>
      <c r="AC86" s="4">
        <f>Table39[[#This Row],[LPN Admin Hours Contract]]/Table39[[#This Row],[LPN Admin Hours]]</f>
        <v>0</v>
      </c>
      <c r="AD86" s="3">
        <f>SUM(Table39[[#This Row],[CNA Hours]], Table39[[#This Row],[NA in Training Hours]], Table39[[#This Row],[Med Aide/Tech Hours]])</f>
        <v>203.90344444444446</v>
      </c>
      <c r="AE86" s="3">
        <f>SUM(Table39[[#This Row],[CNA Hours Contract]], Table39[[#This Row],[NA in Training Hours Contract]], Table39[[#This Row],[Med Aide/Tech Hours Contract]])</f>
        <v>56.011777777777759</v>
      </c>
      <c r="AF86" s="4">
        <f>Table39[[#This Row],[CNA/NA/Med Aide Contract Hours]]/Table39[[#This Row],[Total CNA, NA in Training, Med Aide/Tech Hours]]</f>
        <v>0.2746975556513403</v>
      </c>
      <c r="AG86" s="3">
        <v>203.90344444444446</v>
      </c>
      <c r="AH86" s="3">
        <v>56.011777777777759</v>
      </c>
      <c r="AI86" s="4">
        <f>Table39[[#This Row],[CNA Hours Contract]]/Table39[[#This Row],[CNA Hours]]</f>
        <v>0.2746975556513403</v>
      </c>
      <c r="AJ86" s="3">
        <v>0</v>
      </c>
      <c r="AK86" s="3">
        <v>0</v>
      </c>
      <c r="AL86" s="4">
        <v>0</v>
      </c>
      <c r="AM86" s="3">
        <v>0</v>
      </c>
      <c r="AN86" s="3">
        <v>0</v>
      </c>
      <c r="AO86" s="4">
        <v>0</v>
      </c>
      <c r="AP86" s="1" t="s">
        <v>84</v>
      </c>
      <c r="AQ86" s="1">
        <v>5</v>
      </c>
    </row>
    <row r="87" spans="1:43" x14ac:dyDescent="0.2">
      <c r="A87" s="1" t="s">
        <v>680</v>
      </c>
      <c r="B87" s="1" t="s">
        <v>770</v>
      </c>
      <c r="C87" s="1" t="s">
        <v>1474</v>
      </c>
      <c r="D87" s="1" t="s">
        <v>1741</v>
      </c>
      <c r="E87" s="3">
        <v>126.92222222222222</v>
      </c>
      <c r="F87" s="3">
        <f t="shared" si="5"/>
        <v>493.2</v>
      </c>
      <c r="G87" s="3">
        <f>SUM(Table39[[#This Row],[RN Hours Contract (W/ Admin, DON)]], Table39[[#This Row],[LPN Contract Hours (w/ Admin)]], Table39[[#This Row],[CNA/NA/Med Aide Contract Hours]])</f>
        <v>130.875</v>
      </c>
      <c r="H87" s="4">
        <f>Table39[[#This Row],[Total Contract Hours]]/Table39[[#This Row],[Total Hours Nurse Staffing]]</f>
        <v>0.26535888077858882</v>
      </c>
      <c r="I87" s="3">
        <f>SUM(Table39[[#This Row],[RN Hours]], Table39[[#This Row],[RN Admin Hours]], Table39[[#This Row],[RN DON Hours]])</f>
        <v>93.74444444444444</v>
      </c>
      <c r="J87" s="3">
        <f t="shared" si="3"/>
        <v>33.272222222222226</v>
      </c>
      <c r="K87" s="4">
        <f>Table39[[#This Row],[RN Hours Contract (W/ Admin, DON)]]/Table39[[#This Row],[RN Hours (w/ Admin, DON)]]</f>
        <v>0.35492473628066856</v>
      </c>
      <c r="L87" s="3">
        <v>71.316666666666663</v>
      </c>
      <c r="M87" s="3">
        <v>33.272222222222226</v>
      </c>
      <c r="N87" s="4">
        <f>Table39[[#This Row],[RN Hours Contract]]/Table39[[#This Row],[RN Hours]]</f>
        <v>0.46654202695333807</v>
      </c>
      <c r="O87" s="3">
        <v>18.175000000000001</v>
      </c>
      <c r="P87" s="3">
        <v>0</v>
      </c>
      <c r="Q87" s="4">
        <f>Table39[[#This Row],[RN Admin Hours Contract]]/Table39[[#This Row],[RN Admin Hours]]</f>
        <v>0</v>
      </c>
      <c r="R87" s="3">
        <v>4.2527777777777782</v>
      </c>
      <c r="S87" s="3">
        <v>0</v>
      </c>
      <c r="T87" s="4">
        <f>Table39[[#This Row],[RN DON Hours Contract]]/Table39[[#This Row],[RN DON Hours]]</f>
        <v>0</v>
      </c>
      <c r="U87" s="3">
        <f>SUM(Table39[[#This Row],[LPN Hours]], Table39[[#This Row],[LPN Admin Hours]])</f>
        <v>146.06388888888887</v>
      </c>
      <c r="V87" s="3">
        <f>Table39[[#This Row],[LPN Hours Contract]]+Table39[[#This Row],[LPN Admin Hours Contract]]</f>
        <v>36.783333333333331</v>
      </c>
      <c r="W87" s="4">
        <f t="shared" si="4"/>
        <v>0.25183043949565453</v>
      </c>
      <c r="X87" s="3">
        <v>145.65277777777777</v>
      </c>
      <c r="Y87" s="3">
        <v>36.783333333333331</v>
      </c>
      <c r="Z87" s="4">
        <f>Table39[[#This Row],[LPN Hours Contract]]/Table39[[#This Row],[LPN Hours]]</f>
        <v>0.25254124153714125</v>
      </c>
      <c r="AA87" s="3">
        <v>0.41111111111111109</v>
      </c>
      <c r="AB87" s="3">
        <v>0</v>
      </c>
      <c r="AC87" s="4">
        <f>Table39[[#This Row],[LPN Admin Hours Contract]]/Table39[[#This Row],[LPN Admin Hours]]</f>
        <v>0</v>
      </c>
      <c r="AD87" s="3">
        <f>SUM(Table39[[#This Row],[CNA Hours]], Table39[[#This Row],[NA in Training Hours]], Table39[[#This Row],[Med Aide/Tech Hours]])</f>
        <v>253.39166666666668</v>
      </c>
      <c r="AE87" s="3">
        <f>SUM(Table39[[#This Row],[CNA Hours Contract]], Table39[[#This Row],[NA in Training Hours Contract]], Table39[[#This Row],[Med Aide/Tech Hours Contract]])</f>
        <v>60.819444444444443</v>
      </c>
      <c r="AF87" s="4">
        <f>Table39[[#This Row],[CNA/NA/Med Aide Contract Hours]]/Table39[[#This Row],[Total CNA, NA in Training, Med Aide/Tech Hours]]</f>
        <v>0.24002148628057135</v>
      </c>
      <c r="AG87" s="3">
        <v>253.39166666666668</v>
      </c>
      <c r="AH87" s="3">
        <v>60.819444444444443</v>
      </c>
      <c r="AI87" s="4">
        <f>Table39[[#This Row],[CNA Hours Contract]]/Table39[[#This Row],[CNA Hours]]</f>
        <v>0.24002148628057135</v>
      </c>
      <c r="AJ87" s="3">
        <v>0</v>
      </c>
      <c r="AK87" s="3">
        <v>0</v>
      </c>
      <c r="AL87" s="4">
        <v>0</v>
      </c>
      <c r="AM87" s="3">
        <v>0</v>
      </c>
      <c r="AN87" s="3">
        <v>0</v>
      </c>
      <c r="AO87" s="4">
        <v>0</v>
      </c>
      <c r="AP87" s="1" t="s">
        <v>85</v>
      </c>
      <c r="AQ87" s="1">
        <v>5</v>
      </c>
    </row>
    <row r="88" spans="1:43" x14ac:dyDescent="0.2">
      <c r="A88" s="1" t="s">
        <v>680</v>
      </c>
      <c r="B88" s="1" t="s">
        <v>771</v>
      </c>
      <c r="C88" s="1" t="s">
        <v>1439</v>
      </c>
      <c r="D88" s="1" t="s">
        <v>1741</v>
      </c>
      <c r="E88" s="3">
        <v>172.04444444444445</v>
      </c>
      <c r="F88" s="3">
        <f t="shared" si="5"/>
        <v>611.28611111111104</v>
      </c>
      <c r="G88" s="3">
        <f>SUM(Table39[[#This Row],[RN Hours Contract (W/ Admin, DON)]], Table39[[#This Row],[LPN Contract Hours (w/ Admin)]], Table39[[#This Row],[CNA/NA/Med Aide Contract Hours]])</f>
        <v>0</v>
      </c>
      <c r="H88" s="4">
        <f>Table39[[#This Row],[Total Contract Hours]]/Table39[[#This Row],[Total Hours Nurse Staffing]]</f>
        <v>0</v>
      </c>
      <c r="I88" s="3">
        <f>SUM(Table39[[#This Row],[RN Hours]], Table39[[#This Row],[RN Admin Hours]], Table39[[#This Row],[RN DON Hours]])</f>
        <v>136.36111111111111</v>
      </c>
      <c r="J88" s="3">
        <f t="shared" si="3"/>
        <v>0</v>
      </c>
      <c r="K88" s="4">
        <f>Table39[[#This Row],[RN Hours Contract (W/ Admin, DON)]]/Table39[[#This Row],[RN Hours (w/ Admin, DON)]]</f>
        <v>0</v>
      </c>
      <c r="L88" s="3">
        <v>114.63333333333334</v>
      </c>
      <c r="M88" s="3">
        <v>0</v>
      </c>
      <c r="N88" s="4">
        <f>Table39[[#This Row],[RN Hours Contract]]/Table39[[#This Row],[RN Hours]]</f>
        <v>0</v>
      </c>
      <c r="O88" s="3">
        <v>16.127777777777776</v>
      </c>
      <c r="P88" s="3">
        <v>0</v>
      </c>
      <c r="Q88" s="4">
        <f>Table39[[#This Row],[RN Admin Hours Contract]]/Table39[[#This Row],[RN Admin Hours]]</f>
        <v>0</v>
      </c>
      <c r="R88" s="3">
        <v>5.6</v>
      </c>
      <c r="S88" s="3">
        <v>0</v>
      </c>
      <c r="T88" s="4">
        <f>Table39[[#This Row],[RN DON Hours Contract]]/Table39[[#This Row],[RN DON Hours]]</f>
        <v>0</v>
      </c>
      <c r="U88" s="3">
        <f>SUM(Table39[[#This Row],[LPN Hours]], Table39[[#This Row],[LPN Admin Hours]])</f>
        <v>146.26111111111109</v>
      </c>
      <c r="V88" s="3">
        <f>Table39[[#This Row],[LPN Hours Contract]]+Table39[[#This Row],[LPN Admin Hours Contract]]</f>
        <v>0</v>
      </c>
      <c r="W88" s="4">
        <f t="shared" si="4"/>
        <v>0</v>
      </c>
      <c r="X88" s="3">
        <v>130.23333333333332</v>
      </c>
      <c r="Y88" s="3">
        <v>0</v>
      </c>
      <c r="Z88" s="4">
        <f>Table39[[#This Row],[LPN Hours Contract]]/Table39[[#This Row],[LPN Hours]]</f>
        <v>0</v>
      </c>
      <c r="AA88" s="3">
        <v>16.027777777777779</v>
      </c>
      <c r="AB88" s="3">
        <v>0</v>
      </c>
      <c r="AC88" s="4">
        <f>Table39[[#This Row],[LPN Admin Hours Contract]]/Table39[[#This Row],[LPN Admin Hours]]</f>
        <v>0</v>
      </c>
      <c r="AD88" s="3">
        <f>SUM(Table39[[#This Row],[CNA Hours]], Table39[[#This Row],[NA in Training Hours]], Table39[[#This Row],[Med Aide/Tech Hours]])</f>
        <v>328.66388888888889</v>
      </c>
      <c r="AE88" s="3">
        <f>SUM(Table39[[#This Row],[CNA Hours Contract]], Table39[[#This Row],[NA in Training Hours Contract]], Table39[[#This Row],[Med Aide/Tech Hours Contract]])</f>
        <v>0</v>
      </c>
      <c r="AF88" s="4">
        <f>Table39[[#This Row],[CNA/NA/Med Aide Contract Hours]]/Table39[[#This Row],[Total CNA, NA in Training, Med Aide/Tech Hours]]</f>
        <v>0</v>
      </c>
      <c r="AG88" s="3">
        <v>328.66388888888889</v>
      </c>
      <c r="AH88" s="3">
        <v>0</v>
      </c>
      <c r="AI88" s="4">
        <f>Table39[[#This Row],[CNA Hours Contract]]/Table39[[#This Row],[CNA Hours]]</f>
        <v>0</v>
      </c>
      <c r="AJ88" s="3">
        <v>0</v>
      </c>
      <c r="AK88" s="3">
        <v>0</v>
      </c>
      <c r="AL88" s="4">
        <v>0</v>
      </c>
      <c r="AM88" s="3">
        <v>0</v>
      </c>
      <c r="AN88" s="3">
        <v>0</v>
      </c>
      <c r="AO88" s="4">
        <v>0</v>
      </c>
      <c r="AP88" s="1" t="s">
        <v>86</v>
      </c>
      <c r="AQ88" s="1">
        <v>5</v>
      </c>
    </row>
    <row r="89" spans="1:43" x14ac:dyDescent="0.2">
      <c r="A89" s="1" t="s">
        <v>680</v>
      </c>
      <c r="B89" s="1" t="s">
        <v>772</v>
      </c>
      <c r="C89" s="1" t="s">
        <v>1439</v>
      </c>
      <c r="D89" s="1" t="s">
        <v>1741</v>
      </c>
      <c r="E89" s="3">
        <v>224.65555555555557</v>
      </c>
      <c r="F89" s="3">
        <f t="shared" si="5"/>
        <v>542.80722222222221</v>
      </c>
      <c r="G89" s="3">
        <f>SUM(Table39[[#This Row],[RN Hours Contract (W/ Admin, DON)]], Table39[[#This Row],[LPN Contract Hours (w/ Admin)]], Table39[[#This Row],[CNA/NA/Med Aide Contract Hours]])</f>
        <v>0</v>
      </c>
      <c r="H89" s="4">
        <f>Table39[[#This Row],[Total Contract Hours]]/Table39[[#This Row],[Total Hours Nurse Staffing]]</f>
        <v>0</v>
      </c>
      <c r="I89" s="3">
        <f>SUM(Table39[[#This Row],[RN Hours]], Table39[[#This Row],[RN Admin Hours]], Table39[[#This Row],[RN DON Hours]])</f>
        <v>38.730555555555554</v>
      </c>
      <c r="J89" s="3">
        <f t="shared" si="3"/>
        <v>0</v>
      </c>
      <c r="K89" s="4">
        <f>Table39[[#This Row],[RN Hours Contract (W/ Admin, DON)]]/Table39[[#This Row],[RN Hours (w/ Admin, DON)]]</f>
        <v>0</v>
      </c>
      <c r="L89" s="3">
        <v>26.152777777777779</v>
      </c>
      <c r="M89" s="3">
        <v>0</v>
      </c>
      <c r="N89" s="4">
        <f>Table39[[#This Row],[RN Hours Contract]]/Table39[[#This Row],[RN Hours]]</f>
        <v>0</v>
      </c>
      <c r="O89" s="3">
        <v>9.7333333333333325</v>
      </c>
      <c r="P89" s="3">
        <v>0</v>
      </c>
      <c r="Q89" s="4">
        <f>Table39[[#This Row],[RN Admin Hours Contract]]/Table39[[#This Row],[RN Admin Hours]]</f>
        <v>0</v>
      </c>
      <c r="R89" s="3">
        <v>2.8444444444444446</v>
      </c>
      <c r="S89" s="3">
        <v>0</v>
      </c>
      <c r="T89" s="4">
        <f>Table39[[#This Row],[RN DON Hours Contract]]/Table39[[#This Row],[RN DON Hours]]</f>
        <v>0</v>
      </c>
      <c r="U89" s="3">
        <f>SUM(Table39[[#This Row],[LPN Hours]], Table39[[#This Row],[LPN Admin Hours]])</f>
        <v>159.17222222222222</v>
      </c>
      <c r="V89" s="3">
        <f>Table39[[#This Row],[LPN Hours Contract]]+Table39[[#This Row],[LPN Admin Hours Contract]]</f>
        <v>0</v>
      </c>
      <c r="W89" s="4">
        <f t="shared" si="4"/>
        <v>0</v>
      </c>
      <c r="X89" s="3">
        <v>144.33333333333334</v>
      </c>
      <c r="Y89" s="3">
        <v>0</v>
      </c>
      <c r="Z89" s="4">
        <f>Table39[[#This Row],[LPN Hours Contract]]/Table39[[#This Row],[LPN Hours]]</f>
        <v>0</v>
      </c>
      <c r="AA89" s="3">
        <v>14.838888888888889</v>
      </c>
      <c r="AB89" s="3">
        <v>0</v>
      </c>
      <c r="AC89" s="4">
        <f>Table39[[#This Row],[LPN Admin Hours Contract]]/Table39[[#This Row],[LPN Admin Hours]]</f>
        <v>0</v>
      </c>
      <c r="AD89" s="3">
        <f>SUM(Table39[[#This Row],[CNA Hours]], Table39[[#This Row],[NA in Training Hours]], Table39[[#This Row],[Med Aide/Tech Hours]])</f>
        <v>344.90444444444444</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344.65444444444444</v>
      </c>
      <c r="AH89" s="3">
        <v>0</v>
      </c>
      <c r="AI89" s="4">
        <f>Table39[[#This Row],[CNA Hours Contract]]/Table39[[#This Row],[CNA Hours]]</f>
        <v>0</v>
      </c>
      <c r="AJ89" s="3">
        <v>0.25</v>
      </c>
      <c r="AK89" s="3">
        <v>0</v>
      </c>
      <c r="AL89" s="4">
        <f>Table39[[#This Row],[NA in Training Hours Contract]]/Table39[[#This Row],[NA in Training Hours]]</f>
        <v>0</v>
      </c>
      <c r="AM89" s="3">
        <v>0</v>
      </c>
      <c r="AN89" s="3">
        <v>0</v>
      </c>
      <c r="AO89" s="4">
        <v>0</v>
      </c>
      <c r="AP89" s="1" t="s">
        <v>87</v>
      </c>
      <c r="AQ89" s="1">
        <v>5</v>
      </c>
    </row>
    <row r="90" spans="1:43" x14ac:dyDescent="0.2">
      <c r="A90" s="1" t="s">
        <v>680</v>
      </c>
      <c r="B90" s="1" t="s">
        <v>773</v>
      </c>
      <c r="C90" s="1" t="s">
        <v>1449</v>
      </c>
      <c r="D90" s="1" t="s">
        <v>1754</v>
      </c>
      <c r="E90" s="3">
        <v>62.68888888888889</v>
      </c>
      <c r="F90" s="3">
        <f t="shared" si="5"/>
        <v>159.63644444444444</v>
      </c>
      <c r="G90" s="3">
        <f>SUM(Table39[[#This Row],[RN Hours Contract (W/ Admin, DON)]], Table39[[#This Row],[LPN Contract Hours (w/ Admin)]], Table39[[#This Row],[CNA/NA/Med Aide Contract Hours]])</f>
        <v>60.987777777777779</v>
      </c>
      <c r="H90" s="4">
        <f>Table39[[#This Row],[Total Contract Hours]]/Table39[[#This Row],[Total Hours Nurse Staffing]]</f>
        <v>0.38204169473971417</v>
      </c>
      <c r="I90" s="3">
        <f>SUM(Table39[[#This Row],[RN Hours]], Table39[[#This Row],[RN Admin Hours]], Table39[[#This Row],[RN DON Hours]])</f>
        <v>30.071111111111112</v>
      </c>
      <c r="J90" s="3">
        <f t="shared" si="3"/>
        <v>5.8446666666666669</v>
      </c>
      <c r="K90" s="4">
        <f>Table39[[#This Row],[RN Hours Contract (W/ Admin, DON)]]/Table39[[#This Row],[RN Hours (w/ Admin, DON)]]</f>
        <v>0.19436151344960095</v>
      </c>
      <c r="L90" s="3">
        <v>22.28777777777778</v>
      </c>
      <c r="M90" s="3">
        <v>3.1446666666666663</v>
      </c>
      <c r="N90" s="4">
        <f>Table39[[#This Row],[RN Hours Contract]]/Table39[[#This Row],[RN Hours]]</f>
        <v>0.14109377336856271</v>
      </c>
      <c r="O90" s="3">
        <v>2.7</v>
      </c>
      <c r="P90" s="3">
        <v>2.7</v>
      </c>
      <c r="Q90" s="4">
        <f>Table39[[#This Row],[RN Admin Hours Contract]]/Table39[[#This Row],[RN Admin Hours]]</f>
        <v>1</v>
      </c>
      <c r="R90" s="3">
        <v>5.083333333333333</v>
      </c>
      <c r="S90" s="3">
        <v>0</v>
      </c>
      <c r="T90" s="4">
        <f>Table39[[#This Row],[RN DON Hours Contract]]/Table39[[#This Row],[RN DON Hours]]</f>
        <v>0</v>
      </c>
      <c r="U90" s="3">
        <f>SUM(Table39[[#This Row],[LPN Hours]], Table39[[#This Row],[LPN Admin Hours]])</f>
        <v>42.340888888888884</v>
      </c>
      <c r="V90" s="3">
        <f>Table39[[#This Row],[LPN Hours Contract]]+Table39[[#This Row],[LPN Admin Hours Contract]]</f>
        <v>15.002000000000002</v>
      </c>
      <c r="W90" s="4">
        <f t="shared" si="4"/>
        <v>0.35431471548385074</v>
      </c>
      <c r="X90" s="3">
        <v>38.029777777777774</v>
      </c>
      <c r="Y90" s="3">
        <v>15.002000000000002</v>
      </c>
      <c r="Z90" s="4">
        <f>Table39[[#This Row],[LPN Hours Contract]]/Table39[[#This Row],[LPN Hours]]</f>
        <v>0.39448034873257226</v>
      </c>
      <c r="AA90" s="3">
        <v>4.3111111111111118</v>
      </c>
      <c r="AB90" s="3">
        <v>0</v>
      </c>
      <c r="AC90" s="4">
        <f>Table39[[#This Row],[LPN Admin Hours Contract]]/Table39[[#This Row],[LPN Admin Hours]]</f>
        <v>0</v>
      </c>
      <c r="AD90" s="3">
        <f>SUM(Table39[[#This Row],[CNA Hours]], Table39[[#This Row],[NA in Training Hours]], Table39[[#This Row],[Med Aide/Tech Hours]])</f>
        <v>87.224444444444444</v>
      </c>
      <c r="AE90" s="3">
        <f>SUM(Table39[[#This Row],[CNA Hours Contract]], Table39[[#This Row],[NA in Training Hours Contract]], Table39[[#This Row],[Med Aide/Tech Hours Contract]])</f>
        <v>40.141111111111108</v>
      </c>
      <c r="AF90" s="4">
        <f>Table39[[#This Row],[CNA/NA/Med Aide Contract Hours]]/Table39[[#This Row],[Total CNA, NA in Training, Med Aide/Tech Hours]]</f>
        <v>0.46020483554559116</v>
      </c>
      <c r="AG90" s="3">
        <v>87.224444444444444</v>
      </c>
      <c r="AH90" s="3">
        <v>40.141111111111108</v>
      </c>
      <c r="AI90" s="4">
        <f>Table39[[#This Row],[CNA Hours Contract]]/Table39[[#This Row],[CNA Hours]]</f>
        <v>0.46020483554559116</v>
      </c>
      <c r="AJ90" s="3">
        <v>0</v>
      </c>
      <c r="AK90" s="3">
        <v>0</v>
      </c>
      <c r="AL90" s="4">
        <v>0</v>
      </c>
      <c r="AM90" s="3">
        <v>0</v>
      </c>
      <c r="AN90" s="3">
        <v>0</v>
      </c>
      <c r="AO90" s="4">
        <v>0</v>
      </c>
      <c r="AP90" s="1" t="s">
        <v>88</v>
      </c>
      <c r="AQ90" s="1">
        <v>5</v>
      </c>
    </row>
    <row r="91" spans="1:43" x14ac:dyDescent="0.2">
      <c r="A91" s="1" t="s">
        <v>680</v>
      </c>
      <c r="B91" s="1" t="s">
        <v>774</v>
      </c>
      <c r="C91" s="1" t="s">
        <v>1437</v>
      </c>
      <c r="D91" s="1" t="s">
        <v>1754</v>
      </c>
      <c r="E91" s="3">
        <v>132.77777777777777</v>
      </c>
      <c r="F91" s="3">
        <f t="shared" si="5"/>
        <v>393.83888888888885</v>
      </c>
      <c r="G91" s="3">
        <f>SUM(Table39[[#This Row],[RN Hours Contract (W/ Admin, DON)]], Table39[[#This Row],[LPN Contract Hours (w/ Admin)]], Table39[[#This Row],[CNA/NA/Med Aide Contract Hours]])</f>
        <v>0</v>
      </c>
      <c r="H91" s="4">
        <f>Table39[[#This Row],[Total Contract Hours]]/Table39[[#This Row],[Total Hours Nurse Staffing]]</f>
        <v>0</v>
      </c>
      <c r="I91" s="3">
        <f>SUM(Table39[[#This Row],[RN Hours]], Table39[[#This Row],[RN Admin Hours]], Table39[[#This Row],[RN DON Hours]])</f>
        <v>115.47777777777776</v>
      </c>
      <c r="J91" s="3">
        <f t="shared" si="3"/>
        <v>0</v>
      </c>
      <c r="K91" s="4">
        <f>Table39[[#This Row],[RN Hours Contract (W/ Admin, DON)]]/Table39[[#This Row],[RN Hours (w/ Admin, DON)]]</f>
        <v>0</v>
      </c>
      <c r="L91" s="3">
        <v>93.655555555555551</v>
      </c>
      <c r="M91" s="3">
        <v>0</v>
      </c>
      <c r="N91" s="4">
        <f>Table39[[#This Row],[RN Hours Contract]]/Table39[[#This Row],[RN Hours]]</f>
        <v>0</v>
      </c>
      <c r="O91" s="3">
        <v>16.222222222222221</v>
      </c>
      <c r="P91" s="3">
        <v>0</v>
      </c>
      <c r="Q91" s="4">
        <f>Table39[[#This Row],[RN Admin Hours Contract]]/Table39[[#This Row],[RN Admin Hours]]</f>
        <v>0</v>
      </c>
      <c r="R91" s="3">
        <v>5.6</v>
      </c>
      <c r="S91" s="3">
        <v>0</v>
      </c>
      <c r="T91" s="4">
        <f>Table39[[#This Row],[RN DON Hours Contract]]/Table39[[#This Row],[RN DON Hours]]</f>
        <v>0</v>
      </c>
      <c r="U91" s="3">
        <f>SUM(Table39[[#This Row],[LPN Hours]], Table39[[#This Row],[LPN Admin Hours]])</f>
        <v>83.163888888888891</v>
      </c>
      <c r="V91" s="3">
        <f>Table39[[#This Row],[LPN Hours Contract]]+Table39[[#This Row],[LPN Admin Hours Contract]]</f>
        <v>0</v>
      </c>
      <c r="W91" s="4">
        <f t="shared" si="4"/>
        <v>0</v>
      </c>
      <c r="X91" s="3">
        <v>73.49722222222222</v>
      </c>
      <c r="Y91" s="3">
        <v>0</v>
      </c>
      <c r="Z91" s="4">
        <f>Table39[[#This Row],[LPN Hours Contract]]/Table39[[#This Row],[LPN Hours]]</f>
        <v>0</v>
      </c>
      <c r="AA91" s="3">
        <v>9.6666666666666661</v>
      </c>
      <c r="AB91" s="3">
        <v>0</v>
      </c>
      <c r="AC91" s="4">
        <f>Table39[[#This Row],[LPN Admin Hours Contract]]/Table39[[#This Row],[LPN Admin Hours]]</f>
        <v>0</v>
      </c>
      <c r="AD91" s="3">
        <f>SUM(Table39[[#This Row],[CNA Hours]], Table39[[#This Row],[NA in Training Hours]], Table39[[#This Row],[Med Aide/Tech Hours]])</f>
        <v>195.19722222222222</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195.19722222222222</v>
      </c>
      <c r="AH91" s="3">
        <v>0</v>
      </c>
      <c r="AI91" s="4">
        <f>Table39[[#This Row],[CNA Hours Contract]]/Table39[[#This Row],[CNA Hours]]</f>
        <v>0</v>
      </c>
      <c r="AJ91" s="3">
        <v>0</v>
      </c>
      <c r="AK91" s="3">
        <v>0</v>
      </c>
      <c r="AL91" s="4">
        <v>0</v>
      </c>
      <c r="AM91" s="3">
        <v>0</v>
      </c>
      <c r="AN91" s="3">
        <v>0</v>
      </c>
      <c r="AO91" s="4">
        <v>0</v>
      </c>
      <c r="AP91" s="1" t="s">
        <v>89</v>
      </c>
      <c r="AQ91" s="1">
        <v>5</v>
      </c>
    </row>
    <row r="92" spans="1:43" x14ac:dyDescent="0.2">
      <c r="A92" s="1" t="s">
        <v>680</v>
      </c>
      <c r="B92" s="1" t="s">
        <v>775</v>
      </c>
      <c r="C92" s="1" t="s">
        <v>1475</v>
      </c>
      <c r="D92" s="1" t="s">
        <v>1741</v>
      </c>
      <c r="E92" s="3">
        <v>142.76666666666668</v>
      </c>
      <c r="F92" s="3">
        <f t="shared" si="5"/>
        <v>486.07333333333338</v>
      </c>
      <c r="G92" s="3">
        <f>SUM(Table39[[#This Row],[RN Hours Contract (W/ Admin, DON)]], Table39[[#This Row],[LPN Contract Hours (w/ Admin)]], Table39[[#This Row],[CNA/NA/Med Aide Contract Hours]])</f>
        <v>11.677777777777777</v>
      </c>
      <c r="H92" s="4">
        <f>Table39[[#This Row],[Total Contract Hours]]/Table39[[#This Row],[Total Hours Nurse Staffing]]</f>
        <v>2.402472420713838E-2</v>
      </c>
      <c r="I92" s="3">
        <f>SUM(Table39[[#This Row],[RN Hours]], Table39[[#This Row],[RN Admin Hours]], Table39[[#This Row],[RN DON Hours]])</f>
        <v>210.74677777777779</v>
      </c>
      <c r="J92" s="3">
        <f t="shared" si="3"/>
        <v>0.35555555555555557</v>
      </c>
      <c r="K92" s="4">
        <f>Table39[[#This Row],[RN Hours Contract (W/ Admin, DON)]]/Table39[[#This Row],[RN Hours (w/ Admin, DON)]]</f>
        <v>1.6871221439526424E-3</v>
      </c>
      <c r="L92" s="3">
        <v>158.619</v>
      </c>
      <c r="M92" s="3">
        <v>0.35555555555555557</v>
      </c>
      <c r="N92" s="4">
        <f>Table39[[#This Row],[RN Hours Contract]]/Table39[[#This Row],[RN Hours]]</f>
        <v>2.2415697713108491E-3</v>
      </c>
      <c r="O92" s="3">
        <v>46.616666666666667</v>
      </c>
      <c r="P92" s="3">
        <v>0</v>
      </c>
      <c r="Q92" s="4">
        <f>Table39[[#This Row],[RN Admin Hours Contract]]/Table39[[#This Row],[RN Admin Hours]]</f>
        <v>0</v>
      </c>
      <c r="R92" s="3">
        <v>5.5111111111111111</v>
      </c>
      <c r="S92" s="3">
        <v>0</v>
      </c>
      <c r="T92" s="4">
        <f>Table39[[#This Row],[RN DON Hours Contract]]/Table39[[#This Row],[RN DON Hours]]</f>
        <v>0</v>
      </c>
      <c r="U92" s="3">
        <f>SUM(Table39[[#This Row],[LPN Hours]], Table39[[#This Row],[LPN Admin Hours]])</f>
        <v>15.160555555555556</v>
      </c>
      <c r="V92" s="3">
        <f>Table39[[#This Row],[LPN Hours Contract]]+Table39[[#This Row],[LPN Admin Hours Contract]]</f>
        <v>8.8888888888888892E-2</v>
      </c>
      <c r="W92" s="4">
        <f t="shared" si="4"/>
        <v>5.8631683095752866E-3</v>
      </c>
      <c r="X92" s="3">
        <v>10.366111111111111</v>
      </c>
      <c r="Y92" s="3">
        <v>8.8888888888888892E-2</v>
      </c>
      <c r="Z92" s="4">
        <f>Table39[[#This Row],[LPN Hours Contract]]/Table39[[#This Row],[LPN Hours]]</f>
        <v>8.574950426067849E-3</v>
      </c>
      <c r="AA92" s="3">
        <v>4.7944444444444443</v>
      </c>
      <c r="AB92" s="3">
        <v>0</v>
      </c>
      <c r="AC92" s="4">
        <f>Table39[[#This Row],[LPN Admin Hours Contract]]/Table39[[#This Row],[LPN Admin Hours]]</f>
        <v>0</v>
      </c>
      <c r="AD92" s="3">
        <f>SUM(Table39[[#This Row],[CNA Hours]], Table39[[#This Row],[NA in Training Hours]], Table39[[#This Row],[Med Aide/Tech Hours]])</f>
        <v>260.166</v>
      </c>
      <c r="AE92" s="3">
        <f>SUM(Table39[[#This Row],[CNA Hours Contract]], Table39[[#This Row],[NA in Training Hours Contract]], Table39[[#This Row],[Med Aide/Tech Hours Contract]])</f>
        <v>11.233333333333333</v>
      </c>
      <c r="AF92" s="4">
        <f>Table39[[#This Row],[CNA/NA/Med Aide Contract Hours]]/Table39[[#This Row],[Total CNA, NA in Training, Med Aide/Tech Hours]]</f>
        <v>4.3177560993109522E-2</v>
      </c>
      <c r="AG92" s="3">
        <v>260.166</v>
      </c>
      <c r="AH92" s="3">
        <v>11.233333333333333</v>
      </c>
      <c r="AI92" s="4">
        <f>Table39[[#This Row],[CNA Hours Contract]]/Table39[[#This Row],[CNA Hours]]</f>
        <v>4.3177560993109522E-2</v>
      </c>
      <c r="AJ92" s="3">
        <v>0</v>
      </c>
      <c r="AK92" s="3">
        <v>0</v>
      </c>
      <c r="AL92" s="4">
        <v>0</v>
      </c>
      <c r="AM92" s="3">
        <v>0</v>
      </c>
      <c r="AN92" s="3">
        <v>0</v>
      </c>
      <c r="AO92" s="4">
        <v>0</v>
      </c>
      <c r="AP92" s="1" t="s">
        <v>90</v>
      </c>
      <c r="AQ92" s="1">
        <v>5</v>
      </c>
    </row>
    <row r="93" spans="1:43" x14ac:dyDescent="0.2">
      <c r="A93" s="1" t="s">
        <v>680</v>
      </c>
      <c r="B93" s="1" t="s">
        <v>776</v>
      </c>
      <c r="C93" s="1" t="s">
        <v>1439</v>
      </c>
      <c r="D93" s="1" t="s">
        <v>1741</v>
      </c>
      <c r="E93" s="3">
        <v>156.24444444444444</v>
      </c>
      <c r="F93" s="3">
        <f t="shared" si="5"/>
        <v>407.32499999999999</v>
      </c>
      <c r="G93" s="3">
        <f>SUM(Table39[[#This Row],[RN Hours Contract (W/ Admin, DON)]], Table39[[#This Row],[LPN Contract Hours (w/ Admin)]], Table39[[#This Row],[CNA/NA/Med Aide Contract Hours]])</f>
        <v>0</v>
      </c>
      <c r="H93" s="4">
        <f>Table39[[#This Row],[Total Contract Hours]]/Table39[[#This Row],[Total Hours Nurse Staffing]]</f>
        <v>0</v>
      </c>
      <c r="I93" s="3">
        <f>SUM(Table39[[#This Row],[RN Hours]], Table39[[#This Row],[RN Admin Hours]], Table39[[#This Row],[RN DON Hours]])</f>
        <v>90.036111111111097</v>
      </c>
      <c r="J93" s="3">
        <f t="shared" si="3"/>
        <v>0</v>
      </c>
      <c r="K93" s="4">
        <f>Table39[[#This Row],[RN Hours Contract (W/ Admin, DON)]]/Table39[[#This Row],[RN Hours (w/ Admin, DON)]]</f>
        <v>0</v>
      </c>
      <c r="L93" s="3">
        <v>76.033333333333331</v>
      </c>
      <c r="M93" s="3">
        <v>0</v>
      </c>
      <c r="N93" s="4">
        <f>Table39[[#This Row],[RN Hours Contract]]/Table39[[#This Row],[RN Hours]]</f>
        <v>0</v>
      </c>
      <c r="O93" s="3">
        <v>8.7583333333333329</v>
      </c>
      <c r="P93" s="3">
        <v>0</v>
      </c>
      <c r="Q93" s="4">
        <f>Table39[[#This Row],[RN Admin Hours Contract]]/Table39[[#This Row],[RN Admin Hours]]</f>
        <v>0</v>
      </c>
      <c r="R93" s="3">
        <v>5.2444444444444445</v>
      </c>
      <c r="S93" s="3">
        <v>0</v>
      </c>
      <c r="T93" s="4">
        <f>Table39[[#This Row],[RN DON Hours Contract]]/Table39[[#This Row],[RN DON Hours]]</f>
        <v>0</v>
      </c>
      <c r="U93" s="3">
        <f>SUM(Table39[[#This Row],[LPN Hours]], Table39[[#This Row],[LPN Admin Hours]])</f>
        <v>114.07777777777777</v>
      </c>
      <c r="V93" s="3">
        <f>Table39[[#This Row],[LPN Hours Contract]]+Table39[[#This Row],[LPN Admin Hours Contract]]</f>
        <v>0</v>
      </c>
      <c r="W93" s="4">
        <f t="shared" si="4"/>
        <v>0</v>
      </c>
      <c r="X93" s="3">
        <v>109.63611111111111</v>
      </c>
      <c r="Y93" s="3">
        <v>0</v>
      </c>
      <c r="Z93" s="4">
        <f>Table39[[#This Row],[LPN Hours Contract]]/Table39[[#This Row],[LPN Hours]]</f>
        <v>0</v>
      </c>
      <c r="AA93" s="3">
        <v>4.4416666666666664</v>
      </c>
      <c r="AB93" s="3">
        <v>0</v>
      </c>
      <c r="AC93" s="4">
        <f>Table39[[#This Row],[LPN Admin Hours Contract]]/Table39[[#This Row],[LPN Admin Hours]]</f>
        <v>0</v>
      </c>
      <c r="AD93" s="3">
        <f>SUM(Table39[[#This Row],[CNA Hours]], Table39[[#This Row],[NA in Training Hours]], Table39[[#This Row],[Med Aide/Tech Hours]])</f>
        <v>203.21111111111111</v>
      </c>
      <c r="AE93" s="3">
        <f>SUM(Table39[[#This Row],[CNA Hours Contract]], Table39[[#This Row],[NA in Training Hours Contract]], Table39[[#This Row],[Med Aide/Tech Hours Contract]])</f>
        <v>0</v>
      </c>
      <c r="AF93" s="4">
        <f>Table39[[#This Row],[CNA/NA/Med Aide Contract Hours]]/Table39[[#This Row],[Total CNA, NA in Training, Med Aide/Tech Hours]]</f>
        <v>0</v>
      </c>
      <c r="AG93" s="3">
        <v>203.21111111111111</v>
      </c>
      <c r="AH93" s="3">
        <v>0</v>
      </c>
      <c r="AI93" s="4">
        <f>Table39[[#This Row],[CNA Hours Contract]]/Table39[[#This Row],[CNA Hours]]</f>
        <v>0</v>
      </c>
      <c r="AJ93" s="3">
        <v>0</v>
      </c>
      <c r="AK93" s="3">
        <v>0</v>
      </c>
      <c r="AL93" s="4">
        <v>0</v>
      </c>
      <c r="AM93" s="3">
        <v>0</v>
      </c>
      <c r="AN93" s="3">
        <v>0</v>
      </c>
      <c r="AO93" s="4">
        <v>0</v>
      </c>
      <c r="AP93" s="1" t="s">
        <v>91</v>
      </c>
      <c r="AQ93" s="1">
        <v>5</v>
      </c>
    </row>
    <row r="94" spans="1:43" x14ac:dyDescent="0.2">
      <c r="A94" s="1" t="s">
        <v>680</v>
      </c>
      <c r="B94" s="1" t="s">
        <v>777</v>
      </c>
      <c r="C94" s="1" t="s">
        <v>1476</v>
      </c>
      <c r="D94" s="1" t="s">
        <v>1765</v>
      </c>
      <c r="E94" s="3">
        <v>53.266666666666666</v>
      </c>
      <c r="F94" s="3">
        <f t="shared" si="5"/>
        <v>141.68855555555555</v>
      </c>
      <c r="G94" s="3">
        <f>SUM(Table39[[#This Row],[RN Hours Contract (W/ Admin, DON)]], Table39[[#This Row],[LPN Contract Hours (w/ Admin)]], Table39[[#This Row],[CNA/NA/Med Aide Contract Hours]])</f>
        <v>21.932777777777776</v>
      </c>
      <c r="H94" s="4">
        <f>Table39[[#This Row],[Total Contract Hours]]/Table39[[#This Row],[Total Hours Nurse Staffing]]</f>
        <v>0.15479569039136698</v>
      </c>
      <c r="I94" s="3">
        <f>SUM(Table39[[#This Row],[RN Hours]], Table39[[#This Row],[RN Admin Hours]], Table39[[#This Row],[RN DON Hours]])</f>
        <v>23.675000000000001</v>
      </c>
      <c r="J94" s="3">
        <f t="shared" si="3"/>
        <v>0</v>
      </c>
      <c r="K94" s="4">
        <f>Table39[[#This Row],[RN Hours Contract (W/ Admin, DON)]]/Table39[[#This Row],[RN Hours (w/ Admin, DON)]]</f>
        <v>0</v>
      </c>
      <c r="L94" s="3">
        <v>13.05</v>
      </c>
      <c r="M94" s="3">
        <v>0</v>
      </c>
      <c r="N94" s="4">
        <f>Table39[[#This Row],[RN Hours Contract]]/Table39[[#This Row],[RN Hours]]</f>
        <v>0</v>
      </c>
      <c r="O94" s="3">
        <v>4.4611111111111112</v>
      </c>
      <c r="P94" s="3">
        <v>0</v>
      </c>
      <c r="Q94" s="4">
        <f>Table39[[#This Row],[RN Admin Hours Contract]]/Table39[[#This Row],[RN Admin Hours]]</f>
        <v>0</v>
      </c>
      <c r="R94" s="3">
        <v>6.1638888888888888</v>
      </c>
      <c r="S94" s="3">
        <v>0</v>
      </c>
      <c r="T94" s="4">
        <f>Table39[[#This Row],[RN DON Hours Contract]]/Table39[[#This Row],[RN DON Hours]]</f>
        <v>0</v>
      </c>
      <c r="U94" s="3">
        <f>SUM(Table39[[#This Row],[LPN Hours]], Table39[[#This Row],[LPN Admin Hours]])</f>
        <v>38.606333333333339</v>
      </c>
      <c r="V94" s="3">
        <f>Table39[[#This Row],[LPN Hours Contract]]+Table39[[#This Row],[LPN Admin Hours Contract]]</f>
        <v>13.464666666666666</v>
      </c>
      <c r="W94" s="4">
        <f t="shared" si="4"/>
        <v>0.3487683368013883</v>
      </c>
      <c r="X94" s="3">
        <v>33.245222222222225</v>
      </c>
      <c r="Y94" s="3">
        <v>13.464666666666666</v>
      </c>
      <c r="Z94" s="4">
        <f>Table39[[#This Row],[LPN Hours Contract]]/Table39[[#This Row],[LPN Hours]]</f>
        <v>0.40501057796107709</v>
      </c>
      <c r="AA94" s="3">
        <v>5.3611111111111107</v>
      </c>
      <c r="AB94" s="3">
        <v>0</v>
      </c>
      <c r="AC94" s="4">
        <f>Table39[[#This Row],[LPN Admin Hours Contract]]/Table39[[#This Row],[LPN Admin Hours]]</f>
        <v>0</v>
      </c>
      <c r="AD94" s="3">
        <f>SUM(Table39[[#This Row],[CNA Hours]], Table39[[#This Row],[NA in Training Hours]], Table39[[#This Row],[Med Aide/Tech Hours]])</f>
        <v>79.407222222222217</v>
      </c>
      <c r="AE94" s="3">
        <f>SUM(Table39[[#This Row],[CNA Hours Contract]], Table39[[#This Row],[NA in Training Hours Contract]], Table39[[#This Row],[Med Aide/Tech Hours Contract]])</f>
        <v>8.46811111111111</v>
      </c>
      <c r="AF94" s="4">
        <f>Table39[[#This Row],[CNA/NA/Med Aide Contract Hours]]/Table39[[#This Row],[Total CNA, NA in Training, Med Aide/Tech Hours]]</f>
        <v>0.10664157332456466</v>
      </c>
      <c r="AG94" s="3">
        <v>79.407222222222217</v>
      </c>
      <c r="AH94" s="3">
        <v>8.46811111111111</v>
      </c>
      <c r="AI94" s="4">
        <f>Table39[[#This Row],[CNA Hours Contract]]/Table39[[#This Row],[CNA Hours]]</f>
        <v>0.10664157332456466</v>
      </c>
      <c r="AJ94" s="3">
        <v>0</v>
      </c>
      <c r="AK94" s="3">
        <v>0</v>
      </c>
      <c r="AL94" s="4">
        <v>0</v>
      </c>
      <c r="AM94" s="3">
        <v>0</v>
      </c>
      <c r="AN94" s="3">
        <v>0</v>
      </c>
      <c r="AO94" s="4">
        <v>0</v>
      </c>
      <c r="AP94" s="1" t="s">
        <v>92</v>
      </c>
      <c r="AQ94" s="1">
        <v>5</v>
      </c>
    </row>
    <row r="95" spans="1:43" x14ac:dyDescent="0.2">
      <c r="A95" s="1" t="s">
        <v>680</v>
      </c>
      <c r="B95" s="1" t="s">
        <v>778</v>
      </c>
      <c r="C95" s="1" t="s">
        <v>1364</v>
      </c>
      <c r="D95" s="1" t="s">
        <v>1741</v>
      </c>
      <c r="E95" s="3">
        <v>116.84444444444445</v>
      </c>
      <c r="F95" s="3">
        <f t="shared" si="5"/>
        <v>316.71600000000001</v>
      </c>
      <c r="G95" s="3">
        <f>SUM(Table39[[#This Row],[RN Hours Contract (W/ Admin, DON)]], Table39[[#This Row],[LPN Contract Hours (w/ Admin)]], Table39[[#This Row],[CNA/NA/Med Aide Contract Hours]])</f>
        <v>0.2593333333333333</v>
      </c>
      <c r="H95" s="4">
        <f>Table39[[#This Row],[Total Contract Hours]]/Table39[[#This Row],[Total Hours Nurse Staffing]]</f>
        <v>8.1881980491460267E-4</v>
      </c>
      <c r="I95" s="3">
        <f>SUM(Table39[[#This Row],[RN Hours]], Table39[[#This Row],[RN Admin Hours]], Table39[[#This Row],[RN DON Hours]])</f>
        <v>71.668888888888873</v>
      </c>
      <c r="J95" s="3">
        <f t="shared" si="3"/>
        <v>0</v>
      </c>
      <c r="K95" s="4">
        <f>Table39[[#This Row],[RN Hours Contract (W/ Admin, DON)]]/Table39[[#This Row],[RN Hours (w/ Admin, DON)]]</f>
        <v>0</v>
      </c>
      <c r="L95" s="3">
        <v>52.827777777777776</v>
      </c>
      <c r="M95" s="3">
        <v>0</v>
      </c>
      <c r="N95" s="4">
        <f>Table39[[#This Row],[RN Hours Contract]]/Table39[[#This Row],[RN Hours]]</f>
        <v>0</v>
      </c>
      <c r="O95" s="3">
        <v>13.329999999999998</v>
      </c>
      <c r="P95" s="3">
        <v>0</v>
      </c>
      <c r="Q95" s="4">
        <f>Table39[[#This Row],[RN Admin Hours Contract]]/Table39[[#This Row],[RN Admin Hours]]</f>
        <v>0</v>
      </c>
      <c r="R95" s="3">
        <v>5.5111111111111111</v>
      </c>
      <c r="S95" s="3">
        <v>0</v>
      </c>
      <c r="T95" s="4">
        <f>Table39[[#This Row],[RN DON Hours Contract]]/Table39[[#This Row],[RN DON Hours]]</f>
        <v>0</v>
      </c>
      <c r="U95" s="3">
        <f>SUM(Table39[[#This Row],[LPN Hours]], Table39[[#This Row],[LPN Admin Hours]])</f>
        <v>84.028888888888901</v>
      </c>
      <c r="V95" s="3">
        <f>Table39[[#This Row],[LPN Hours Contract]]+Table39[[#This Row],[LPN Admin Hours Contract]]</f>
        <v>0</v>
      </c>
      <c r="W95" s="4">
        <f t="shared" si="4"/>
        <v>0</v>
      </c>
      <c r="X95" s="3">
        <v>76.781111111111116</v>
      </c>
      <c r="Y95" s="3">
        <v>0</v>
      </c>
      <c r="Z95" s="4">
        <f>Table39[[#This Row],[LPN Hours Contract]]/Table39[[#This Row],[LPN Hours]]</f>
        <v>0</v>
      </c>
      <c r="AA95" s="3">
        <v>7.2477777777777801</v>
      </c>
      <c r="AB95" s="3">
        <v>0</v>
      </c>
      <c r="AC95" s="4">
        <f>Table39[[#This Row],[LPN Admin Hours Contract]]/Table39[[#This Row],[LPN Admin Hours]]</f>
        <v>0</v>
      </c>
      <c r="AD95" s="3">
        <f>SUM(Table39[[#This Row],[CNA Hours]], Table39[[#This Row],[NA in Training Hours]], Table39[[#This Row],[Med Aide/Tech Hours]])</f>
        <v>161.01822222222222</v>
      </c>
      <c r="AE95" s="3">
        <f>SUM(Table39[[#This Row],[CNA Hours Contract]], Table39[[#This Row],[NA in Training Hours Contract]], Table39[[#This Row],[Med Aide/Tech Hours Contract]])</f>
        <v>0.2593333333333333</v>
      </c>
      <c r="AF95" s="4">
        <f>Table39[[#This Row],[CNA/NA/Med Aide Contract Hours]]/Table39[[#This Row],[Total CNA, NA in Training, Med Aide/Tech Hours]]</f>
        <v>1.6105837572559074E-3</v>
      </c>
      <c r="AG95" s="3">
        <v>161.01822222222222</v>
      </c>
      <c r="AH95" s="3">
        <v>0.2593333333333333</v>
      </c>
      <c r="AI95" s="4">
        <f>Table39[[#This Row],[CNA Hours Contract]]/Table39[[#This Row],[CNA Hours]]</f>
        <v>1.6105837572559074E-3</v>
      </c>
      <c r="AJ95" s="3">
        <v>0</v>
      </c>
      <c r="AK95" s="3">
        <v>0</v>
      </c>
      <c r="AL95" s="4">
        <v>0</v>
      </c>
      <c r="AM95" s="3">
        <v>0</v>
      </c>
      <c r="AN95" s="3">
        <v>0</v>
      </c>
      <c r="AO95" s="4">
        <v>0</v>
      </c>
      <c r="AP95" s="1" t="s">
        <v>93</v>
      </c>
      <c r="AQ95" s="1">
        <v>5</v>
      </c>
    </row>
    <row r="96" spans="1:43" x14ac:dyDescent="0.2">
      <c r="A96" s="1" t="s">
        <v>680</v>
      </c>
      <c r="B96" s="1" t="s">
        <v>779</v>
      </c>
      <c r="C96" s="1" t="s">
        <v>1430</v>
      </c>
      <c r="D96" s="1" t="s">
        <v>1754</v>
      </c>
      <c r="E96" s="3">
        <v>79.766666666666666</v>
      </c>
      <c r="F96" s="3">
        <f t="shared" si="5"/>
        <v>230.20555555555558</v>
      </c>
      <c r="G96" s="3">
        <f>SUM(Table39[[#This Row],[RN Hours Contract (W/ Admin, DON)]], Table39[[#This Row],[LPN Contract Hours (w/ Admin)]], Table39[[#This Row],[CNA/NA/Med Aide Contract Hours]])</f>
        <v>0</v>
      </c>
      <c r="H96" s="4">
        <f>Table39[[#This Row],[Total Contract Hours]]/Table39[[#This Row],[Total Hours Nurse Staffing]]</f>
        <v>0</v>
      </c>
      <c r="I96" s="3">
        <f>SUM(Table39[[#This Row],[RN Hours]], Table39[[#This Row],[RN Admin Hours]], Table39[[#This Row],[RN DON Hours]])</f>
        <v>68.516666666666666</v>
      </c>
      <c r="J96" s="3">
        <f t="shared" si="3"/>
        <v>0</v>
      </c>
      <c r="K96" s="4">
        <f>Table39[[#This Row],[RN Hours Contract (W/ Admin, DON)]]/Table39[[#This Row],[RN Hours (w/ Admin, DON)]]</f>
        <v>0</v>
      </c>
      <c r="L96" s="3">
        <v>54.56111111111111</v>
      </c>
      <c r="M96" s="3">
        <v>0</v>
      </c>
      <c r="N96" s="4">
        <f>Table39[[#This Row],[RN Hours Contract]]/Table39[[#This Row],[RN Hours]]</f>
        <v>0</v>
      </c>
      <c r="O96" s="3">
        <v>8.6222222222222218</v>
      </c>
      <c r="P96" s="3">
        <v>0</v>
      </c>
      <c r="Q96" s="4">
        <f>Table39[[#This Row],[RN Admin Hours Contract]]/Table39[[#This Row],[RN Admin Hours]]</f>
        <v>0</v>
      </c>
      <c r="R96" s="3">
        <v>5.333333333333333</v>
      </c>
      <c r="S96" s="3">
        <v>0</v>
      </c>
      <c r="T96" s="4">
        <f>Table39[[#This Row],[RN DON Hours Contract]]/Table39[[#This Row],[RN DON Hours]]</f>
        <v>0</v>
      </c>
      <c r="U96" s="3">
        <f>SUM(Table39[[#This Row],[LPN Hours]], Table39[[#This Row],[LPN Admin Hours]])</f>
        <v>37.297222222222224</v>
      </c>
      <c r="V96" s="3">
        <f>Table39[[#This Row],[LPN Hours Contract]]+Table39[[#This Row],[LPN Admin Hours Contract]]</f>
        <v>0</v>
      </c>
      <c r="W96" s="4">
        <f t="shared" si="4"/>
        <v>0</v>
      </c>
      <c r="X96" s="3">
        <v>37.297222222222224</v>
      </c>
      <c r="Y96" s="3">
        <v>0</v>
      </c>
      <c r="Z96" s="4">
        <f>Table39[[#This Row],[LPN Hours Contract]]/Table39[[#This Row],[LPN Hours]]</f>
        <v>0</v>
      </c>
      <c r="AA96" s="3">
        <v>0</v>
      </c>
      <c r="AB96" s="3">
        <v>0</v>
      </c>
      <c r="AC96" s="4">
        <v>0</v>
      </c>
      <c r="AD96" s="3">
        <f>SUM(Table39[[#This Row],[CNA Hours]], Table39[[#This Row],[NA in Training Hours]], Table39[[#This Row],[Med Aide/Tech Hours]])</f>
        <v>124.39166666666667</v>
      </c>
      <c r="AE96" s="3">
        <f>SUM(Table39[[#This Row],[CNA Hours Contract]], Table39[[#This Row],[NA in Training Hours Contract]], Table39[[#This Row],[Med Aide/Tech Hours Contract]])</f>
        <v>0</v>
      </c>
      <c r="AF96" s="4">
        <f>Table39[[#This Row],[CNA/NA/Med Aide Contract Hours]]/Table39[[#This Row],[Total CNA, NA in Training, Med Aide/Tech Hours]]</f>
        <v>0</v>
      </c>
      <c r="AG96" s="3">
        <v>124.39166666666667</v>
      </c>
      <c r="AH96" s="3">
        <v>0</v>
      </c>
      <c r="AI96" s="4">
        <f>Table39[[#This Row],[CNA Hours Contract]]/Table39[[#This Row],[CNA Hours]]</f>
        <v>0</v>
      </c>
      <c r="AJ96" s="3">
        <v>0</v>
      </c>
      <c r="AK96" s="3">
        <v>0</v>
      </c>
      <c r="AL96" s="4">
        <v>0</v>
      </c>
      <c r="AM96" s="3">
        <v>0</v>
      </c>
      <c r="AN96" s="3">
        <v>0</v>
      </c>
      <c r="AO96" s="4">
        <v>0</v>
      </c>
      <c r="AP96" s="1" t="s">
        <v>94</v>
      </c>
      <c r="AQ96" s="1">
        <v>5</v>
      </c>
    </row>
    <row r="97" spans="1:43" x14ac:dyDescent="0.2">
      <c r="A97" s="1" t="s">
        <v>680</v>
      </c>
      <c r="B97" s="1" t="s">
        <v>780</v>
      </c>
      <c r="C97" s="1" t="s">
        <v>1435</v>
      </c>
      <c r="D97" s="1" t="s">
        <v>1741</v>
      </c>
      <c r="E97" s="3">
        <v>81.855555555555554</v>
      </c>
      <c r="F97" s="3">
        <f t="shared" si="5"/>
        <v>289.24144444444443</v>
      </c>
      <c r="G97" s="3">
        <f>SUM(Table39[[#This Row],[RN Hours Contract (W/ Admin, DON)]], Table39[[#This Row],[LPN Contract Hours (w/ Admin)]], Table39[[#This Row],[CNA/NA/Med Aide Contract Hours]])</f>
        <v>0</v>
      </c>
      <c r="H97" s="4">
        <f>Table39[[#This Row],[Total Contract Hours]]/Table39[[#This Row],[Total Hours Nurse Staffing]]</f>
        <v>0</v>
      </c>
      <c r="I97" s="3">
        <f>SUM(Table39[[#This Row],[RN Hours]], Table39[[#This Row],[RN Admin Hours]], Table39[[#This Row],[RN DON Hours]])</f>
        <v>114.63588888888889</v>
      </c>
      <c r="J97" s="3">
        <f t="shared" ref="J97:J160" si="6">SUM(M97,P97,S97)</f>
        <v>0</v>
      </c>
      <c r="K97" s="4">
        <f>Table39[[#This Row],[RN Hours Contract (W/ Admin, DON)]]/Table39[[#This Row],[RN Hours (w/ Admin, DON)]]</f>
        <v>0</v>
      </c>
      <c r="L97" s="3">
        <v>88.706666666666678</v>
      </c>
      <c r="M97" s="3">
        <v>0</v>
      </c>
      <c r="N97" s="4">
        <f>Table39[[#This Row],[RN Hours Contract]]/Table39[[#This Row],[RN Hours]]</f>
        <v>0</v>
      </c>
      <c r="O97" s="3">
        <v>20.595888888888883</v>
      </c>
      <c r="P97" s="3">
        <v>0</v>
      </c>
      <c r="Q97" s="4">
        <f>Table39[[#This Row],[RN Admin Hours Contract]]/Table39[[#This Row],[RN Admin Hours]]</f>
        <v>0</v>
      </c>
      <c r="R97" s="3">
        <v>5.333333333333333</v>
      </c>
      <c r="S97" s="3">
        <v>0</v>
      </c>
      <c r="T97" s="4">
        <f>Table39[[#This Row],[RN DON Hours Contract]]/Table39[[#This Row],[RN DON Hours]]</f>
        <v>0</v>
      </c>
      <c r="U97" s="3">
        <f>SUM(Table39[[#This Row],[LPN Hours]], Table39[[#This Row],[LPN Admin Hours]])</f>
        <v>38.847666666666669</v>
      </c>
      <c r="V97" s="3">
        <f>Table39[[#This Row],[LPN Hours Contract]]+Table39[[#This Row],[LPN Admin Hours Contract]]</f>
        <v>0</v>
      </c>
      <c r="W97" s="4">
        <f t="shared" ref="W97:W160" si="7">V97/U97</f>
        <v>0</v>
      </c>
      <c r="X97" s="3">
        <v>38.847666666666669</v>
      </c>
      <c r="Y97" s="3">
        <v>0</v>
      </c>
      <c r="Z97" s="4">
        <f>Table39[[#This Row],[LPN Hours Contract]]/Table39[[#This Row],[LPN Hours]]</f>
        <v>0</v>
      </c>
      <c r="AA97" s="3">
        <v>0</v>
      </c>
      <c r="AB97" s="3">
        <v>0</v>
      </c>
      <c r="AC97" s="4">
        <v>0</v>
      </c>
      <c r="AD97" s="3">
        <f>SUM(Table39[[#This Row],[CNA Hours]], Table39[[#This Row],[NA in Training Hours]], Table39[[#This Row],[Med Aide/Tech Hours]])</f>
        <v>135.75788888888889</v>
      </c>
      <c r="AE97" s="3">
        <f>SUM(Table39[[#This Row],[CNA Hours Contract]], Table39[[#This Row],[NA in Training Hours Contract]], Table39[[#This Row],[Med Aide/Tech Hours Contract]])</f>
        <v>0</v>
      </c>
      <c r="AF97" s="4">
        <f>Table39[[#This Row],[CNA/NA/Med Aide Contract Hours]]/Table39[[#This Row],[Total CNA, NA in Training, Med Aide/Tech Hours]]</f>
        <v>0</v>
      </c>
      <c r="AG97" s="3">
        <v>135.0601111111111</v>
      </c>
      <c r="AH97" s="3">
        <v>0</v>
      </c>
      <c r="AI97" s="4">
        <f>Table39[[#This Row],[CNA Hours Contract]]/Table39[[#This Row],[CNA Hours]]</f>
        <v>0</v>
      </c>
      <c r="AJ97" s="3">
        <v>0.69777777777777783</v>
      </c>
      <c r="AK97" s="3">
        <v>0</v>
      </c>
      <c r="AL97" s="4">
        <f>Table39[[#This Row],[NA in Training Hours Contract]]/Table39[[#This Row],[NA in Training Hours]]</f>
        <v>0</v>
      </c>
      <c r="AM97" s="3">
        <v>0</v>
      </c>
      <c r="AN97" s="3">
        <v>0</v>
      </c>
      <c r="AO97" s="4">
        <v>0</v>
      </c>
      <c r="AP97" s="1" t="s">
        <v>95</v>
      </c>
      <c r="AQ97" s="1">
        <v>5</v>
      </c>
    </row>
    <row r="98" spans="1:43" x14ac:dyDescent="0.2">
      <c r="A98" s="1" t="s">
        <v>680</v>
      </c>
      <c r="B98" s="1" t="s">
        <v>781</v>
      </c>
      <c r="C98" s="1" t="s">
        <v>1477</v>
      </c>
      <c r="D98" s="1" t="s">
        <v>1763</v>
      </c>
      <c r="E98" s="3">
        <v>58.5</v>
      </c>
      <c r="F98" s="3">
        <f t="shared" si="5"/>
        <v>184.59166666666667</v>
      </c>
      <c r="G98" s="3">
        <f>SUM(Table39[[#This Row],[RN Hours Contract (W/ Admin, DON)]], Table39[[#This Row],[LPN Contract Hours (w/ Admin)]], Table39[[#This Row],[CNA/NA/Med Aide Contract Hours]])</f>
        <v>0</v>
      </c>
      <c r="H98" s="4">
        <f>Table39[[#This Row],[Total Contract Hours]]/Table39[[#This Row],[Total Hours Nurse Staffing]]</f>
        <v>0</v>
      </c>
      <c r="I98" s="3">
        <f>SUM(Table39[[#This Row],[RN Hours]], Table39[[#This Row],[RN Admin Hours]], Table39[[#This Row],[RN DON Hours]])</f>
        <v>25.344444444444445</v>
      </c>
      <c r="J98" s="3">
        <f t="shared" si="6"/>
        <v>0</v>
      </c>
      <c r="K98" s="4">
        <f>Table39[[#This Row],[RN Hours Contract (W/ Admin, DON)]]/Table39[[#This Row],[RN Hours (w/ Admin, DON)]]</f>
        <v>0</v>
      </c>
      <c r="L98" s="3">
        <v>14.833333333333334</v>
      </c>
      <c r="M98" s="3">
        <v>0</v>
      </c>
      <c r="N98" s="4">
        <f>Table39[[#This Row],[RN Hours Contract]]/Table39[[#This Row],[RN Hours]]</f>
        <v>0</v>
      </c>
      <c r="O98" s="3">
        <v>5.2333333333333334</v>
      </c>
      <c r="P98" s="3">
        <v>0</v>
      </c>
      <c r="Q98" s="4">
        <f>Table39[[#This Row],[RN Admin Hours Contract]]/Table39[[#This Row],[RN Admin Hours]]</f>
        <v>0</v>
      </c>
      <c r="R98" s="3">
        <v>5.2777777777777777</v>
      </c>
      <c r="S98" s="3">
        <v>0</v>
      </c>
      <c r="T98" s="4">
        <f>Table39[[#This Row],[RN DON Hours Contract]]/Table39[[#This Row],[RN DON Hours]]</f>
        <v>0</v>
      </c>
      <c r="U98" s="3">
        <f>SUM(Table39[[#This Row],[LPN Hours]], Table39[[#This Row],[LPN Admin Hours]])</f>
        <v>41.736111111111114</v>
      </c>
      <c r="V98" s="3">
        <f>Table39[[#This Row],[LPN Hours Contract]]+Table39[[#This Row],[LPN Admin Hours Contract]]</f>
        <v>0</v>
      </c>
      <c r="W98" s="4">
        <f t="shared" si="7"/>
        <v>0</v>
      </c>
      <c r="X98" s="3">
        <v>41.736111111111114</v>
      </c>
      <c r="Y98" s="3">
        <v>0</v>
      </c>
      <c r="Z98" s="4">
        <f>Table39[[#This Row],[LPN Hours Contract]]/Table39[[#This Row],[LPN Hours]]</f>
        <v>0</v>
      </c>
      <c r="AA98" s="3">
        <v>0</v>
      </c>
      <c r="AB98" s="3">
        <v>0</v>
      </c>
      <c r="AC98" s="4">
        <v>0</v>
      </c>
      <c r="AD98" s="3">
        <f>SUM(Table39[[#This Row],[CNA Hours]], Table39[[#This Row],[NA in Training Hours]], Table39[[#This Row],[Med Aide/Tech Hours]])</f>
        <v>117.51111111111111</v>
      </c>
      <c r="AE98" s="3">
        <f>SUM(Table39[[#This Row],[CNA Hours Contract]], Table39[[#This Row],[NA in Training Hours Contract]], Table39[[#This Row],[Med Aide/Tech Hours Contract]])</f>
        <v>0</v>
      </c>
      <c r="AF98" s="4">
        <f>Table39[[#This Row],[CNA/NA/Med Aide Contract Hours]]/Table39[[#This Row],[Total CNA, NA in Training, Med Aide/Tech Hours]]</f>
        <v>0</v>
      </c>
      <c r="AG98" s="3">
        <v>117.51111111111111</v>
      </c>
      <c r="AH98" s="3">
        <v>0</v>
      </c>
      <c r="AI98" s="4">
        <f>Table39[[#This Row],[CNA Hours Contract]]/Table39[[#This Row],[CNA Hours]]</f>
        <v>0</v>
      </c>
      <c r="AJ98" s="3">
        <v>0</v>
      </c>
      <c r="AK98" s="3">
        <v>0</v>
      </c>
      <c r="AL98" s="4">
        <v>0</v>
      </c>
      <c r="AM98" s="3">
        <v>0</v>
      </c>
      <c r="AN98" s="3">
        <v>0</v>
      </c>
      <c r="AO98" s="4">
        <v>0</v>
      </c>
      <c r="AP98" s="1" t="s">
        <v>96</v>
      </c>
      <c r="AQ98" s="1">
        <v>5</v>
      </c>
    </row>
    <row r="99" spans="1:43" x14ac:dyDescent="0.2">
      <c r="A99" s="1" t="s">
        <v>680</v>
      </c>
      <c r="B99" s="1" t="s">
        <v>782</v>
      </c>
      <c r="C99" s="1" t="s">
        <v>1478</v>
      </c>
      <c r="D99" s="1" t="s">
        <v>1766</v>
      </c>
      <c r="E99" s="3">
        <v>64.933333333333337</v>
      </c>
      <c r="F99" s="3">
        <f t="shared" si="5"/>
        <v>196.23533333333336</v>
      </c>
      <c r="G99" s="3">
        <f>SUM(Table39[[#This Row],[RN Hours Contract (W/ Admin, DON)]], Table39[[#This Row],[LPN Contract Hours (w/ Admin)]], Table39[[#This Row],[CNA/NA/Med Aide Contract Hours]])</f>
        <v>0</v>
      </c>
      <c r="H99" s="4">
        <f>Table39[[#This Row],[Total Contract Hours]]/Table39[[#This Row],[Total Hours Nurse Staffing]]</f>
        <v>0</v>
      </c>
      <c r="I99" s="3">
        <f>SUM(Table39[[#This Row],[RN Hours]], Table39[[#This Row],[RN Admin Hours]], Table39[[#This Row],[RN DON Hours]])</f>
        <v>8.1392222222222301</v>
      </c>
      <c r="J99" s="3">
        <f t="shared" si="6"/>
        <v>0</v>
      </c>
      <c r="K99" s="4">
        <f>Table39[[#This Row],[RN Hours Contract (W/ Admin, DON)]]/Table39[[#This Row],[RN Hours (w/ Admin, DON)]]</f>
        <v>0</v>
      </c>
      <c r="L99" s="3">
        <v>2.4249999999999998</v>
      </c>
      <c r="M99" s="3">
        <v>0</v>
      </c>
      <c r="N99" s="4">
        <f>Table39[[#This Row],[RN Hours Contract]]/Table39[[#This Row],[RN Hours]]</f>
        <v>0</v>
      </c>
      <c r="O99" s="3">
        <v>0</v>
      </c>
      <c r="P99" s="3">
        <v>0</v>
      </c>
      <c r="Q99" s="4">
        <v>0</v>
      </c>
      <c r="R99" s="3">
        <v>5.7142222222222294</v>
      </c>
      <c r="S99" s="3">
        <v>0</v>
      </c>
      <c r="T99" s="4">
        <f>Table39[[#This Row],[RN DON Hours Contract]]/Table39[[#This Row],[RN DON Hours]]</f>
        <v>0</v>
      </c>
      <c r="U99" s="3">
        <f>SUM(Table39[[#This Row],[LPN Hours]], Table39[[#This Row],[LPN Admin Hours]])</f>
        <v>53.484888888888889</v>
      </c>
      <c r="V99" s="3">
        <f>Table39[[#This Row],[LPN Hours Contract]]+Table39[[#This Row],[LPN Admin Hours Contract]]</f>
        <v>0</v>
      </c>
      <c r="W99" s="4">
        <f t="shared" si="7"/>
        <v>0</v>
      </c>
      <c r="X99" s="3">
        <v>45.083111111111108</v>
      </c>
      <c r="Y99" s="3">
        <v>0</v>
      </c>
      <c r="Z99" s="4">
        <f>Table39[[#This Row],[LPN Hours Contract]]/Table39[[#This Row],[LPN Hours]]</f>
        <v>0</v>
      </c>
      <c r="AA99" s="3">
        <v>8.4017777777777791</v>
      </c>
      <c r="AB99" s="3">
        <v>0</v>
      </c>
      <c r="AC99" s="4">
        <f>Table39[[#This Row],[LPN Admin Hours Contract]]/Table39[[#This Row],[LPN Admin Hours]]</f>
        <v>0</v>
      </c>
      <c r="AD99" s="3">
        <f>SUM(Table39[[#This Row],[CNA Hours]], Table39[[#This Row],[NA in Training Hours]], Table39[[#This Row],[Med Aide/Tech Hours]])</f>
        <v>134.61122222222224</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134.61122222222224</v>
      </c>
      <c r="AH99" s="3">
        <v>0</v>
      </c>
      <c r="AI99" s="4">
        <f>Table39[[#This Row],[CNA Hours Contract]]/Table39[[#This Row],[CNA Hours]]</f>
        <v>0</v>
      </c>
      <c r="AJ99" s="3">
        <v>0</v>
      </c>
      <c r="AK99" s="3">
        <v>0</v>
      </c>
      <c r="AL99" s="4">
        <v>0</v>
      </c>
      <c r="AM99" s="3">
        <v>0</v>
      </c>
      <c r="AN99" s="3">
        <v>0</v>
      </c>
      <c r="AO99" s="4">
        <v>0</v>
      </c>
      <c r="AP99" s="1" t="s">
        <v>97</v>
      </c>
      <c r="AQ99" s="1">
        <v>5</v>
      </c>
    </row>
    <row r="100" spans="1:43" x14ac:dyDescent="0.2">
      <c r="A100" s="1" t="s">
        <v>680</v>
      </c>
      <c r="B100" s="1" t="s">
        <v>783</v>
      </c>
      <c r="C100" s="1" t="s">
        <v>1426</v>
      </c>
      <c r="D100" s="1" t="s">
        <v>1750</v>
      </c>
      <c r="E100" s="3">
        <v>82.455555555555549</v>
      </c>
      <c r="F100" s="3">
        <f t="shared" si="5"/>
        <v>292.40366666666665</v>
      </c>
      <c r="G100" s="3">
        <f>SUM(Table39[[#This Row],[RN Hours Contract (W/ Admin, DON)]], Table39[[#This Row],[LPN Contract Hours (w/ Admin)]], Table39[[#This Row],[CNA/NA/Med Aide Contract Hours]])</f>
        <v>0</v>
      </c>
      <c r="H100" s="4">
        <f>Table39[[#This Row],[Total Contract Hours]]/Table39[[#This Row],[Total Hours Nurse Staffing]]</f>
        <v>0</v>
      </c>
      <c r="I100" s="3">
        <f>SUM(Table39[[#This Row],[RN Hours]], Table39[[#This Row],[RN Admin Hours]], Table39[[#This Row],[RN DON Hours]])</f>
        <v>72.00366666666666</v>
      </c>
      <c r="J100" s="3">
        <f t="shared" si="6"/>
        <v>0</v>
      </c>
      <c r="K100" s="4">
        <f>Table39[[#This Row],[RN Hours Contract (W/ Admin, DON)]]/Table39[[#This Row],[RN Hours (w/ Admin, DON)]]</f>
        <v>0</v>
      </c>
      <c r="L100" s="3">
        <v>51.75922222222222</v>
      </c>
      <c r="M100" s="3">
        <v>0</v>
      </c>
      <c r="N100" s="4">
        <f>Table39[[#This Row],[RN Hours Contract]]/Table39[[#This Row],[RN Hours]]</f>
        <v>0</v>
      </c>
      <c r="O100" s="3">
        <v>15.177777777777777</v>
      </c>
      <c r="P100" s="3">
        <v>0</v>
      </c>
      <c r="Q100" s="4">
        <f>Table39[[#This Row],[RN Admin Hours Contract]]/Table39[[#This Row],[RN Admin Hours]]</f>
        <v>0</v>
      </c>
      <c r="R100" s="3">
        <v>5.0666666666666664</v>
      </c>
      <c r="S100" s="3">
        <v>0</v>
      </c>
      <c r="T100" s="4">
        <f>Table39[[#This Row],[RN DON Hours Contract]]/Table39[[#This Row],[RN DON Hours]]</f>
        <v>0</v>
      </c>
      <c r="U100" s="3">
        <f>SUM(Table39[[#This Row],[LPN Hours]], Table39[[#This Row],[LPN Admin Hours]])</f>
        <v>57.363888888888887</v>
      </c>
      <c r="V100" s="3">
        <f>Table39[[#This Row],[LPN Hours Contract]]+Table39[[#This Row],[LPN Admin Hours Contract]]</f>
        <v>0</v>
      </c>
      <c r="W100" s="4">
        <f t="shared" si="7"/>
        <v>0</v>
      </c>
      <c r="X100" s="3">
        <v>52.138888888888886</v>
      </c>
      <c r="Y100" s="3">
        <v>0</v>
      </c>
      <c r="Z100" s="4">
        <f>Table39[[#This Row],[LPN Hours Contract]]/Table39[[#This Row],[LPN Hours]]</f>
        <v>0</v>
      </c>
      <c r="AA100" s="3">
        <v>5.2249999999999996</v>
      </c>
      <c r="AB100" s="3">
        <v>0</v>
      </c>
      <c r="AC100" s="4">
        <f>Table39[[#This Row],[LPN Admin Hours Contract]]/Table39[[#This Row],[LPN Admin Hours]]</f>
        <v>0</v>
      </c>
      <c r="AD100" s="3">
        <f>SUM(Table39[[#This Row],[CNA Hours]], Table39[[#This Row],[NA in Training Hours]], Table39[[#This Row],[Med Aide/Tech Hours]])</f>
        <v>163.0361111111111</v>
      </c>
      <c r="AE100" s="3">
        <f>SUM(Table39[[#This Row],[CNA Hours Contract]], Table39[[#This Row],[NA in Training Hours Contract]], Table39[[#This Row],[Med Aide/Tech Hours Contract]])</f>
        <v>0</v>
      </c>
      <c r="AF100" s="4">
        <f>Table39[[#This Row],[CNA/NA/Med Aide Contract Hours]]/Table39[[#This Row],[Total CNA, NA in Training, Med Aide/Tech Hours]]</f>
        <v>0</v>
      </c>
      <c r="AG100" s="3">
        <v>158.67777777777778</v>
      </c>
      <c r="AH100" s="3">
        <v>0</v>
      </c>
      <c r="AI100" s="4">
        <f>Table39[[#This Row],[CNA Hours Contract]]/Table39[[#This Row],[CNA Hours]]</f>
        <v>0</v>
      </c>
      <c r="AJ100" s="3">
        <v>4.3583333333333334</v>
      </c>
      <c r="AK100" s="3">
        <v>0</v>
      </c>
      <c r="AL100" s="4">
        <f>Table39[[#This Row],[NA in Training Hours Contract]]/Table39[[#This Row],[NA in Training Hours]]</f>
        <v>0</v>
      </c>
      <c r="AM100" s="3">
        <v>0</v>
      </c>
      <c r="AN100" s="3">
        <v>0</v>
      </c>
      <c r="AO100" s="4">
        <v>0</v>
      </c>
      <c r="AP100" s="1" t="s">
        <v>98</v>
      </c>
      <c r="AQ100" s="1">
        <v>5</v>
      </c>
    </row>
    <row r="101" spans="1:43" x14ac:dyDescent="0.2">
      <c r="A101" s="1" t="s">
        <v>680</v>
      </c>
      <c r="B101" s="1" t="s">
        <v>784</v>
      </c>
      <c r="C101" s="1" t="s">
        <v>1479</v>
      </c>
      <c r="D101" s="1" t="s">
        <v>1767</v>
      </c>
      <c r="E101" s="3">
        <v>66.655555555555551</v>
      </c>
      <c r="F101" s="3">
        <f t="shared" si="5"/>
        <v>165.02377777777775</v>
      </c>
      <c r="G101" s="3">
        <f>SUM(Table39[[#This Row],[RN Hours Contract (W/ Admin, DON)]], Table39[[#This Row],[LPN Contract Hours (w/ Admin)]], Table39[[#This Row],[CNA/NA/Med Aide Contract Hours]])</f>
        <v>0</v>
      </c>
      <c r="H101" s="4">
        <f>Table39[[#This Row],[Total Contract Hours]]/Table39[[#This Row],[Total Hours Nurse Staffing]]</f>
        <v>0</v>
      </c>
      <c r="I101" s="3">
        <f>SUM(Table39[[#This Row],[RN Hours]], Table39[[#This Row],[RN Admin Hours]], Table39[[#This Row],[RN DON Hours]])</f>
        <v>44.054333333333332</v>
      </c>
      <c r="J101" s="3">
        <f t="shared" si="6"/>
        <v>0</v>
      </c>
      <c r="K101" s="4">
        <f>Table39[[#This Row],[RN Hours Contract (W/ Admin, DON)]]/Table39[[#This Row],[RN Hours (w/ Admin, DON)]]</f>
        <v>0</v>
      </c>
      <c r="L101" s="3">
        <v>37.931888888888885</v>
      </c>
      <c r="M101" s="3">
        <v>0</v>
      </c>
      <c r="N101" s="4">
        <f>Table39[[#This Row],[RN Hours Contract]]/Table39[[#This Row],[RN Hours]]</f>
        <v>0</v>
      </c>
      <c r="O101" s="3">
        <v>0</v>
      </c>
      <c r="P101" s="3">
        <v>0</v>
      </c>
      <c r="Q101" s="4">
        <v>0</v>
      </c>
      <c r="R101" s="3">
        <v>6.1224444444444446</v>
      </c>
      <c r="S101" s="3">
        <v>0</v>
      </c>
      <c r="T101" s="4">
        <f>Table39[[#This Row],[RN DON Hours Contract]]/Table39[[#This Row],[RN DON Hours]]</f>
        <v>0</v>
      </c>
      <c r="U101" s="3">
        <f>SUM(Table39[[#This Row],[LPN Hours]], Table39[[#This Row],[LPN Admin Hours]])</f>
        <v>42.634888888888888</v>
      </c>
      <c r="V101" s="3">
        <f>Table39[[#This Row],[LPN Hours Contract]]+Table39[[#This Row],[LPN Admin Hours Contract]]</f>
        <v>0</v>
      </c>
      <c r="W101" s="4">
        <f t="shared" si="7"/>
        <v>0</v>
      </c>
      <c r="X101" s="3">
        <v>38.392444444444443</v>
      </c>
      <c r="Y101" s="3">
        <v>0</v>
      </c>
      <c r="Z101" s="4">
        <f>Table39[[#This Row],[LPN Hours Contract]]/Table39[[#This Row],[LPN Hours]]</f>
        <v>0</v>
      </c>
      <c r="AA101" s="3">
        <v>4.2424444444444447</v>
      </c>
      <c r="AB101" s="3">
        <v>0</v>
      </c>
      <c r="AC101" s="4">
        <f>Table39[[#This Row],[LPN Admin Hours Contract]]/Table39[[#This Row],[LPN Admin Hours]]</f>
        <v>0</v>
      </c>
      <c r="AD101" s="3">
        <f>SUM(Table39[[#This Row],[CNA Hours]], Table39[[#This Row],[NA in Training Hours]], Table39[[#This Row],[Med Aide/Tech Hours]])</f>
        <v>78.334555555555553</v>
      </c>
      <c r="AE101" s="3">
        <f>SUM(Table39[[#This Row],[CNA Hours Contract]], Table39[[#This Row],[NA in Training Hours Contract]], Table39[[#This Row],[Med Aide/Tech Hours Contract]])</f>
        <v>0</v>
      </c>
      <c r="AF101" s="4">
        <f>Table39[[#This Row],[CNA/NA/Med Aide Contract Hours]]/Table39[[#This Row],[Total CNA, NA in Training, Med Aide/Tech Hours]]</f>
        <v>0</v>
      </c>
      <c r="AG101" s="3">
        <v>78.334555555555553</v>
      </c>
      <c r="AH101" s="3">
        <v>0</v>
      </c>
      <c r="AI101" s="4">
        <f>Table39[[#This Row],[CNA Hours Contract]]/Table39[[#This Row],[CNA Hours]]</f>
        <v>0</v>
      </c>
      <c r="AJ101" s="3">
        <v>0</v>
      </c>
      <c r="AK101" s="3">
        <v>0</v>
      </c>
      <c r="AL101" s="4">
        <v>0</v>
      </c>
      <c r="AM101" s="3">
        <v>0</v>
      </c>
      <c r="AN101" s="3">
        <v>0</v>
      </c>
      <c r="AO101" s="4">
        <v>0</v>
      </c>
      <c r="AP101" s="1" t="s">
        <v>99</v>
      </c>
      <c r="AQ101" s="1">
        <v>5</v>
      </c>
    </row>
    <row r="102" spans="1:43" x14ac:dyDescent="0.2">
      <c r="A102" s="1" t="s">
        <v>680</v>
      </c>
      <c r="B102" s="1" t="s">
        <v>785</v>
      </c>
      <c r="C102" s="1" t="s">
        <v>1473</v>
      </c>
      <c r="D102" s="1" t="s">
        <v>1754</v>
      </c>
      <c r="E102" s="3">
        <v>149.25555555555556</v>
      </c>
      <c r="F102" s="3">
        <f t="shared" si="5"/>
        <v>438.73333333333335</v>
      </c>
      <c r="G102" s="3">
        <f>SUM(Table39[[#This Row],[RN Hours Contract (W/ Admin, DON)]], Table39[[#This Row],[LPN Contract Hours (w/ Admin)]], Table39[[#This Row],[CNA/NA/Med Aide Contract Hours]])</f>
        <v>0</v>
      </c>
      <c r="H102" s="4">
        <f>Table39[[#This Row],[Total Contract Hours]]/Table39[[#This Row],[Total Hours Nurse Staffing]]</f>
        <v>0</v>
      </c>
      <c r="I102" s="3">
        <f>SUM(Table39[[#This Row],[RN Hours]], Table39[[#This Row],[RN Admin Hours]], Table39[[#This Row],[RN DON Hours]])</f>
        <v>113.75277777777778</v>
      </c>
      <c r="J102" s="3">
        <f t="shared" si="6"/>
        <v>0</v>
      </c>
      <c r="K102" s="4">
        <f>Table39[[#This Row],[RN Hours Contract (W/ Admin, DON)]]/Table39[[#This Row],[RN Hours (w/ Admin, DON)]]</f>
        <v>0</v>
      </c>
      <c r="L102" s="3">
        <v>99.227777777777774</v>
      </c>
      <c r="M102" s="3">
        <v>0</v>
      </c>
      <c r="N102" s="4">
        <f>Table39[[#This Row],[RN Hours Contract]]/Table39[[#This Row],[RN Hours]]</f>
        <v>0</v>
      </c>
      <c r="O102" s="3">
        <v>8.8388888888888886</v>
      </c>
      <c r="P102" s="3">
        <v>0</v>
      </c>
      <c r="Q102" s="4">
        <f>Table39[[#This Row],[RN Admin Hours Contract]]/Table39[[#This Row],[RN Admin Hours]]</f>
        <v>0</v>
      </c>
      <c r="R102" s="3">
        <v>5.6861111111111109</v>
      </c>
      <c r="S102" s="3">
        <v>0</v>
      </c>
      <c r="T102" s="4">
        <f>Table39[[#This Row],[RN DON Hours Contract]]/Table39[[#This Row],[RN DON Hours]]</f>
        <v>0</v>
      </c>
      <c r="U102" s="3">
        <f>SUM(Table39[[#This Row],[LPN Hours]], Table39[[#This Row],[LPN Admin Hours]])</f>
        <v>83.702777777777783</v>
      </c>
      <c r="V102" s="3">
        <f>Table39[[#This Row],[LPN Hours Contract]]+Table39[[#This Row],[LPN Admin Hours Contract]]</f>
        <v>0</v>
      </c>
      <c r="W102" s="4">
        <f t="shared" si="7"/>
        <v>0</v>
      </c>
      <c r="X102" s="3">
        <v>67.988888888888894</v>
      </c>
      <c r="Y102" s="3">
        <v>0</v>
      </c>
      <c r="Z102" s="4">
        <f>Table39[[#This Row],[LPN Hours Contract]]/Table39[[#This Row],[LPN Hours]]</f>
        <v>0</v>
      </c>
      <c r="AA102" s="3">
        <v>15.713888888888889</v>
      </c>
      <c r="AB102" s="3">
        <v>0</v>
      </c>
      <c r="AC102" s="4">
        <f>Table39[[#This Row],[LPN Admin Hours Contract]]/Table39[[#This Row],[LPN Admin Hours]]</f>
        <v>0</v>
      </c>
      <c r="AD102" s="3">
        <f>SUM(Table39[[#This Row],[CNA Hours]], Table39[[#This Row],[NA in Training Hours]], Table39[[#This Row],[Med Aide/Tech Hours]])</f>
        <v>241.27777777777777</v>
      </c>
      <c r="AE102" s="3">
        <f>SUM(Table39[[#This Row],[CNA Hours Contract]], Table39[[#This Row],[NA in Training Hours Contract]], Table39[[#This Row],[Med Aide/Tech Hours Contract]])</f>
        <v>0</v>
      </c>
      <c r="AF102" s="4">
        <f>Table39[[#This Row],[CNA/NA/Med Aide Contract Hours]]/Table39[[#This Row],[Total CNA, NA in Training, Med Aide/Tech Hours]]</f>
        <v>0</v>
      </c>
      <c r="AG102" s="3">
        <v>219.73888888888888</v>
      </c>
      <c r="AH102" s="3">
        <v>0</v>
      </c>
      <c r="AI102" s="4">
        <f>Table39[[#This Row],[CNA Hours Contract]]/Table39[[#This Row],[CNA Hours]]</f>
        <v>0</v>
      </c>
      <c r="AJ102" s="3">
        <v>21.538888888888888</v>
      </c>
      <c r="AK102" s="3">
        <v>0</v>
      </c>
      <c r="AL102" s="4">
        <f>Table39[[#This Row],[NA in Training Hours Contract]]/Table39[[#This Row],[NA in Training Hours]]</f>
        <v>0</v>
      </c>
      <c r="AM102" s="3">
        <v>0</v>
      </c>
      <c r="AN102" s="3">
        <v>0</v>
      </c>
      <c r="AO102" s="4">
        <v>0</v>
      </c>
      <c r="AP102" s="1" t="s">
        <v>100</v>
      </c>
      <c r="AQ102" s="1">
        <v>5</v>
      </c>
    </row>
    <row r="103" spans="1:43" x14ac:dyDescent="0.2">
      <c r="A103" s="1" t="s">
        <v>680</v>
      </c>
      <c r="B103" s="1" t="s">
        <v>786</v>
      </c>
      <c r="C103" s="1" t="s">
        <v>1480</v>
      </c>
      <c r="D103" s="1" t="s">
        <v>1737</v>
      </c>
      <c r="E103" s="3">
        <v>49.68888888888889</v>
      </c>
      <c r="F103" s="3">
        <f t="shared" si="5"/>
        <v>200.64444444444445</v>
      </c>
      <c r="G103" s="3">
        <f>SUM(Table39[[#This Row],[RN Hours Contract (W/ Admin, DON)]], Table39[[#This Row],[LPN Contract Hours (w/ Admin)]], Table39[[#This Row],[CNA/NA/Med Aide Contract Hours]])</f>
        <v>0</v>
      </c>
      <c r="H103" s="4">
        <f>Table39[[#This Row],[Total Contract Hours]]/Table39[[#This Row],[Total Hours Nurse Staffing]]</f>
        <v>0</v>
      </c>
      <c r="I103" s="3">
        <f>SUM(Table39[[#This Row],[RN Hours]], Table39[[#This Row],[RN Admin Hours]], Table39[[#This Row],[RN DON Hours]])</f>
        <v>49.497222222222227</v>
      </c>
      <c r="J103" s="3">
        <f t="shared" si="6"/>
        <v>0</v>
      </c>
      <c r="K103" s="4">
        <f>Table39[[#This Row],[RN Hours Contract (W/ Admin, DON)]]/Table39[[#This Row],[RN Hours (w/ Admin, DON)]]</f>
        <v>0</v>
      </c>
      <c r="L103" s="3">
        <v>34.155555555555559</v>
      </c>
      <c r="M103" s="3">
        <v>0</v>
      </c>
      <c r="N103" s="4">
        <f>Table39[[#This Row],[RN Hours Contract]]/Table39[[#This Row],[RN Hours]]</f>
        <v>0</v>
      </c>
      <c r="O103" s="3">
        <v>9.8777777777777782</v>
      </c>
      <c r="P103" s="3">
        <v>0</v>
      </c>
      <c r="Q103" s="4">
        <f>Table39[[#This Row],[RN Admin Hours Contract]]/Table39[[#This Row],[RN Admin Hours]]</f>
        <v>0</v>
      </c>
      <c r="R103" s="3">
        <v>5.4638888888888886</v>
      </c>
      <c r="S103" s="3">
        <v>0</v>
      </c>
      <c r="T103" s="4">
        <f>Table39[[#This Row],[RN DON Hours Contract]]/Table39[[#This Row],[RN DON Hours]]</f>
        <v>0</v>
      </c>
      <c r="U103" s="3">
        <f>SUM(Table39[[#This Row],[LPN Hours]], Table39[[#This Row],[LPN Admin Hours]])</f>
        <v>11.411111111111111</v>
      </c>
      <c r="V103" s="3">
        <f>Table39[[#This Row],[LPN Hours Contract]]+Table39[[#This Row],[LPN Admin Hours Contract]]</f>
        <v>0</v>
      </c>
      <c r="W103" s="4">
        <f t="shared" si="7"/>
        <v>0</v>
      </c>
      <c r="X103" s="3">
        <v>6.9638888888888886</v>
      </c>
      <c r="Y103" s="3">
        <v>0</v>
      </c>
      <c r="Z103" s="4">
        <f>Table39[[#This Row],[LPN Hours Contract]]/Table39[[#This Row],[LPN Hours]]</f>
        <v>0</v>
      </c>
      <c r="AA103" s="3">
        <v>4.447222222222222</v>
      </c>
      <c r="AB103" s="3">
        <v>0</v>
      </c>
      <c r="AC103" s="4">
        <f>Table39[[#This Row],[LPN Admin Hours Contract]]/Table39[[#This Row],[LPN Admin Hours]]</f>
        <v>0</v>
      </c>
      <c r="AD103" s="3">
        <f>SUM(Table39[[#This Row],[CNA Hours]], Table39[[#This Row],[NA in Training Hours]], Table39[[#This Row],[Med Aide/Tech Hours]])</f>
        <v>139.73611111111111</v>
      </c>
      <c r="AE103" s="3">
        <f>SUM(Table39[[#This Row],[CNA Hours Contract]], Table39[[#This Row],[NA in Training Hours Contract]], Table39[[#This Row],[Med Aide/Tech Hours Contract]])</f>
        <v>0</v>
      </c>
      <c r="AF103" s="4">
        <f>Table39[[#This Row],[CNA/NA/Med Aide Contract Hours]]/Table39[[#This Row],[Total CNA, NA in Training, Med Aide/Tech Hours]]</f>
        <v>0</v>
      </c>
      <c r="AG103" s="3">
        <v>137.5</v>
      </c>
      <c r="AH103" s="3">
        <v>0</v>
      </c>
      <c r="AI103" s="4">
        <f>Table39[[#This Row],[CNA Hours Contract]]/Table39[[#This Row],[CNA Hours]]</f>
        <v>0</v>
      </c>
      <c r="AJ103" s="3">
        <v>2.2361111111111112</v>
      </c>
      <c r="AK103" s="3">
        <v>0</v>
      </c>
      <c r="AL103" s="4">
        <f>Table39[[#This Row],[NA in Training Hours Contract]]/Table39[[#This Row],[NA in Training Hours]]</f>
        <v>0</v>
      </c>
      <c r="AM103" s="3">
        <v>0</v>
      </c>
      <c r="AN103" s="3">
        <v>0</v>
      </c>
      <c r="AO103" s="4">
        <v>0</v>
      </c>
      <c r="AP103" s="1" t="s">
        <v>101</v>
      </c>
      <c r="AQ103" s="1">
        <v>5</v>
      </c>
    </row>
    <row r="104" spans="1:43" x14ac:dyDescent="0.2">
      <c r="A104" s="1" t="s">
        <v>680</v>
      </c>
      <c r="B104" s="1" t="s">
        <v>787</v>
      </c>
      <c r="C104" s="1" t="s">
        <v>1481</v>
      </c>
      <c r="D104" s="1" t="s">
        <v>1768</v>
      </c>
      <c r="E104" s="3">
        <v>31.68888888888889</v>
      </c>
      <c r="F104" s="3">
        <f t="shared" si="5"/>
        <v>183.97422222222221</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59.681111111111107</v>
      </c>
      <c r="J104" s="3">
        <f t="shared" si="6"/>
        <v>0</v>
      </c>
      <c r="K104" s="4">
        <f>Table39[[#This Row],[RN Hours Contract (W/ Admin, DON)]]/Table39[[#This Row],[RN Hours (w/ Admin, DON)]]</f>
        <v>0</v>
      </c>
      <c r="L104" s="3">
        <v>37.144555555555556</v>
      </c>
      <c r="M104" s="3">
        <v>0</v>
      </c>
      <c r="N104" s="4">
        <f>Table39[[#This Row],[RN Hours Contract]]/Table39[[#This Row],[RN Hours]]</f>
        <v>0</v>
      </c>
      <c r="O104" s="3">
        <v>16.748444444444445</v>
      </c>
      <c r="P104" s="3">
        <v>0</v>
      </c>
      <c r="Q104" s="4">
        <f>Table39[[#This Row],[RN Admin Hours Contract]]/Table39[[#This Row],[RN Admin Hours]]</f>
        <v>0</v>
      </c>
      <c r="R104" s="3">
        <v>5.7881111111111103</v>
      </c>
      <c r="S104" s="3">
        <v>0</v>
      </c>
      <c r="T104" s="4">
        <f>Table39[[#This Row],[RN DON Hours Contract]]/Table39[[#This Row],[RN DON Hours]]</f>
        <v>0</v>
      </c>
      <c r="U104" s="3">
        <f>SUM(Table39[[#This Row],[LPN Hours]], Table39[[#This Row],[LPN Admin Hours]])</f>
        <v>26.350888888888889</v>
      </c>
      <c r="V104" s="3">
        <f>Table39[[#This Row],[LPN Hours Contract]]+Table39[[#This Row],[LPN Admin Hours Contract]]</f>
        <v>0</v>
      </c>
      <c r="W104" s="4">
        <f t="shared" si="7"/>
        <v>0</v>
      </c>
      <c r="X104" s="3">
        <v>26.350888888888889</v>
      </c>
      <c r="Y104" s="3">
        <v>0</v>
      </c>
      <c r="Z104" s="4">
        <f>Table39[[#This Row],[LPN Hours Contract]]/Table39[[#This Row],[LPN Hours]]</f>
        <v>0</v>
      </c>
      <c r="AA104" s="3">
        <v>0</v>
      </c>
      <c r="AB104" s="3">
        <v>0</v>
      </c>
      <c r="AC104" s="4">
        <v>0</v>
      </c>
      <c r="AD104" s="3">
        <f>SUM(Table39[[#This Row],[CNA Hours]], Table39[[#This Row],[NA in Training Hours]], Table39[[#This Row],[Med Aide/Tech Hours]])</f>
        <v>97.942222222222213</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97.942222222222213</v>
      </c>
      <c r="AH104" s="3">
        <v>0</v>
      </c>
      <c r="AI104" s="4">
        <f>Table39[[#This Row],[CNA Hours Contract]]/Table39[[#This Row],[CNA Hours]]</f>
        <v>0</v>
      </c>
      <c r="AJ104" s="3">
        <v>0</v>
      </c>
      <c r="AK104" s="3">
        <v>0</v>
      </c>
      <c r="AL104" s="4">
        <v>0</v>
      </c>
      <c r="AM104" s="3">
        <v>0</v>
      </c>
      <c r="AN104" s="3">
        <v>0</v>
      </c>
      <c r="AO104" s="4">
        <v>0</v>
      </c>
      <c r="AP104" s="1" t="s">
        <v>102</v>
      </c>
      <c r="AQ104" s="1">
        <v>5</v>
      </c>
    </row>
    <row r="105" spans="1:43" x14ac:dyDescent="0.2">
      <c r="A105" s="1" t="s">
        <v>680</v>
      </c>
      <c r="B105" s="1" t="s">
        <v>788</v>
      </c>
      <c r="C105" s="1" t="s">
        <v>1474</v>
      </c>
      <c r="D105" s="1" t="s">
        <v>1741</v>
      </c>
      <c r="E105" s="3">
        <v>182.73333333333332</v>
      </c>
      <c r="F105" s="3">
        <f t="shared" si="5"/>
        <v>615.25611111111118</v>
      </c>
      <c r="G105" s="3">
        <f>SUM(Table39[[#This Row],[RN Hours Contract (W/ Admin, DON)]], Table39[[#This Row],[LPN Contract Hours (w/ Admin)]], Table39[[#This Row],[CNA/NA/Med Aide Contract Hours]])</f>
        <v>3.1283333333333334</v>
      </c>
      <c r="H105" s="4">
        <f>Table39[[#This Row],[Total Contract Hours]]/Table39[[#This Row],[Total Hours Nurse Staffing]]</f>
        <v>5.0846034307302918E-3</v>
      </c>
      <c r="I105" s="3">
        <f>SUM(Table39[[#This Row],[RN Hours]], Table39[[#This Row],[RN Admin Hours]], Table39[[#This Row],[RN DON Hours]])</f>
        <v>196.61111111111111</v>
      </c>
      <c r="J105" s="3">
        <f t="shared" si="6"/>
        <v>2.7472222222222222</v>
      </c>
      <c r="K105" s="4">
        <f>Table39[[#This Row],[RN Hours Contract (W/ Admin, DON)]]/Table39[[#This Row],[RN Hours (w/ Admin, DON)]]</f>
        <v>1.3972873693133653E-2</v>
      </c>
      <c r="L105" s="3">
        <v>163.55833333333334</v>
      </c>
      <c r="M105" s="3">
        <v>0</v>
      </c>
      <c r="N105" s="4">
        <f>Table39[[#This Row],[RN Hours Contract]]/Table39[[#This Row],[RN Hours]]</f>
        <v>0</v>
      </c>
      <c r="O105" s="3">
        <v>27.802777777777777</v>
      </c>
      <c r="P105" s="3">
        <v>2.7472222222222222</v>
      </c>
      <c r="Q105" s="4">
        <f>Table39[[#This Row],[RN Admin Hours Contract]]/Table39[[#This Row],[RN Admin Hours]]</f>
        <v>9.8811070036966736E-2</v>
      </c>
      <c r="R105" s="3">
        <v>5.25</v>
      </c>
      <c r="S105" s="3">
        <v>0</v>
      </c>
      <c r="T105" s="4">
        <f>Table39[[#This Row],[RN DON Hours Contract]]/Table39[[#This Row],[RN DON Hours]]</f>
        <v>0</v>
      </c>
      <c r="U105" s="3">
        <f>SUM(Table39[[#This Row],[LPN Hours]], Table39[[#This Row],[LPN Admin Hours]])</f>
        <v>55.283888888888896</v>
      </c>
      <c r="V105" s="3">
        <f>Table39[[#This Row],[LPN Hours Contract]]+Table39[[#This Row],[LPN Admin Hours Contract]]</f>
        <v>0.38111111111111107</v>
      </c>
      <c r="W105" s="4">
        <f t="shared" si="7"/>
        <v>6.8937102430887019E-3</v>
      </c>
      <c r="X105" s="3">
        <v>49.736111111111114</v>
      </c>
      <c r="Y105" s="3">
        <v>0</v>
      </c>
      <c r="Z105" s="4">
        <f>Table39[[#This Row],[LPN Hours Contract]]/Table39[[#This Row],[LPN Hours]]</f>
        <v>0</v>
      </c>
      <c r="AA105" s="3">
        <v>5.547777777777779</v>
      </c>
      <c r="AB105" s="3">
        <v>0.38111111111111107</v>
      </c>
      <c r="AC105" s="4">
        <f>Table39[[#This Row],[LPN Admin Hours Contract]]/Table39[[#This Row],[LPN Admin Hours]]</f>
        <v>6.8696174644502284E-2</v>
      </c>
      <c r="AD105" s="3">
        <f>SUM(Table39[[#This Row],[CNA Hours]], Table39[[#This Row],[NA in Training Hours]], Table39[[#This Row],[Med Aide/Tech Hours]])</f>
        <v>363.36111111111114</v>
      </c>
      <c r="AE105" s="3">
        <f>SUM(Table39[[#This Row],[CNA Hours Contract]], Table39[[#This Row],[NA in Training Hours Contract]], Table39[[#This Row],[Med Aide/Tech Hours Contract]])</f>
        <v>0</v>
      </c>
      <c r="AF105" s="4">
        <f>Table39[[#This Row],[CNA/NA/Med Aide Contract Hours]]/Table39[[#This Row],[Total CNA, NA in Training, Med Aide/Tech Hours]]</f>
        <v>0</v>
      </c>
      <c r="AG105" s="3">
        <v>351.70555555555558</v>
      </c>
      <c r="AH105" s="3">
        <v>0</v>
      </c>
      <c r="AI105" s="4">
        <f>Table39[[#This Row],[CNA Hours Contract]]/Table39[[#This Row],[CNA Hours]]</f>
        <v>0</v>
      </c>
      <c r="AJ105" s="3">
        <v>11.655555555555555</v>
      </c>
      <c r="AK105" s="3">
        <v>0</v>
      </c>
      <c r="AL105" s="4">
        <f>Table39[[#This Row],[NA in Training Hours Contract]]/Table39[[#This Row],[NA in Training Hours]]</f>
        <v>0</v>
      </c>
      <c r="AM105" s="3">
        <v>0</v>
      </c>
      <c r="AN105" s="3">
        <v>0</v>
      </c>
      <c r="AO105" s="4">
        <v>0</v>
      </c>
      <c r="AP105" s="1" t="s">
        <v>103</v>
      </c>
      <c r="AQ105" s="1">
        <v>5</v>
      </c>
    </row>
    <row r="106" spans="1:43" x14ac:dyDescent="0.2">
      <c r="A106" s="1" t="s">
        <v>680</v>
      </c>
      <c r="B106" s="1" t="s">
        <v>789</v>
      </c>
      <c r="C106" s="1" t="s">
        <v>1482</v>
      </c>
      <c r="D106" s="1" t="s">
        <v>1706</v>
      </c>
      <c r="E106" s="3">
        <v>59.155555555555559</v>
      </c>
      <c r="F106" s="3">
        <f t="shared" si="5"/>
        <v>227.16944444444445</v>
      </c>
      <c r="G106" s="3">
        <f>SUM(Table39[[#This Row],[RN Hours Contract (W/ Admin, DON)]], Table39[[#This Row],[LPN Contract Hours (w/ Admin)]], Table39[[#This Row],[CNA/NA/Med Aide Contract Hours]])</f>
        <v>0</v>
      </c>
      <c r="H106" s="4">
        <f>Table39[[#This Row],[Total Contract Hours]]/Table39[[#This Row],[Total Hours Nurse Staffing]]</f>
        <v>0</v>
      </c>
      <c r="I106" s="3">
        <f>SUM(Table39[[#This Row],[RN Hours]], Table39[[#This Row],[RN Admin Hours]], Table39[[#This Row],[RN DON Hours]])</f>
        <v>36.213888888888889</v>
      </c>
      <c r="J106" s="3">
        <f t="shared" si="6"/>
        <v>0</v>
      </c>
      <c r="K106" s="4">
        <f>Table39[[#This Row],[RN Hours Contract (W/ Admin, DON)]]/Table39[[#This Row],[RN Hours (w/ Admin, DON)]]</f>
        <v>0</v>
      </c>
      <c r="L106" s="3">
        <v>11.988888888888889</v>
      </c>
      <c r="M106" s="3">
        <v>0</v>
      </c>
      <c r="N106" s="4">
        <f>Table39[[#This Row],[RN Hours Contract]]/Table39[[#This Row],[RN Hours]]</f>
        <v>0</v>
      </c>
      <c r="O106" s="3">
        <v>13.202777777777778</v>
      </c>
      <c r="P106" s="3">
        <v>0</v>
      </c>
      <c r="Q106" s="4">
        <f>Table39[[#This Row],[RN Admin Hours Contract]]/Table39[[#This Row],[RN Admin Hours]]</f>
        <v>0</v>
      </c>
      <c r="R106" s="3">
        <v>11.022222222222222</v>
      </c>
      <c r="S106" s="3">
        <v>0</v>
      </c>
      <c r="T106" s="4">
        <f>Table39[[#This Row],[RN DON Hours Contract]]/Table39[[#This Row],[RN DON Hours]]</f>
        <v>0</v>
      </c>
      <c r="U106" s="3">
        <f>SUM(Table39[[#This Row],[LPN Hours]], Table39[[#This Row],[LPN Admin Hours]])</f>
        <v>70.919444444444451</v>
      </c>
      <c r="V106" s="3">
        <f>Table39[[#This Row],[LPN Hours Contract]]+Table39[[#This Row],[LPN Admin Hours Contract]]</f>
        <v>0</v>
      </c>
      <c r="W106" s="4">
        <f t="shared" si="7"/>
        <v>0</v>
      </c>
      <c r="X106" s="3">
        <v>66.00833333333334</v>
      </c>
      <c r="Y106" s="3">
        <v>0</v>
      </c>
      <c r="Z106" s="4">
        <f>Table39[[#This Row],[LPN Hours Contract]]/Table39[[#This Row],[LPN Hours]]</f>
        <v>0</v>
      </c>
      <c r="AA106" s="3">
        <v>4.9111111111111114</v>
      </c>
      <c r="AB106" s="3">
        <v>0</v>
      </c>
      <c r="AC106" s="4">
        <f>Table39[[#This Row],[LPN Admin Hours Contract]]/Table39[[#This Row],[LPN Admin Hours]]</f>
        <v>0</v>
      </c>
      <c r="AD106" s="3">
        <f>SUM(Table39[[#This Row],[CNA Hours]], Table39[[#This Row],[NA in Training Hours]], Table39[[#This Row],[Med Aide/Tech Hours]])</f>
        <v>120.03611111111111</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120.03611111111111</v>
      </c>
      <c r="AH106" s="3">
        <v>0</v>
      </c>
      <c r="AI106" s="4">
        <f>Table39[[#This Row],[CNA Hours Contract]]/Table39[[#This Row],[CNA Hours]]</f>
        <v>0</v>
      </c>
      <c r="AJ106" s="3">
        <v>0</v>
      </c>
      <c r="AK106" s="3">
        <v>0</v>
      </c>
      <c r="AL106" s="4">
        <v>0</v>
      </c>
      <c r="AM106" s="3">
        <v>0</v>
      </c>
      <c r="AN106" s="3">
        <v>0</v>
      </c>
      <c r="AO106" s="4">
        <v>0</v>
      </c>
      <c r="AP106" s="1" t="s">
        <v>104</v>
      </c>
      <c r="AQ106" s="1">
        <v>5</v>
      </c>
    </row>
    <row r="107" spans="1:43" x14ac:dyDescent="0.2">
      <c r="A107" s="1" t="s">
        <v>680</v>
      </c>
      <c r="B107" s="1" t="s">
        <v>790</v>
      </c>
      <c r="C107" s="1" t="s">
        <v>1483</v>
      </c>
      <c r="D107" s="1" t="s">
        <v>1769</v>
      </c>
      <c r="E107" s="3">
        <v>84.855555555555554</v>
      </c>
      <c r="F107" s="3">
        <f t="shared" si="5"/>
        <v>342.11166666666668</v>
      </c>
      <c r="G107" s="3">
        <f>SUM(Table39[[#This Row],[RN Hours Contract (W/ Admin, DON)]], Table39[[#This Row],[LPN Contract Hours (w/ Admin)]], Table39[[#This Row],[CNA/NA/Med Aide Contract Hours]])</f>
        <v>16.344999999999999</v>
      </c>
      <c r="H107" s="4">
        <f>Table39[[#This Row],[Total Contract Hours]]/Table39[[#This Row],[Total Hours Nurse Staffing]]</f>
        <v>4.7776798024036983E-2</v>
      </c>
      <c r="I107" s="3">
        <f>SUM(Table39[[#This Row],[RN Hours]], Table39[[#This Row],[RN Admin Hours]], Table39[[#This Row],[RN DON Hours]])</f>
        <v>40.577777777777776</v>
      </c>
      <c r="J107" s="3">
        <f t="shared" si="6"/>
        <v>4.3777777777777782</v>
      </c>
      <c r="K107" s="4">
        <f>Table39[[#This Row],[RN Hours Contract (W/ Admin, DON)]]/Table39[[#This Row],[RN Hours (w/ Admin, DON)]]</f>
        <v>0.10788608981380067</v>
      </c>
      <c r="L107" s="3">
        <v>34.444444444444443</v>
      </c>
      <c r="M107" s="3">
        <v>4.3777777777777782</v>
      </c>
      <c r="N107" s="4">
        <f>Table39[[#This Row],[RN Hours Contract]]/Table39[[#This Row],[RN Hours]]</f>
        <v>0.1270967741935484</v>
      </c>
      <c r="O107" s="3">
        <v>0.44444444444444442</v>
      </c>
      <c r="P107" s="3">
        <v>0</v>
      </c>
      <c r="Q107" s="4">
        <f>Table39[[#This Row],[RN Admin Hours Contract]]/Table39[[#This Row],[RN Admin Hours]]</f>
        <v>0</v>
      </c>
      <c r="R107" s="3">
        <v>5.6888888888888891</v>
      </c>
      <c r="S107" s="3">
        <v>0</v>
      </c>
      <c r="T107" s="4">
        <f>Table39[[#This Row],[RN DON Hours Contract]]/Table39[[#This Row],[RN DON Hours]]</f>
        <v>0</v>
      </c>
      <c r="U107" s="3">
        <f>SUM(Table39[[#This Row],[LPN Hours]], Table39[[#This Row],[LPN Admin Hours]])</f>
        <v>93.38333333333334</v>
      </c>
      <c r="V107" s="3">
        <f>Table39[[#This Row],[LPN Hours Contract]]+Table39[[#This Row],[LPN Admin Hours Contract]]</f>
        <v>2.5222222222222221</v>
      </c>
      <c r="W107" s="4">
        <f t="shared" si="7"/>
        <v>2.7009340234398237E-2</v>
      </c>
      <c r="X107" s="3">
        <v>93.38333333333334</v>
      </c>
      <c r="Y107" s="3">
        <v>2.5222222222222221</v>
      </c>
      <c r="Z107" s="4">
        <f>Table39[[#This Row],[LPN Hours Contract]]/Table39[[#This Row],[LPN Hours]]</f>
        <v>2.7009340234398237E-2</v>
      </c>
      <c r="AA107" s="3">
        <v>0</v>
      </c>
      <c r="AB107" s="3">
        <v>0</v>
      </c>
      <c r="AC107" s="4">
        <v>0</v>
      </c>
      <c r="AD107" s="3">
        <f>SUM(Table39[[#This Row],[CNA Hours]], Table39[[#This Row],[NA in Training Hours]], Table39[[#This Row],[Med Aide/Tech Hours]])</f>
        <v>208.15055555555554</v>
      </c>
      <c r="AE107" s="3">
        <f>SUM(Table39[[#This Row],[CNA Hours Contract]], Table39[[#This Row],[NA in Training Hours Contract]], Table39[[#This Row],[Med Aide/Tech Hours Contract]])</f>
        <v>9.4450000000000003</v>
      </c>
      <c r="AF107" s="4">
        <f>Table39[[#This Row],[CNA/NA/Med Aide Contract Hours]]/Table39[[#This Row],[Total CNA, NA in Training, Med Aide/Tech Hours]]</f>
        <v>4.5375809710385913E-2</v>
      </c>
      <c r="AG107" s="3">
        <v>208.15055555555554</v>
      </c>
      <c r="AH107" s="3">
        <v>9.4450000000000003</v>
      </c>
      <c r="AI107" s="4">
        <f>Table39[[#This Row],[CNA Hours Contract]]/Table39[[#This Row],[CNA Hours]]</f>
        <v>4.5375809710385913E-2</v>
      </c>
      <c r="AJ107" s="3">
        <v>0</v>
      </c>
      <c r="AK107" s="3">
        <v>0</v>
      </c>
      <c r="AL107" s="4">
        <v>0</v>
      </c>
      <c r="AM107" s="3">
        <v>0</v>
      </c>
      <c r="AN107" s="3">
        <v>0</v>
      </c>
      <c r="AO107" s="4">
        <v>0</v>
      </c>
      <c r="AP107" s="1" t="s">
        <v>105</v>
      </c>
      <c r="AQ107" s="1">
        <v>5</v>
      </c>
    </row>
    <row r="108" spans="1:43" x14ac:dyDescent="0.2">
      <c r="A108" s="1" t="s">
        <v>680</v>
      </c>
      <c r="B108" s="1" t="s">
        <v>791</v>
      </c>
      <c r="C108" s="1" t="s">
        <v>1484</v>
      </c>
      <c r="D108" s="1" t="s">
        <v>1749</v>
      </c>
      <c r="E108" s="3">
        <v>72.444444444444443</v>
      </c>
      <c r="F108" s="3">
        <f t="shared" si="5"/>
        <v>133.71477777777778</v>
      </c>
      <c r="G108" s="3">
        <f>SUM(Table39[[#This Row],[RN Hours Contract (W/ Admin, DON)]], Table39[[#This Row],[LPN Contract Hours (w/ Admin)]], Table39[[#This Row],[CNA/NA/Med Aide Contract Hours]])</f>
        <v>0.18888888888888888</v>
      </c>
      <c r="H108" s="4">
        <f>Table39[[#This Row],[Total Contract Hours]]/Table39[[#This Row],[Total Hours Nurse Staffing]]</f>
        <v>1.4126253808895051E-3</v>
      </c>
      <c r="I108" s="3">
        <f>SUM(Table39[[#This Row],[RN Hours]], Table39[[#This Row],[RN Admin Hours]], Table39[[#This Row],[RN DON Hours]])</f>
        <v>12.652777777777779</v>
      </c>
      <c r="J108" s="3">
        <f t="shared" si="6"/>
        <v>0.18888888888888888</v>
      </c>
      <c r="K108" s="4">
        <f>Table39[[#This Row],[RN Hours Contract (W/ Admin, DON)]]/Table39[[#This Row],[RN Hours (w/ Admin, DON)]]</f>
        <v>1.4928649835345772E-2</v>
      </c>
      <c r="L108" s="3">
        <v>4.5305555555555559</v>
      </c>
      <c r="M108" s="3">
        <v>0</v>
      </c>
      <c r="N108" s="4">
        <f>Table39[[#This Row],[RN Hours Contract]]/Table39[[#This Row],[RN Hours]]</f>
        <v>0</v>
      </c>
      <c r="O108" s="3">
        <v>5.3666666666666663</v>
      </c>
      <c r="P108" s="3">
        <v>0.18888888888888888</v>
      </c>
      <c r="Q108" s="4">
        <f>Table39[[#This Row],[RN Admin Hours Contract]]/Table39[[#This Row],[RN Admin Hours]]</f>
        <v>3.5196687370600416E-2</v>
      </c>
      <c r="R108" s="3">
        <v>2.7555555555555555</v>
      </c>
      <c r="S108" s="3">
        <v>0</v>
      </c>
      <c r="T108" s="4">
        <f>Table39[[#This Row],[RN DON Hours Contract]]/Table39[[#This Row],[RN DON Hours]]</f>
        <v>0</v>
      </c>
      <c r="U108" s="3">
        <f>SUM(Table39[[#This Row],[LPN Hours]], Table39[[#This Row],[LPN Admin Hours]])</f>
        <v>33.37777777777778</v>
      </c>
      <c r="V108" s="3">
        <f>Table39[[#This Row],[LPN Hours Contract]]+Table39[[#This Row],[LPN Admin Hours Contract]]</f>
        <v>0</v>
      </c>
      <c r="W108" s="4">
        <f t="shared" si="7"/>
        <v>0</v>
      </c>
      <c r="X108" s="3">
        <v>33.37777777777778</v>
      </c>
      <c r="Y108" s="3">
        <v>0</v>
      </c>
      <c r="Z108" s="4">
        <f>Table39[[#This Row],[LPN Hours Contract]]/Table39[[#This Row],[LPN Hours]]</f>
        <v>0</v>
      </c>
      <c r="AA108" s="3">
        <v>0</v>
      </c>
      <c r="AB108" s="3">
        <v>0</v>
      </c>
      <c r="AC108" s="4">
        <v>0</v>
      </c>
      <c r="AD108" s="3">
        <f>SUM(Table39[[#This Row],[CNA Hours]], Table39[[#This Row],[NA in Training Hours]], Table39[[#This Row],[Med Aide/Tech Hours]])</f>
        <v>87.684222222222218</v>
      </c>
      <c r="AE108" s="3">
        <f>SUM(Table39[[#This Row],[CNA Hours Contract]], Table39[[#This Row],[NA in Training Hours Contract]], Table39[[#This Row],[Med Aide/Tech Hours Contract]])</f>
        <v>0</v>
      </c>
      <c r="AF108" s="4">
        <f>Table39[[#This Row],[CNA/NA/Med Aide Contract Hours]]/Table39[[#This Row],[Total CNA, NA in Training, Med Aide/Tech Hours]]</f>
        <v>0</v>
      </c>
      <c r="AG108" s="3">
        <v>87.684222222222218</v>
      </c>
      <c r="AH108" s="3">
        <v>0</v>
      </c>
      <c r="AI108" s="4">
        <f>Table39[[#This Row],[CNA Hours Contract]]/Table39[[#This Row],[CNA Hours]]</f>
        <v>0</v>
      </c>
      <c r="AJ108" s="3">
        <v>0</v>
      </c>
      <c r="AK108" s="3">
        <v>0</v>
      </c>
      <c r="AL108" s="4">
        <v>0</v>
      </c>
      <c r="AM108" s="3">
        <v>0</v>
      </c>
      <c r="AN108" s="3">
        <v>0</v>
      </c>
      <c r="AO108" s="4">
        <v>0</v>
      </c>
      <c r="AP108" s="1" t="s">
        <v>106</v>
      </c>
      <c r="AQ108" s="1">
        <v>5</v>
      </c>
    </row>
    <row r="109" spans="1:43" x14ac:dyDescent="0.2">
      <c r="A109" s="1" t="s">
        <v>680</v>
      </c>
      <c r="B109" s="1" t="s">
        <v>792</v>
      </c>
      <c r="C109" s="1" t="s">
        <v>1440</v>
      </c>
      <c r="D109" s="1" t="s">
        <v>1755</v>
      </c>
      <c r="E109" s="3">
        <v>73.900000000000006</v>
      </c>
      <c r="F109" s="3">
        <f t="shared" si="5"/>
        <v>198.18200000000002</v>
      </c>
      <c r="G109" s="3">
        <f>SUM(Table39[[#This Row],[RN Hours Contract (W/ Admin, DON)]], Table39[[#This Row],[LPN Contract Hours (w/ Admin)]], Table39[[#This Row],[CNA/NA/Med Aide Contract Hours]])</f>
        <v>5.5555555555555558E-3</v>
      </c>
      <c r="H109" s="4">
        <f>Table39[[#This Row],[Total Contract Hours]]/Table39[[#This Row],[Total Hours Nurse Staffing]]</f>
        <v>2.8032594057762839E-5</v>
      </c>
      <c r="I109" s="3">
        <f>SUM(Table39[[#This Row],[RN Hours]], Table39[[#This Row],[RN Admin Hours]], Table39[[#This Row],[RN DON Hours]])</f>
        <v>30.11911111111111</v>
      </c>
      <c r="J109" s="3">
        <f t="shared" si="6"/>
        <v>5.5555555555555558E-3</v>
      </c>
      <c r="K109" s="4">
        <f>Table39[[#This Row],[RN Hours Contract (W/ Admin, DON)]]/Table39[[#This Row],[RN Hours (w/ Admin, DON)]]</f>
        <v>1.8445283909809942E-4</v>
      </c>
      <c r="L109" s="3">
        <v>19.339666666666666</v>
      </c>
      <c r="M109" s="3">
        <v>5.5555555555555558E-3</v>
      </c>
      <c r="N109" s="4">
        <f>Table39[[#This Row],[RN Hours Contract]]/Table39[[#This Row],[RN Hours]]</f>
        <v>2.8726221869847235E-4</v>
      </c>
      <c r="O109" s="3">
        <v>5.4461111111111107</v>
      </c>
      <c r="P109" s="3">
        <v>0</v>
      </c>
      <c r="Q109" s="4">
        <f>Table39[[#This Row],[RN Admin Hours Contract]]/Table39[[#This Row],[RN Admin Hours]]</f>
        <v>0</v>
      </c>
      <c r="R109" s="3">
        <v>5.333333333333333</v>
      </c>
      <c r="S109" s="3">
        <v>0</v>
      </c>
      <c r="T109" s="4">
        <f>Table39[[#This Row],[RN DON Hours Contract]]/Table39[[#This Row],[RN DON Hours]]</f>
        <v>0</v>
      </c>
      <c r="U109" s="3">
        <f>SUM(Table39[[#This Row],[LPN Hours]], Table39[[#This Row],[LPN Admin Hours]])</f>
        <v>34.87211111111111</v>
      </c>
      <c r="V109" s="3">
        <f>Table39[[#This Row],[LPN Hours Contract]]+Table39[[#This Row],[LPN Admin Hours Contract]]</f>
        <v>0</v>
      </c>
      <c r="W109" s="4">
        <f t="shared" si="7"/>
        <v>0</v>
      </c>
      <c r="X109" s="3">
        <v>32.862777777777779</v>
      </c>
      <c r="Y109" s="3">
        <v>0</v>
      </c>
      <c r="Z109" s="4">
        <f>Table39[[#This Row],[LPN Hours Contract]]/Table39[[#This Row],[LPN Hours]]</f>
        <v>0</v>
      </c>
      <c r="AA109" s="3">
        <v>2.0093333333333332</v>
      </c>
      <c r="AB109" s="3">
        <v>0</v>
      </c>
      <c r="AC109" s="4">
        <f>Table39[[#This Row],[LPN Admin Hours Contract]]/Table39[[#This Row],[LPN Admin Hours]]</f>
        <v>0</v>
      </c>
      <c r="AD109" s="3">
        <f>SUM(Table39[[#This Row],[CNA Hours]], Table39[[#This Row],[NA in Training Hours]], Table39[[#This Row],[Med Aide/Tech Hours]])</f>
        <v>133.19077777777778</v>
      </c>
      <c r="AE109" s="3">
        <f>SUM(Table39[[#This Row],[CNA Hours Contract]], Table39[[#This Row],[NA in Training Hours Contract]], Table39[[#This Row],[Med Aide/Tech Hours Contract]])</f>
        <v>0</v>
      </c>
      <c r="AF109" s="4">
        <f>Table39[[#This Row],[CNA/NA/Med Aide Contract Hours]]/Table39[[#This Row],[Total CNA, NA in Training, Med Aide/Tech Hours]]</f>
        <v>0</v>
      </c>
      <c r="AG109" s="3">
        <v>84.687333333333328</v>
      </c>
      <c r="AH109" s="3">
        <v>0</v>
      </c>
      <c r="AI109" s="4">
        <f>Table39[[#This Row],[CNA Hours Contract]]/Table39[[#This Row],[CNA Hours]]</f>
        <v>0</v>
      </c>
      <c r="AJ109" s="3">
        <v>48.503444444444462</v>
      </c>
      <c r="AK109" s="3">
        <v>0</v>
      </c>
      <c r="AL109" s="4">
        <f>Table39[[#This Row],[NA in Training Hours Contract]]/Table39[[#This Row],[NA in Training Hours]]</f>
        <v>0</v>
      </c>
      <c r="AM109" s="3">
        <v>0</v>
      </c>
      <c r="AN109" s="3">
        <v>0</v>
      </c>
      <c r="AO109" s="4">
        <v>0</v>
      </c>
      <c r="AP109" s="1" t="s">
        <v>107</v>
      </c>
      <c r="AQ109" s="1">
        <v>5</v>
      </c>
    </row>
    <row r="110" spans="1:43" x14ac:dyDescent="0.2">
      <c r="A110" s="1" t="s">
        <v>680</v>
      </c>
      <c r="B110" s="1" t="s">
        <v>793</v>
      </c>
      <c r="C110" s="1" t="s">
        <v>1485</v>
      </c>
      <c r="D110" s="1" t="s">
        <v>1765</v>
      </c>
      <c r="E110" s="3">
        <v>58.011111111111113</v>
      </c>
      <c r="F110" s="3">
        <f t="shared" si="5"/>
        <v>132.36488888888888</v>
      </c>
      <c r="G110" s="3">
        <f>SUM(Table39[[#This Row],[RN Hours Contract (W/ Admin, DON)]], Table39[[#This Row],[LPN Contract Hours (w/ Admin)]], Table39[[#This Row],[CNA/NA/Med Aide Contract Hours]])</f>
        <v>16.326111111111107</v>
      </c>
      <c r="H110" s="4">
        <f>Table39[[#This Row],[Total Contract Hours]]/Table39[[#This Row],[Total Hours Nurse Staffing]]</f>
        <v>0.12334170525248385</v>
      </c>
      <c r="I110" s="3">
        <f>SUM(Table39[[#This Row],[RN Hours]], Table39[[#This Row],[RN Admin Hours]], Table39[[#This Row],[RN DON Hours]])</f>
        <v>28.129555555555559</v>
      </c>
      <c r="J110" s="3">
        <f t="shared" si="6"/>
        <v>3.2888888888888883</v>
      </c>
      <c r="K110" s="4">
        <f>Table39[[#This Row],[RN Hours Contract (W/ Admin, DON)]]/Table39[[#This Row],[RN Hours (w/ Admin, DON)]]</f>
        <v>0.11691933355979868</v>
      </c>
      <c r="L110" s="3">
        <v>19.621555555555556</v>
      </c>
      <c r="M110" s="3">
        <v>3.2888888888888883</v>
      </c>
      <c r="N110" s="4">
        <f>Table39[[#This Row],[RN Hours Contract]]/Table39[[#This Row],[RN Hours]]</f>
        <v>0.16761611379775074</v>
      </c>
      <c r="O110" s="3">
        <v>2.7937777777777781</v>
      </c>
      <c r="P110" s="3">
        <v>0</v>
      </c>
      <c r="Q110" s="4">
        <f>Table39[[#This Row],[RN Admin Hours Contract]]/Table39[[#This Row],[RN Admin Hours]]</f>
        <v>0</v>
      </c>
      <c r="R110" s="3">
        <v>5.7142222222222259</v>
      </c>
      <c r="S110" s="3">
        <v>0</v>
      </c>
      <c r="T110" s="4">
        <f>Table39[[#This Row],[RN DON Hours Contract]]/Table39[[#This Row],[RN DON Hours]]</f>
        <v>0</v>
      </c>
      <c r="U110" s="3">
        <f>SUM(Table39[[#This Row],[LPN Hours]], Table39[[#This Row],[LPN Admin Hours]])</f>
        <v>15.419</v>
      </c>
      <c r="V110" s="3">
        <f>Table39[[#This Row],[LPN Hours Contract]]+Table39[[#This Row],[LPN Admin Hours Contract]]</f>
        <v>1.2707777777777778</v>
      </c>
      <c r="W110" s="4">
        <f t="shared" si="7"/>
        <v>8.2416355002125796E-2</v>
      </c>
      <c r="X110" s="3">
        <v>15.419</v>
      </c>
      <c r="Y110" s="3">
        <v>1.2707777777777778</v>
      </c>
      <c r="Z110" s="4">
        <f>Table39[[#This Row],[LPN Hours Contract]]/Table39[[#This Row],[LPN Hours]]</f>
        <v>8.2416355002125796E-2</v>
      </c>
      <c r="AA110" s="3">
        <v>0</v>
      </c>
      <c r="AB110" s="3">
        <v>0</v>
      </c>
      <c r="AC110" s="4">
        <v>0</v>
      </c>
      <c r="AD110" s="3">
        <f>SUM(Table39[[#This Row],[CNA Hours]], Table39[[#This Row],[NA in Training Hours]], Table39[[#This Row],[Med Aide/Tech Hours]])</f>
        <v>88.816333333333333</v>
      </c>
      <c r="AE110" s="3">
        <f>SUM(Table39[[#This Row],[CNA Hours Contract]], Table39[[#This Row],[NA in Training Hours Contract]], Table39[[#This Row],[Med Aide/Tech Hours Contract]])</f>
        <v>11.766444444444442</v>
      </c>
      <c r="AF110" s="4">
        <f>Table39[[#This Row],[CNA/NA/Med Aide Contract Hours]]/Table39[[#This Row],[Total CNA, NA in Training, Med Aide/Tech Hours]]</f>
        <v>0.13248063732021259</v>
      </c>
      <c r="AG110" s="3">
        <v>88.816333333333333</v>
      </c>
      <c r="AH110" s="3">
        <v>11.766444444444442</v>
      </c>
      <c r="AI110" s="4">
        <f>Table39[[#This Row],[CNA Hours Contract]]/Table39[[#This Row],[CNA Hours]]</f>
        <v>0.13248063732021259</v>
      </c>
      <c r="AJ110" s="3">
        <v>0</v>
      </c>
      <c r="AK110" s="3">
        <v>0</v>
      </c>
      <c r="AL110" s="4">
        <v>0</v>
      </c>
      <c r="AM110" s="3">
        <v>0</v>
      </c>
      <c r="AN110" s="3">
        <v>0</v>
      </c>
      <c r="AO110" s="4">
        <v>0</v>
      </c>
      <c r="AP110" s="1" t="s">
        <v>108</v>
      </c>
      <c r="AQ110" s="1">
        <v>5</v>
      </c>
    </row>
    <row r="111" spans="1:43" x14ac:dyDescent="0.2">
      <c r="A111" s="1" t="s">
        <v>680</v>
      </c>
      <c r="B111" s="1" t="s">
        <v>794</v>
      </c>
      <c r="C111" s="1" t="s">
        <v>1422</v>
      </c>
      <c r="D111" s="1" t="s">
        <v>1746</v>
      </c>
      <c r="E111" s="3">
        <v>16.733333333333334</v>
      </c>
      <c r="F111" s="3">
        <f t="shared" si="5"/>
        <v>104.57388888888889</v>
      </c>
      <c r="G111" s="3">
        <f>SUM(Table39[[#This Row],[RN Hours Contract (W/ Admin, DON)]], Table39[[#This Row],[LPN Contract Hours (w/ Admin)]], Table39[[#This Row],[CNA/NA/Med Aide Contract Hours]])</f>
        <v>0</v>
      </c>
      <c r="H111" s="4">
        <f>Table39[[#This Row],[Total Contract Hours]]/Table39[[#This Row],[Total Hours Nurse Staffing]]</f>
        <v>0</v>
      </c>
      <c r="I111" s="3">
        <f>SUM(Table39[[#This Row],[RN Hours]], Table39[[#This Row],[RN Admin Hours]], Table39[[#This Row],[RN DON Hours]])</f>
        <v>39.973333333333336</v>
      </c>
      <c r="J111" s="3">
        <f t="shared" si="6"/>
        <v>0</v>
      </c>
      <c r="K111" s="4">
        <f>Table39[[#This Row],[RN Hours Contract (W/ Admin, DON)]]/Table39[[#This Row],[RN Hours (w/ Admin, DON)]]</f>
        <v>0</v>
      </c>
      <c r="L111" s="3">
        <v>29.29</v>
      </c>
      <c r="M111" s="3">
        <v>0</v>
      </c>
      <c r="N111" s="4">
        <f>Table39[[#This Row],[RN Hours Contract]]/Table39[[#This Row],[RN Hours]]</f>
        <v>0</v>
      </c>
      <c r="O111" s="3">
        <v>5.3499999999999979</v>
      </c>
      <c r="P111" s="3">
        <v>0</v>
      </c>
      <c r="Q111" s="4">
        <f>Table39[[#This Row],[RN Admin Hours Contract]]/Table39[[#This Row],[RN Admin Hours]]</f>
        <v>0</v>
      </c>
      <c r="R111" s="3">
        <v>5.333333333333333</v>
      </c>
      <c r="S111" s="3">
        <v>0</v>
      </c>
      <c r="T111" s="4">
        <f>Table39[[#This Row],[RN DON Hours Contract]]/Table39[[#This Row],[RN DON Hours]]</f>
        <v>0</v>
      </c>
      <c r="U111" s="3">
        <f>SUM(Table39[[#This Row],[LPN Hours]], Table39[[#This Row],[LPN Admin Hours]])</f>
        <v>6.2201111111111116</v>
      </c>
      <c r="V111" s="3">
        <f>Table39[[#This Row],[LPN Hours Contract]]+Table39[[#This Row],[LPN Admin Hours Contract]]</f>
        <v>0</v>
      </c>
      <c r="W111" s="4">
        <f t="shared" si="7"/>
        <v>0</v>
      </c>
      <c r="X111" s="3">
        <v>0.79788888888888887</v>
      </c>
      <c r="Y111" s="3">
        <v>0</v>
      </c>
      <c r="Z111" s="4">
        <f>Table39[[#This Row],[LPN Hours Contract]]/Table39[[#This Row],[LPN Hours]]</f>
        <v>0</v>
      </c>
      <c r="AA111" s="3">
        <v>5.4222222222222225</v>
      </c>
      <c r="AB111" s="3">
        <v>0</v>
      </c>
      <c r="AC111" s="4">
        <f>Table39[[#This Row],[LPN Admin Hours Contract]]/Table39[[#This Row],[LPN Admin Hours]]</f>
        <v>0</v>
      </c>
      <c r="AD111" s="3">
        <f>SUM(Table39[[#This Row],[CNA Hours]], Table39[[#This Row],[NA in Training Hours]], Table39[[#This Row],[Med Aide/Tech Hours]])</f>
        <v>58.380444444444443</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58.380444444444443</v>
      </c>
      <c r="AH111" s="3">
        <v>0</v>
      </c>
      <c r="AI111" s="4">
        <f>Table39[[#This Row],[CNA Hours Contract]]/Table39[[#This Row],[CNA Hours]]</f>
        <v>0</v>
      </c>
      <c r="AJ111" s="3">
        <v>0</v>
      </c>
      <c r="AK111" s="3">
        <v>0</v>
      </c>
      <c r="AL111" s="4">
        <v>0</v>
      </c>
      <c r="AM111" s="3">
        <v>0</v>
      </c>
      <c r="AN111" s="3">
        <v>0</v>
      </c>
      <c r="AO111" s="4">
        <v>0</v>
      </c>
      <c r="AP111" s="1" t="s">
        <v>109</v>
      </c>
      <c r="AQ111" s="1">
        <v>5</v>
      </c>
    </row>
    <row r="112" spans="1:43" x14ac:dyDescent="0.2">
      <c r="A112" s="1" t="s">
        <v>680</v>
      </c>
      <c r="B112" s="1" t="s">
        <v>795</v>
      </c>
      <c r="C112" s="1" t="s">
        <v>1486</v>
      </c>
      <c r="D112" s="1" t="s">
        <v>1741</v>
      </c>
      <c r="E112" s="3">
        <v>146.84444444444443</v>
      </c>
      <c r="F112" s="3">
        <f t="shared" si="5"/>
        <v>435.57777777777778</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137.4638888888889</v>
      </c>
      <c r="J112" s="3">
        <f t="shared" si="6"/>
        <v>0</v>
      </c>
      <c r="K112" s="4">
        <f>Table39[[#This Row],[RN Hours Contract (W/ Admin, DON)]]/Table39[[#This Row],[RN Hours (w/ Admin, DON)]]</f>
        <v>0</v>
      </c>
      <c r="L112" s="3">
        <v>114.64722222222223</v>
      </c>
      <c r="M112" s="3">
        <v>0</v>
      </c>
      <c r="N112" s="4">
        <f>Table39[[#This Row],[RN Hours Contract]]/Table39[[#This Row],[RN Hours]]</f>
        <v>0</v>
      </c>
      <c r="O112" s="3">
        <v>19.205555555555556</v>
      </c>
      <c r="P112" s="3">
        <v>0</v>
      </c>
      <c r="Q112" s="4">
        <f>Table39[[#This Row],[RN Admin Hours Contract]]/Table39[[#This Row],[RN Admin Hours]]</f>
        <v>0</v>
      </c>
      <c r="R112" s="3">
        <v>3.6111111111111112</v>
      </c>
      <c r="S112" s="3">
        <v>0</v>
      </c>
      <c r="T112" s="4">
        <f>Table39[[#This Row],[RN DON Hours Contract]]/Table39[[#This Row],[RN DON Hours]]</f>
        <v>0</v>
      </c>
      <c r="U112" s="3">
        <f>SUM(Table39[[#This Row],[LPN Hours]], Table39[[#This Row],[LPN Admin Hours]])</f>
        <v>60</v>
      </c>
      <c r="V112" s="3">
        <f>Table39[[#This Row],[LPN Hours Contract]]+Table39[[#This Row],[LPN Admin Hours Contract]]</f>
        <v>0</v>
      </c>
      <c r="W112" s="4">
        <f t="shared" si="7"/>
        <v>0</v>
      </c>
      <c r="X112" s="3">
        <v>55.136111111111113</v>
      </c>
      <c r="Y112" s="3">
        <v>0</v>
      </c>
      <c r="Z112" s="4">
        <f>Table39[[#This Row],[LPN Hours Contract]]/Table39[[#This Row],[LPN Hours]]</f>
        <v>0</v>
      </c>
      <c r="AA112" s="3">
        <v>4.8638888888888889</v>
      </c>
      <c r="AB112" s="3">
        <v>0</v>
      </c>
      <c r="AC112" s="4">
        <f>Table39[[#This Row],[LPN Admin Hours Contract]]/Table39[[#This Row],[LPN Admin Hours]]</f>
        <v>0</v>
      </c>
      <c r="AD112" s="3">
        <f>SUM(Table39[[#This Row],[CNA Hours]], Table39[[#This Row],[NA in Training Hours]], Table39[[#This Row],[Med Aide/Tech Hours]])</f>
        <v>238.11388888888891</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227.40555555555557</v>
      </c>
      <c r="AH112" s="3">
        <v>0</v>
      </c>
      <c r="AI112" s="4">
        <f>Table39[[#This Row],[CNA Hours Contract]]/Table39[[#This Row],[CNA Hours]]</f>
        <v>0</v>
      </c>
      <c r="AJ112" s="3">
        <v>10.708333333333334</v>
      </c>
      <c r="AK112" s="3">
        <v>0</v>
      </c>
      <c r="AL112" s="4">
        <f>Table39[[#This Row],[NA in Training Hours Contract]]/Table39[[#This Row],[NA in Training Hours]]</f>
        <v>0</v>
      </c>
      <c r="AM112" s="3">
        <v>0</v>
      </c>
      <c r="AN112" s="3">
        <v>0</v>
      </c>
      <c r="AO112" s="4">
        <v>0</v>
      </c>
      <c r="AP112" s="1" t="s">
        <v>110</v>
      </c>
      <c r="AQ112" s="1">
        <v>5</v>
      </c>
    </row>
    <row r="113" spans="1:43" x14ac:dyDescent="0.2">
      <c r="A113" s="1" t="s">
        <v>680</v>
      </c>
      <c r="B113" s="1" t="s">
        <v>796</v>
      </c>
      <c r="C113" s="1" t="s">
        <v>1408</v>
      </c>
      <c r="D113" s="1" t="s">
        <v>1731</v>
      </c>
      <c r="E113" s="3">
        <v>69.477777777777774</v>
      </c>
      <c r="F113" s="3">
        <f t="shared" si="5"/>
        <v>234.78222222222223</v>
      </c>
      <c r="G113" s="3">
        <f>SUM(Table39[[#This Row],[RN Hours Contract (W/ Admin, DON)]], Table39[[#This Row],[LPN Contract Hours (w/ Admin)]], Table39[[#This Row],[CNA/NA/Med Aide Contract Hours]])</f>
        <v>0</v>
      </c>
      <c r="H113" s="4">
        <f>Table39[[#This Row],[Total Contract Hours]]/Table39[[#This Row],[Total Hours Nurse Staffing]]</f>
        <v>0</v>
      </c>
      <c r="I113" s="3">
        <f>SUM(Table39[[#This Row],[RN Hours]], Table39[[#This Row],[RN Admin Hours]], Table39[[#This Row],[RN DON Hours]])</f>
        <v>31.962333333333333</v>
      </c>
      <c r="J113" s="3">
        <f t="shared" si="6"/>
        <v>0</v>
      </c>
      <c r="K113" s="4">
        <f>Table39[[#This Row],[RN Hours Contract (W/ Admin, DON)]]/Table39[[#This Row],[RN Hours (w/ Admin, DON)]]</f>
        <v>0</v>
      </c>
      <c r="L113" s="3">
        <v>24.027777777777779</v>
      </c>
      <c r="M113" s="3">
        <v>0</v>
      </c>
      <c r="N113" s="4">
        <f>Table39[[#This Row],[RN Hours Contract]]/Table39[[#This Row],[RN Hours]]</f>
        <v>0</v>
      </c>
      <c r="O113" s="3">
        <v>2.512111111111111</v>
      </c>
      <c r="P113" s="3">
        <v>0</v>
      </c>
      <c r="Q113" s="4">
        <f>Table39[[#This Row],[RN Admin Hours Contract]]/Table39[[#This Row],[RN Admin Hours]]</f>
        <v>0</v>
      </c>
      <c r="R113" s="3">
        <v>5.4224444444444444</v>
      </c>
      <c r="S113" s="3">
        <v>0</v>
      </c>
      <c r="T113" s="4">
        <f>Table39[[#This Row],[RN DON Hours Contract]]/Table39[[#This Row],[RN DON Hours]]</f>
        <v>0</v>
      </c>
      <c r="U113" s="3">
        <f>SUM(Table39[[#This Row],[LPN Hours]], Table39[[#This Row],[LPN Admin Hours]])</f>
        <v>62.553222222222225</v>
      </c>
      <c r="V113" s="3">
        <f>Table39[[#This Row],[LPN Hours Contract]]+Table39[[#This Row],[LPN Admin Hours Contract]]</f>
        <v>0</v>
      </c>
      <c r="W113" s="4">
        <f t="shared" si="7"/>
        <v>0</v>
      </c>
      <c r="X113" s="3">
        <v>39.31666666666667</v>
      </c>
      <c r="Y113" s="3">
        <v>0</v>
      </c>
      <c r="Z113" s="4">
        <f>Table39[[#This Row],[LPN Hours Contract]]/Table39[[#This Row],[LPN Hours]]</f>
        <v>0</v>
      </c>
      <c r="AA113" s="3">
        <v>23.236555555555555</v>
      </c>
      <c r="AB113" s="3">
        <v>0</v>
      </c>
      <c r="AC113" s="4">
        <f>Table39[[#This Row],[LPN Admin Hours Contract]]/Table39[[#This Row],[LPN Admin Hours]]</f>
        <v>0</v>
      </c>
      <c r="AD113" s="3">
        <f>SUM(Table39[[#This Row],[CNA Hours]], Table39[[#This Row],[NA in Training Hours]], Table39[[#This Row],[Med Aide/Tech Hours]])</f>
        <v>140.26666666666668</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140.26666666666668</v>
      </c>
      <c r="AH113" s="3">
        <v>0</v>
      </c>
      <c r="AI113" s="4">
        <f>Table39[[#This Row],[CNA Hours Contract]]/Table39[[#This Row],[CNA Hours]]</f>
        <v>0</v>
      </c>
      <c r="AJ113" s="3">
        <v>0</v>
      </c>
      <c r="AK113" s="3">
        <v>0</v>
      </c>
      <c r="AL113" s="4">
        <v>0</v>
      </c>
      <c r="AM113" s="3">
        <v>0</v>
      </c>
      <c r="AN113" s="3">
        <v>0</v>
      </c>
      <c r="AO113" s="4">
        <v>0</v>
      </c>
      <c r="AP113" s="1" t="s">
        <v>111</v>
      </c>
      <c r="AQ113" s="1">
        <v>5</v>
      </c>
    </row>
    <row r="114" spans="1:43" x14ac:dyDescent="0.2">
      <c r="A114" s="1" t="s">
        <v>680</v>
      </c>
      <c r="B114" s="1" t="s">
        <v>797</v>
      </c>
      <c r="C114" s="1" t="s">
        <v>1449</v>
      </c>
      <c r="D114" s="1" t="s">
        <v>1754</v>
      </c>
      <c r="E114" s="3">
        <v>141.07777777777778</v>
      </c>
      <c r="F114" s="3">
        <f t="shared" si="5"/>
        <v>456.77499999999998</v>
      </c>
      <c r="G114" s="3">
        <f>SUM(Table39[[#This Row],[RN Hours Contract (W/ Admin, DON)]], Table39[[#This Row],[LPN Contract Hours (w/ Admin)]], Table39[[#This Row],[CNA/NA/Med Aide Contract Hours]])</f>
        <v>38.711111111111109</v>
      </c>
      <c r="H114" s="4">
        <f>Table39[[#This Row],[Total Contract Hours]]/Table39[[#This Row],[Total Hours Nurse Staffing]]</f>
        <v>8.4748751816783124E-2</v>
      </c>
      <c r="I114" s="3">
        <f>SUM(Table39[[#This Row],[RN Hours]], Table39[[#This Row],[RN Admin Hours]], Table39[[#This Row],[RN DON Hours]])</f>
        <v>153.16111111111113</v>
      </c>
      <c r="J114" s="3">
        <f t="shared" si="6"/>
        <v>31.422222222222221</v>
      </c>
      <c r="K114" s="4">
        <f>Table39[[#This Row],[RN Hours Contract (W/ Admin, DON)]]/Table39[[#This Row],[RN Hours (w/ Admin, DON)]]</f>
        <v>0.20515796728209218</v>
      </c>
      <c r="L114" s="3">
        <v>103.03888888888889</v>
      </c>
      <c r="M114" s="3">
        <v>24.066666666666666</v>
      </c>
      <c r="N114" s="4">
        <f>Table39[[#This Row],[RN Hours Contract]]/Table39[[#This Row],[RN Hours]]</f>
        <v>0.23356877122984848</v>
      </c>
      <c r="O114" s="3">
        <v>45.855555555555554</v>
      </c>
      <c r="P114" s="3">
        <v>7.3555555555555552</v>
      </c>
      <c r="Q114" s="4">
        <f>Table39[[#This Row],[RN Admin Hours Contract]]/Table39[[#This Row],[RN Admin Hours]]</f>
        <v>0.16040707535740248</v>
      </c>
      <c r="R114" s="3">
        <v>4.2666666666666666</v>
      </c>
      <c r="S114" s="3">
        <v>0</v>
      </c>
      <c r="T114" s="4">
        <f>Table39[[#This Row],[RN DON Hours Contract]]/Table39[[#This Row],[RN DON Hours]]</f>
        <v>0</v>
      </c>
      <c r="U114" s="3">
        <f>SUM(Table39[[#This Row],[LPN Hours]], Table39[[#This Row],[LPN Admin Hours]])</f>
        <v>64.966666666666669</v>
      </c>
      <c r="V114" s="3">
        <f>Table39[[#This Row],[LPN Hours Contract]]+Table39[[#This Row],[LPN Admin Hours Contract]]</f>
        <v>0</v>
      </c>
      <c r="W114" s="4">
        <f t="shared" si="7"/>
        <v>0</v>
      </c>
      <c r="X114" s="3">
        <v>64.966666666666669</v>
      </c>
      <c r="Y114" s="3">
        <v>0</v>
      </c>
      <c r="Z114" s="4">
        <f>Table39[[#This Row],[LPN Hours Contract]]/Table39[[#This Row],[LPN Hours]]</f>
        <v>0</v>
      </c>
      <c r="AA114" s="3">
        <v>0</v>
      </c>
      <c r="AB114" s="3">
        <v>0</v>
      </c>
      <c r="AC114" s="4">
        <v>0</v>
      </c>
      <c r="AD114" s="3">
        <f>SUM(Table39[[#This Row],[CNA Hours]], Table39[[#This Row],[NA in Training Hours]], Table39[[#This Row],[Med Aide/Tech Hours]])</f>
        <v>238.64722222222221</v>
      </c>
      <c r="AE114" s="3">
        <f>SUM(Table39[[#This Row],[CNA Hours Contract]], Table39[[#This Row],[NA in Training Hours Contract]], Table39[[#This Row],[Med Aide/Tech Hours Contract]])</f>
        <v>7.2888888888888888</v>
      </c>
      <c r="AF114" s="4">
        <f>Table39[[#This Row],[CNA/NA/Med Aide Contract Hours]]/Table39[[#This Row],[Total CNA, NA in Training, Med Aide/Tech Hours]]</f>
        <v>3.0542525578201203E-2</v>
      </c>
      <c r="AG114" s="3">
        <v>238.64722222222221</v>
      </c>
      <c r="AH114" s="3">
        <v>7.2888888888888888</v>
      </c>
      <c r="AI114" s="4">
        <f>Table39[[#This Row],[CNA Hours Contract]]/Table39[[#This Row],[CNA Hours]]</f>
        <v>3.0542525578201203E-2</v>
      </c>
      <c r="AJ114" s="3">
        <v>0</v>
      </c>
      <c r="AK114" s="3">
        <v>0</v>
      </c>
      <c r="AL114" s="4">
        <v>0</v>
      </c>
      <c r="AM114" s="3">
        <v>0</v>
      </c>
      <c r="AN114" s="3">
        <v>0</v>
      </c>
      <c r="AO114" s="4">
        <v>0</v>
      </c>
      <c r="AP114" s="1" t="s">
        <v>112</v>
      </c>
      <c r="AQ114" s="1">
        <v>5</v>
      </c>
    </row>
    <row r="115" spans="1:43" x14ac:dyDescent="0.2">
      <c r="A115" s="1" t="s">
        <v>680</v>
      </c>
      <c r="B115" s="1" t="s">
        <v>798</v>
      </c>
      <c r="C115" s="1" t="s">
        <v>1415</v>
      </c>
      <c r="D115" s="1" t="s">
        <v>1711</v>
      </c>
      <c r="E115" s="3">
        <v>36.455555555555556</v>
      </c>
      <c r="F115" s="3">
        <f t="shared" si="5"/>
        <v>153.88333333333333</v>
      </c>
      <c r="G115" s="3">
        <f>SUM(Table39[[#This Row],[RN Hours Contract (W/ Admin, DON)]], Table39[[#This Row],[LPN Contract Hours (w/ Admin)]], Table39[[#This Row],[CNA/NA/Med Aide Contract Hours]])</f>
        <v>0.25</v>
      </c>
      <c r="H115" s="4">
        <f>Table39[[#This Row],[Total Contract Hours]]/Table39[[#This Row],[Total Hours Nurse Staffing]]</f>
        <v>1.624607386548251E-3</v>
      </c>
      <c r="I115" s="3">
        <f>SUM(Table39[[#This Row],[RN Hours]], Table39[[#This Row],[RN Admin Hours]], Table39[[#This Row],[RN DON Hours]])</f>
        <v>4.8</v>
      </c>
      <c r="J115" s="3">
        <f t="shared" si="6"/>
        <v>0</v>
      </c>
      <c r="K115" s="4">
        <f>Table39[[#This Row],[RN Hours Contract (W/ Admin, DON)]]/Table39[[#This Row],[RN Hours (w/ Admin, DON)]]</f>
        <v>0</v>
      </c>
      <c r="L115" s="3">
        <v>4.8</v>
      </c>
      <c r="M115" s="3">
        <v>0</v>
      </c>
      <c r="N115" s="4">
        <f>Table39[[#This Row],[RN Hours Contract]]/Table39[[#This Row],[RN Hours]]</f>
        <v>0</v>
      </c>
      <c r="O115" s="3">
        <v>0</v>
      </c>
      <c r="P115" s="3">
        <v>0</v>
      </c>
      <c r="Q115" s="4">
        <v>0</v>
      </c>
      <c r="R115" s="3">
        <v>0</v>
      </c>
      <c r="S115" s="3">
        <v>0</v>
      </c>
      <c r="T115" s="4">
        <v>0</v>
      </c>
      <c r="U115" s="3">
        <f>SUM(Table39[[#This Row],[LPN Hours]], Table39[[#This Row],[LPN Admin Hours]])</f>
        <v>42.627777777777773</v>
      </c>
      <c r="V115" s="3">
        <f>Table39[[#This Row],[LPN Hours Contract]]+Table39[[#This Row],[LPN Admin Hours Contract]]</f>
        <v>0</v>
      </c>
      <c r="W115" s="4">
        <f t="shared" si="7"/>
        <v>0</v>
      </c>
      <c r="X115" s="3">
        <v>37.62222222222222</v>
      </c>
      <c r="Y115" s="3">
        <v>0</v>
      </c>
      <c r="Z115" s="4">
        <f>Table39[[#This Row],[LPN Hours Contract]]/Table39[[#This Row],[LPN Hours]]</f>
        <v>0</v>
      </c>
      <c r="AA115" s="3">
        <v>5.0055555555555555</v>
      </c>
      <c r="AB115" s="3">
        <v>0</v>
      </c>
      <c r="AC115" s="4">
        <f>Table39[[#This Row],[LPN Admin Hours Contract]]/Table39[[#This Row],[LPN Admin Hours]]</f>
        <v>0</v>
      </c>
      <c r="AD115" s="3">
        <f>SUM(Table39[[#This Row],[CNA Hours]], Table39[[#This Row],[NA in Training Hours]], Table39[[#This Row],[Med Aide/Tech Hours]])</f>
        <v>106.45555555555555</v>
      </c>
      <c r="AE115" s="3">
        <f>SUM(Table39[[#This Row],[CNA Hours Contract]], Table39[[#This Row],[NA in Training Hours Contract]], Table39[[#This Row],[Med Aide/Tech Hours Contract]])</f>
        <v>0.25</v>
      </c>
      <c r="AF115" s="4">
        <f>Table39[[#This Row],[CNA/NA/Med Aide Contract Hours]]/Table39[[#This Row],[Total CNA, NA in Training, Med Aide/Tech Hours]]</f>
        <v>2.3483978707859307E-3</v>
      </c>
      <c r="AG115" s="3">
        <v>86.966666666666669</v>
      </c>
      <c r="AH115" s="3">
        <v>0.25</v>
      </c>
      <c r="AI115" s="4">
        <f>Table39[[#This Row],[CNA Hours Contract]]/Table39[[#This Row],[CNA Hours]]</f>
        <v>2.874664622460713E-3</v>
      </c>
      <c r="AJ115" s="3">
        <v>19.488888888888887</v>
      </c>
      <c r="AK115" s="3">
        <v>0</v>
      </c>
      <c r="AL115" s="4">
        <f>Table39[[#This Row],[NA in Training Hours Contract]]/Table39[[#This Row],[NA in Training Hours]]</f>
        <v>0</v>
      </c>
      <c r="AM115" s="3">
        <v>0</v>
      </c>
      <c r="AN115" s="3">
        <v>0</v>
      </c>
      <c r="AO115" s="4">
        <v>0</v>
      </c>
      <c r="AP115" s="1" t="s">
        <v>113</v>
      </c>
      <c r="AQ115" s="1">
        <v>5</v>
      </c>
    </row>
    <row r="116" spans="1:43" x14ac:dyDescent="0.2">
      <c r="A116" s="1" t="s">
        <v>680</v>
      </c>
      <c r="B116" s="1" t="s">
        <v>799</v>
      </c>
      <c r="C116" s="1" t="s">
        <v>1487</v>
      </c>
      <c r="D116" s="1" t="s">
        <v>1744</v>
      </c>
      <c r="E116" s="3">
        <v>83.611111111111114</v>
      </c>
      <c r="F116" s="3">
        <f t="shared" si="5"/>
        <v>315.96711111111108</v>
      </c>
      <c r="G116" s="3">
        <f>SUM(Table39[[#This Row],[RN Hours Contract (W/ Admin, DON)]], Table39[[#This Row],[LPN Contract Hours (w/ Admin)]], Table39[[#This Row],[CNA/NA/Med Aide Contract Hours]])</f>
        <v>0</v>
      </c>
      <c r="H116" s="4">
        <f>Table39[[#This Row],[Total Contract Hours]]/Table39[[#This Row],[Total Hours Nurse Staffing]]</f>
        <v>0</v>
      </c>
      <c r="I116" s="3">
        <f>SUM(Table39[[#This Row],[RN Hours]], Table39[[#This Row],[RN Admin Hours]], Table39[[#This Row],[RN DON Hours]])</f>
        <v>107.13188888888888</v>
      </c>
      <c r="J116" s="3">
        <f t="shared" si="6"/>
        <v>0</v>
      </c>
      <c r="K116" s="4">
        <f>Table39[[#This Row],[RN Hours Contract (W/ Admin, DON)]]/Table39[[#This Row],[RN Hours (w/ Admin, DON)]]</f>
        <v>0</v>
      </c>
      <c r="L116" s="3">
        <v>82.242999999999995</v>
      </c>
      <c r="M116" s="3">
        <v>0</v>
      </c>
      <c r="N116" s="4">
        <f>Table39[[#This Row],[RN Hours Contract]]/Table39[[#This Row],[RN Hours]]</f>
        <v>0</v>
      </c>
      <c r="O116" s="3">
        <v>19.477777777777778</v>
      </c>
      <c r="P116" s="3">
        <v>0</v>
      </c>
      <c r="Q116" s="4">
        <f>Table39[[#This Row],[RN Admin Hours Contract]]/Table39[[#This Row],[RN Admin Hours]]</f>
        <v>0</v>
      </c>
      <c r="R116" s="3">
        <v>5.4111111111111114</v>
      </c>
      <c r="S116" s="3">
        <v>0</v>
      </c>
      <c r="T116" s="4">
        <f>Table39[[#This Row],[RN DON Hours Contract]]/Table39[[#This Row],[RN DON Hours]]</f>
        <v>0</v>
      </c>
      <c r="U116" s="3">
        <f>SUM(Table39[[#This Row],[LPN Hours]], Table39[[#This Row],[LPN Admin Hours]])</f>
        <v>23.945999999999998</v>
      </c>
      <c r="V116" s="3">
        <f>Table39[[#This Row],[LPN Hours Contract]]+Table39[[#This Row],[LPN Admin Hours Contract]]</f>
        <v>0</v>
      </c>
      <c r="W116" s="4">
        <f t="shared" si="7"/>
        <v>0</v>
      </c>
      <c r="X116" s="3">
        <v>23.945999999999998</v>
      </c>
      <c r="Y116" s="3">
        <v>0</v>
      </c>
      <c r="Z116" s="4">
        <f>Table39[[#This Row],[LPN Hours Contract]]/Table39[[#This Row],[LPN Hours]]</f>
        <v>0</v>
      </c>
      <c r="AA116" s="3">
        <v>0</v>
      </c>
      <c r="AB116" s="3">
        <v>0</v>
      </c>
      <c r="AC116" s="4">
        <v>0</v>
      </c>
      <c r="AD116" s="3">
        <f>SUM(Table39[[#This Row],[CNA Hours]], Table39[[#This Row],[NA in Training Hours]], Table39[[#This Row],[Med Aide/Tech Hours]])</f>
        <v>184.8892222222222</v>
      </c>
      <c r="AE116" s="3">
        <f>SUM(Table39[[#This Row],[CNA Hours Contract]], Table39[[#This Row],[NA in Training Hours Contract]], Table39[[#This Row],[Med Aide/Tech Hours Contract]])</f>
        <v>0</v>
      </c>
      <c r="AF116" s="4">
        <f>Table39[[#This Row],[CNA/NA/Med Aide Contract Hours]]/Table39[[#This Row],[Total CNA, NA in Training, Med Aide/Tech Hours]]</f>
        <v>0</v>
      </c>
      <c r="AG116" s="3">
        <v>184.8892222222222</v>
      </c>
      <c r="AH116" s="3">
        <v>0</v>
      </c>
      <c r="AI116" s="4">
        <f>Table39[[#This Row],[CNA Hours Contract]]/Table39[[#This Row],[CNA Hours]]</f>
        <v>0</v>
      </c>
      <c r="AJ116" s="3">
        <v>0</v>
      </c>
      <c r="AK116" s="3">
        <v>0</v>
      </c>
      <c r="AL116" s="4">
        <v>0</v>
      </c>
      <c r="AM116" s="3">
        <v>0</v>
      </c>
      <c r="AN116" s="3">
        <v>0</v>
      </c>
      <c r="AO116" s="4">
        <v>0</v>
      </c>
      <c r="AP116" s="1" t="s">
        <v>114</v>
      </c>
      <c r="AQ116" s="1">
        <v>5</v>
      </c>
    </row>
    <row r="117" spans="1:43" x14ac:dyDescent="0.2">
      <c r="A117" s="1" t="s">
        <v>680</v>
      </c>
      <c r="B117" s="1" t="s">
        <v>800</v>
      </c>
      <c r="C117" s="1" t="s">
        <v>1488</v>
      </c>
      <c r="D117" s="1" t="s">
        <v>1770</v>
      </c>
      <c r="E117" s="3">
        <v>25.533333333333335</v>
      </c>
      <c r="F117" s="3">
        <f t="shared" si="5"/>
        <v>130.4518888888889</v>
      </c>
      <c r="G117" s="3">
        <f>SUM(Table39[[#This Row],[RN Hours Contract (W/ Admin, DON)]], Table39[[#This Row],[LPN Contract Hours (w/ Admin)]], Table39[[#This Row],[CNA/NA/Med Aide Contract Hours]])</f>
        <v>0</v>
      </c>
      <c r="H117" s="4">
        <f>Table39[[#This Row],[Total Contract Hours]]/Table39[[#This Row],[Total Hours Nurse Staffing]]</f>
        <v>0</v>
      </c>
      <c r="I117" s="3">
        <f>SUM(Table39[[#This Row],[RN Hours]], Table39[[#This Row],[RN Admin Hours]], Table39[[#This Row],[RN DON Hours]])</f>
        <v>27.684111111111115</v>
      </c>
      <c r="J117" s="3">
        <f t="shared" si="6"/>
        <v>0</v>
      </c>
      <c r="K117" s="4">
        <f>Table39[[#This Row],[RN Hours Contract (W/ Admin, DON)]]/Table39[[#This Row],[RN Hours (w/ Admin, DON)]]</f>
        <v>0</v>
      </c>
      <c r="L117" s="3">
        <v>22.666</v>
      </c>
      <c r="M117" s="3">
        <v>0</v>
      </c>
      <c r="N117" s="4">
        <f>Table39[[#This Row],[RN Hours Contract]]/Table39[[#This Row],[RN Hours]]</f>
        <v>0</v>
      </c>
      <c r="O117" s="3">
        <v>2.7407777777777786</v>
      </c>
      <c r="P117" s="3">
        <v>0</v>
      </c>
      <c r="Q117" s="4">
        <f>Table39[[#This Row],[RN Admin Hours Contract]]/Table39[[#This Row],[RN Admin Hours]]</f>
        <v>0</v>
      </c>
      <c r="R117" s="3">
        <v>2.2773333333333339</v>
      </c>
      <c r="S117" s="3">
        <v>0</v>
      </c>
      <c r="T117" s="4">
        <f>Table39[[#This Row],[RN DON Hours Contract]]/Table39[[#This Row],[RN DON Hours]]</f>
        <v>0</v>
      </c>
      <c r="U117" s="3">
        <f>SUM(Table39[[#This Row],[LPN Hours]], Table39[[#This Row],[LPN Admin Hours]])</f>
        <v>22.631999999999998</v>
      </c>
      <c r="V117" s="3">
        <f>Table39[[#This Row],[LPN Hours Contract]]+Table39[[#This Row],[LPN Admin Hours Contract]]</f>
        <v>0</v>
      </c>
      <c r="W117" s="4">
        <f t="shared" si="7"/>
        <v>0</v>
      </c>
      <c r="X117" s="3">
        <v>20.102888888888888</v>
      </c>
      <c r="Y117" s="3">
        <v>0</v>
      </c>
      <c r="Z117" s="4">
        <f>Table39[[#This Row],[LPN Hours Contract]]/Table39[[#This Row],[LPN Hours]]</f>
        <v>0</v>
      </c>
      <c r="AA117" s="3">
        <v>2.5291111111111109</v>
      </c>
      <c r="AB117" s="3">
        <v>0</v>
      </c>
      <c r="AC117" s="4">
        <f>Table39[[#This Row],[LPN Admin Hours Contract]]/Table39[[#This Row],[LPN Admin Hours]]</f>
        <v>0</v>
      </c>
      <c r="AD117" s="3">
        <f>SUM(Table39[[#This Row],[CNA Hours]], Table39[[#This Row],[NA in Training Hours]], Table39[[#This Row],[Med Aide/Tech Hours]])</f>
        <v>80.135777777777776</v>
      </c>
      <c r="AE117" s="3">
        <f>SUM(Table39[[#This Row],[CNA Hours Contract]], Table39[[#This Row],[NA in Training Hours Contract]], Table39[[#This Row],[Med Aide/Tech Hours Contract]])</f>
        <v>0</v>
      </c>
      <c r="AF117" s="4">
        <f>Table39[[#This Row],[CNA/NA/Med Aide Contract Hours]]/Table39[[#This Row],[Total CNA, NA in Training, Med Aide/Tech Hours]]</f>
        <v>0</v>
      </c>
      <c r="AG117" s="3">
        <v>80.135777777777776</v>
      </c>
      <c r="AH117" s="3">
        <v>0</v>
      </c>
      <c r="AI117" s="4">
        <f>Table39[[#This Row],[CNA Hours Contract]]/Table39[[#This Row],[CNA Hours]]</f>
        <v>0</v>
      </c>
      <c r="AJ117" s="3">
        <v>0</v>
      </c>
      <c r="AK117" s="3">
        <v>0</v>
      </c>
      <c r="AL117" s="4">
        <v>0</v>
      </c>
      <c r="AM117" s="3">
        <v>0</v>
      </c>
      <c r="AN117" s="3">
        <v>0</v>
      </c>
      <c r="AO117" s="4">
        <v>0</v>
      </c>
      <c r="AP117" s="1" t="s">
        <v>115</v>
      </c>
      <c r="AQ117" s="1">
        <v>5</v>
      </c>
    </row>
    <row r="118" spans="1:43" x14ac:dyDescent="0.2">
      <c r="A118" s="1" t="s">
        <v>680</v>
      </c>
      <c r="B118" s="1" t="s">
        <v>801</v>
      </c>
      <c r="C118" s="1" t="s">
        <v>1460</v>
      </c>
      <c r="D118" s="1" t="s">
        <v>1761</v>
      </c>
      <c r="E118" s="3">
        <v>34.866666666666667</v>
      </c>
      <c r="F118" s="3">
        <f t="shared" si="5"/>
        <v>131.56111111111113</v>
      </c>
      <c r="G118" s="3">
        <f>SUM(Table39[[#This Row],[RN Hours Contract (W/ Admin, DON)]], Table39[[#This Row],[LPN Contract Hours (w/ Admin)]], Table39[[#This Row],[CNA/NA/Med Aide Contract Hours]])</f>
        <v>46.135333333333335</v>
      </c>
      <c r="H118" s="4">
        <f>Table39[[#This Row],[Total Contract Hours]]/Table39[[#This Row],[Total Hours Nurse Staffing]]</f>
        <v>0.35067606942274393</v>
      </c>
      <c r="I118" s="3">
        <f>SUM(Table39[[#This Row],[RN Hours]], Table39[[#This Row],[RN Admin Hours]], Table39[[#This Row],[RN DON Hours]])</f>
        <v>11.785444444444446</v>
      </c>
      <c r="J118" s="3">
        <f t="shared" si="6"/>
        <v>0.2638888888888889</v>
      </c>
      <c r="K118" s="4">
        <f>Table39[[#This Row],[RN Hours Contract (W/ Admin, DON)]]/Table39[[#This Row],[RN Hours (w/ Admin, DON)]]</f>
        <v>2.239108504841188E-2</v>
      </c>
      <c r="L118" s="3">
        <v>1.9166666666666667</v>
      </c>
      <c r="M118" s="3">
        <v>0.2638888888888889</v>
      </c>
      <c r="N118" s="4">
        <f>Table39[[#This Row],[RN Hours Contract]]/Table39[[#This Row],[RN Hours]]</f>
        <v>0.13768115942028986</v>
      </c>
      <c r="O118" s="3">
        <v>8.9798888888888904</v>
      </c>
      <c r="P118" s="3">
        <v>0</v>
      </c>
      <c r="Q118" s="4">
        <f>Table39[[#This Row],[RN Admin Hours Contract]]/Table39[[#This Row],[RN Admin Hours]]</f>
        <v>0</v>
      </c>
      <c r="R118" s="3">
        <v>0.88888888888888873</v>
      </c>
      <c r="S118" s="3">
        <v>0</v>
      </c>
      <c r="T118" s="4">
        <f>Table39[[#This Row],[RN DON Hours Contract]]/Table39[[#This Row],[RN DON Hours]]</f>
        <v>0</v>
      </c>
      <c r="U118" s="3">
        <f>SUM(Table39[[#This Row],[LPN Hours]], Table39[[#This Row],[LPN Admin Hours]])</f>
        <v>27.166222222222224</v>
      </c>
      <c r="V118" s="3">
        <f>Table39[[#This Row],[LPN Hours Contract]]+Table39[[#This Row],[LPN Admin Hours Contract]]</f>
        <v>4.9075555555555557</v>
      </c>
      <c r="W118" s="4">
        <f t="shared" si="7"/>
        <v>0.18064917217459589</v>
      </c>
      <c r="X118" s="3">
        <v>27.166222222222224</v>
      </c>
      <c r="Y118" s="3">
        <v>4.9075555555555557</v>
      </c>
      <c r="Z118" s="4">
        <f>Table39[[#This Row],[LPN Hours Contract]]/Table39[[#This Row],[LPN Hours]]</f>
        <v>0.18064917217459589</v>
      </c>
      <c r="AA118" s="3">
        <v>0</v>
      </c>
      <c r="AB118" s="3">
        <v>0</v>
      </c>
      <c r="AC118" s="4">
        <v>0</v>
      </c>
      <c r="AD118" s="3">
        <f>SUM(Table39[[#This Row],[CNA Hours]], Table39[[#This Row],[NA in Training Hours]], Table39[[#This Row],[Med Aide/Tech Hours]])</f>
        <v>92.609444444444449</v>
      </c>
      <c r="AE118" s="3">
        <f>SUM(Table39[[#This Row],[CNA Hours Contract]], Table39[[#This Row],[NA in Training Hours Contract]], Table39[[#This Row],[Med Aide/Tech Hours Contract]])</f>
        <v>40.963888888888889</v>
      </c>
      <c r="AF118" s="4">
        <f>Table39[[#This Row],[CNA/NA/Med Aide Contract Hours]]/Table39[[#This Row],[Total CNA, NA in Training, Med Aide/Tech Hours]]</f>
        <v>0.44232949603172222</v>
      </c>
      <c r="AG118" s="3">
        <v>92.609444444444449</v>
      </c>
      <c r="AH118" s="3">
        <v>40.963888888888889</v>
      </c>
      <c r="AI118" s="4">
        <f>Table39[[#This Row],[CNA Hours Contract]]/Table39[[#This Row],[CNA Hours]]</f>
        <v>0.44232949603172222</v>
      </c>
      <c r="AJ118" s="3">
        <v>0</v>
      </c>
      <c r="AK118" s="3">
        <v>0</v>
      </c>
      <c r="AL118" s="4">
        <v>0</v>
      </c>
      <c r="AM118" s="3">
        <v>0</v>
      </c>
      <c r="AN118" s="3">
        <v>0</v>
      </c>
      <c r="AO118" s="4">
        <v>0</v>
      </c>
      <c r="AP118" s="1" t="s">
        <v>116</v>
      </c>
      <c r="AQ118" s="1">
        <v>5</v>
      </c>
    </row>
    <row r="119" spans="1:43" x14ac:dyDescent="0.2">
      <c r="A119" s="1" t="s">
        <v>680</v>
      </c>
      <c r="B119" s="1" t="s">
        <v>802</v>
      </c>
      <c r="C119" s="1" t="s">
        <v>1489</v>
      </c>
      <c r="D119" s="1" t="s">
        <v>1702</v>
      </c>
      <c r="E119" s="3">
        <v>75.3</v>
      </c>
      <c r="F119" s="3">
        <f t="shared" si="5"/>
        <v>210.42077777777777</v>
      </c>
      <c r="G119" s="3">
        <f>SUM(Table39[[#This Row],[RN Hours Contract (W/ Admin, DON)]], Table39[[#This Row],[LPN Contract Hours (w/ Admin)]], Table39[[#This Row],[CNA/NA/Med Aide Contract Hours]])</f>
        <v>6.1722222222222216</v>
      </c>
      <c r="H119" s="4">
        <f>Table39[[#This Row],[Total Contract Hours]]/Table39[[#This Row],[Total Hours Nurse Staffing]]</f>
        <v>2.9332760231219241E-2</v>
      </c>
      <c r="I119" s="3">
        <f>SUM(Table39[[#This Row],[RN Hours]], Table39[[#This Row],[RN Admin Hours]], Table39[[#This Row],[RN DON Hours]])</f>
        <v>35.003333333333337</v>
      </c>
      <c r="J119" s="3">
        <f t="shared" si="6"/>
        <v>2.0944444444444441</v>
      </c>
      <c r="K119" s="4">
        <f>Table39[[#This Row],[RN Hours Contract (W/ Admin, DON)]]/Table39[[#This Row],[RN Hours (w/ Admin, DON)]]</f>
        <v>5.9835571215439781E-2</v>
      </c>
      <c r="L119" s="3">
        <v>29.092222222222226</v>
      </c>
      <c r="M119" s="3">
        <v>1.5166666666666666</v>
      </c>
      <c r="N119" s="4">
        <f>Table39[[#This Row],[RN Hours Contract]]/Table39[[#This Row],[RN Hours]]</f>
        <v>5.2133063438108689E-2</v>
      </c>
      <c r="O119" s="3">
        <v>0.57777777777777772</v>
      </c>
      <c r="P119" s="3">
        <v>0.57777777777777772</v>
      </c>
      <c r="Q119" s="4">
        <f>Table39[[#This Row],[RN Admin Hours Contract]]/Table39[[#This Row],[RN Admin Hours]]</f>
        <v>1</v>
      </c>
      <c r="R119" s="3">
        <v>5.333333333333333</v>
      </c>
      <c r="S119" s="3">
        <v>0</v>
      </c>
      <c r="T119" s="4">
        <f>Table39[[#This Row],[RN DON Hours Contract]]/Table39[[#This Row],[RN DON Hours]]</f>
        <v>0</v>
      </c>
      <c r="U119" s="3">
        <f>SUM(Table39[[#This Row],[LPN Hours]], Table39[[#This Row],[LPN Admin Hours]])</f>
        <v>23.927777777777777</v>
      </c>
      <c r="V119" s="3">
        <f>Table39[[#This Row],[LPN Hours Contract]]+Table39[[#This Row],[LPN Admin Hours Contract]]</f>
        <v>0.55555555555555558</v>
      </c>
      <c r="W119" s="4">
        <f t="shared" si="7"/>
        <v>2.3218017181332717E-2</v>
      </c>
      <c r="X119" s="3">
        <v>12.638888888888889</v>
      </c>
      <c r="Y119" s="3">
        <v>0.55555555555555558</v>
      </c>
      <c r="Z119" s="4">
        <f>Table39[[#This Row],[LPN Hours Contract]]/Table39[[#This Row],[LPN Hours]]</f>
        <v>4.3956043956043959E-2</v>
      </c>
      <c r="AA119" s="3">
        <v>11.28888888888889</v>
      </c>
      <c r="AB119" s="3">
        <v>0</v>
      </c>
      <c r="AC119" s="4">
        <f>Table39[[#This Row],[LPN Admin Hours Contract]]/Table39[[#This Row],[LPN Admin Hours]]</f>
        <v>0</v>
      </c>
      <c r="AD119" s="3">
        <f>SUM(Table39[[#This Row],[CNA Hours]], Table39[[#This Row],[NA in Training Hours]], Table39[[#This Row],[Med Aide/Tech Hours]])</f>
        <v>151.48966666666666</v>
      </c>
      <c r="AE119" s="3">
        <f>SUM(Table39[[#This Row],[CNA Hours Contract]], Table39[[#This Row],[NA in Training Hours Contract]], Table39[[#This Row],[Med Aide/Tech Hours Contract]])</f>
        <v>3.5222222222222221</v>
      </c>
      <c r="AF119" s="4">
        <f>Table39[[#This Row],[CNA/NA/Med Aide Contract Hours]]/Table39[[#This Row],[Total CNA, NA in Training, Med Aide/Tech Hours]]</f>
        <v>2.3250577413787665E-2</v>
      </c>
      <c r="AG119" s="3">
        <v>151.48966666666666</v>
      </c>
      <c r="AH119" s="3">
        <v>3.5222222222222221</v>
      </c>
      <c r="AI119" s="4">
        <f>Table39[[#This Row],[CNA Hours Contract]]/Table39[[#This Row],[CNA Hours]]</f>
        <v>2.3250577413787665E-2</v>
      </c>
      <c r="AJ119" s="3">
        <v>0</v>
      </c>
      <c r="AK119" s="3">
        <v>0</v>
      </c>
      <c r="AL119" s="4">
        <v>0</v>
      </c>
      <c r="AM119" s="3">
        <v>0</v>
      </c>
      <c r="AN119" s="3">
        <v>0</v>
      </c>
      <c r="AO119" s="4">
        <v>0</v>
      </c>
      <c r="AP119" s="1" t="s">
        <v>117</v>
      </c>
      <c r="AQ119" s="1">
        <v>5</v>
      </c>
    </row>
    <row r="120" spans="1:43" x14ac:dyDescent="0.2">
      <c r="A120" s="1" t="s">
        <v>680</v>
      </c>
      <c r="B120" s="1" t="s">
        <v>803</v>
      </c>
      <c r="C120" s="1" t="s">
        <v>1490</v>
      </c>
      <c r="D120" s="1" t="s">
        <v>1716</v>
      </c>
      <c r="E120" s="3">
        <v>42.177777777777777</v>
      </c>
      <c r="F120" s="3">
        <f t="shared" si="5"/>
        <v>156.12677777777776</v>
      </c>
      <c r="G120" s="3">
        <f>SUM(Table39[[#This Row],[RN Hours Contract (W/ Admin, DON)]], Table39[[#This Row],[LPN Contract Hours (w/ Admin)]], Table39[[#This Row],[CNA/NA/Med Aide Contract Hours]])</f>
        <v>0</v>
      </c>
      <c r="H120" s="4">
        <f>Table39[[#This Row],[Total Contract Hours]]/Table39[[#This Row],[Total Hours Nurse Staffing]]</f>
        <v>0</v>
      </c>
      <c r="I120" s="3">
        <f>SUM(Table39[[#This Row],[RN Hours]], Table39[[#This Row],[RN Admin Hours]], Table39[[#This Row],[RN DON Hours]])</f>
        <v>27.856444444444442</v>
      </c>
      <c r="J120" s="3">
        <f t="shared" si="6"/>
        <v>0</v>
      </c>
      <c r="K120" s="4">
        <f>Table39[[#This Row],[RN Hours Contract (W/ Admin, DON)]]/Table39[[#This Row],[RN Hours (w/ Admin, DON)]]</f>
        <v>0</v>
      </c>
      <c r="L120" s="3">
        <v>19.530555555555555</v>
      </c>
      <c r="M120" s="3">
        <v>0</v>
      </c>
      <c r="N120" s="4">
        <f>Table39[[#This Row],[RN Hours Contract]]/Table39[[#This Row],[RN Hours]]</f>
        <v>0</v>
      </c>
      <c r="O120" s="3">
        <v>0</v>
      </c>
      <c r="P120" s="3">
        <v>0</v>
      </c>
      <c r="Q120" s="4">
        <v>0</v>
      </c>
      <c r="R120" s="3">
        <v>8.3258888888888887</v>
      </c>
      <c r="S120" s="3">
        <v>0</v>
      </c>
      <c r="T120" s="4">
        <f>Table39[[#This Row],[RN DON Hours Contract]]/Table39[[#This Row],[RN DON Hours]]</f>
        <v>0</v>
      </c>
      <c r="U120" s="3">
        <f>SUM(Table39[[#This Row],[LPN Hours]], Table39[[#This Row],[LPN Admin Hours]])</f>
        <v>25.033333333333335</v>
      </c>
      <c r="V120" s="3">
        <f>Table39[[#This Row],[LPN Hours Contract]]+Table39[[#This Row],[LPN Admin Hours Contract]]</f>
        <v>0</v>
      </c>
      <c r="W120" s="4">
        <f t="shared" si="7"/>
        <v>0</v>
      </c>
      <c r="X120" s="3">
        <v>25.033333333333335</v>
      </c>
      <c r="Y120" s="3">
        <v>0</v>
      </c>
      <c r="Z120" s="4">
        <f>Table39[[#This Row],[LPN Hours Contract]]/Table39[[#This Row],[LPN Hours]]</f>
        <v>0</v>
      </c>
      <c r="AA120" s="3">
        <v>0</v>
      </c>
      <c r="AB120" s="3">
        <v>0</v>
      </c>
      <c r="AC120" s="4">
        <v>0</v>
      </c>
      <c r="AD120" s="3">
        <f>SUM(Table39[[#This Row],[CNA Hours]], Table39[[#This Row],[NA in Training Hours]], Table39[[#This Row],[Med Aide/Tech Hours]])</f>
        <v>103.23699999999999</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103.23699999999999</v>
      </c>
      <c r="AH120" s="3">
        <v>0</v>
      </c>
      <c r="AI120" s="4">
        <f>Table39[[#This Row],[CNA Hours Contract]]/Table39[[#This Row],[CNA Hours]]</f>
        <v>0</v>
      </c>
      <c r="AJ120" s="3">
        <v>0</v>
      </c>
      <c r="AK120" s="3">
        <v>0</v>
      </c>
      <c r="AL120" s="4">
        <v>0</v>
      </c>
      <c r="AM120" s="3">
        <v>0</v>
      </c>
      <c r="AN120" s="3">
        <v>0</v>
      </c>
      <c r="AO120" s="4">
        <v>0</v>
      </c>
      <c r="AP120" s="1" t="s">
        <v>118</v>
      </c>
      <c r="AQ120" s="1">
        <v>5</v>
      </c>
    </row>
    <row r="121" spans="1:43" x14ac:dyDescent="0.2">
      <c r="A121" s="1" t="s">
        <v>680</v>
      </c>
      <c r="B121" s="1" t="s">
        <v>804</v>
      </c>
      <c r="C121" s="1" t="s">
        <v>1439</v>
      </c>
      <c r="D121" s="1" t="s">
        <v>1741</v>
      </c>
      <c r="E121" s="3">
        <v>69.211111111111109</v>
      </c>
      <c r="F121" s="3">
        <f t="shared" si="5"/>
        <v>243.36722222222224</v>
      </c>
      <c r="G121" s="3">
        <f>SUM(Table39[[#This Row],[RN Hours Contract (W/ Admin, DON)]], Table39[[#This Row],[LPN Contract Hours (w/ Admin)]], Table39[[#This Row],[CNA/NA/Med Aide Contract Hours]])</f>
        <v>17.772777777777772</v>
      </c>
      <c r="H121" s="4">
        <f>Table39[[#This Row],[Total Contract Hours]]/Table39[[#This Row],[Total Hours Nurse Staffing]]</f>
        <v>7.3028642129749022E-2</v>
      </c>
      <c r="I121" s="3">
        <f>SUM(Table39[[#This Row],[RN Hours]], Table39[[#This Row],[RN Admin Hours]], Table39[[#This Row],[RN DON Hours]])</f>
        <v>40.400333333333336</v>
      </c>
      <c r="J121" s="3">
        <f t="shared" si="6"/>
        <v>2.2253333333333334</v>
      </c>
      <c r="K121" s="4">
        <f>Table39[[#This Row],[RN Hours Contract (W/ Admin, DON)]]/Table39[[#This Row],[RN Hours (w/ Admin, DON)]]</f>
        <v>5.508205377843417E-2</v>
      </c>
      <c r="L121" s="3">
        <v>34.817</v>
      </c>
      <c r="M121" s="3">
        <v>2.2253333333333334</v>
      </c>
      <c r="N121" s="4">
        <f>Table39[[#This Row],[RN Hours Contract]]/Table39[[#This Row],[RN Hours]]</f>
        <v>6.3915137241385908E-2</v>
      </c>
      <c r="O121" s="3">
        <v>0</v>
      </c>
      <c r="P121" s="3">
        <v>0</v>
      </c>
      <c r="Q121" s="4">
        <v>0</v>
      </c>
      <c r="R121" s="3">
        <v>5.583333333333333</v>
      </c>
      <c r="S121" s="3">
        <v>0</v>
      </c>
      <c r="T121" s="4">
        <f>Table39[[#This Row],[RN DON Hours Contract]]/Table39[[#This Row],[RN DON Hours]]</f>
        <v>0</v>
      </c>
      <c r="U121" s="3">
        <f>SUM(Table39[[#This Row],[LPN Hours]], Table39[[#This Row],[LPN Admin Hours]])</f>
        <v>65.74144444444444</v>
      </c>
      <c r="V121" s="3">
        <f>Table39[[#This Row],[LPN Hours Contract]]+Table39[[#This Row],[LPN Admin Hours Contract]]</f>
        <v>2.2414444444444448</v>
      </c>
      <c r="W121" s="4">
        <f t="shared" si="7"/>
        <v>3.4094846308687407E-2</v>
      </c>
      <c r="X121" s="3">
        <v>65.74144444444444</v>
      </c>
      <c r="Y121" s="3">
        <v>2.2414444444444448</v>
      </c>
      <c r="Z121" s="4">
        <f>Table39[[#This Row],[LPN Hours Contract]]/Table39[[#This Row],[LPN Hours]]</f>
        <v>3.4094846308687407E-2</v>
      </c>
      <c r="AA121" s="3">
        <v>0</v>
      </c>
      <c r="AB121" s="3">
        <v>0</v>
      </c>
      <c r="AC121" s="4">
        <v>0</v>
      </c>
      <c r="AD121" s="3">
        <f>SUM(Table39[[#This Row],[CNA Hours]], Table39[[#This Row],[NA in Training Hours]], Table39[[#This Row],[Med Aide/Tech Hours]])</f>
        <v>137.22544444444446</v>
      </c>
      <c r="AE121" s="3">
        <f>SUM(Table39[[#This Row],[CNA Hours Contract]], Table39[[#This Row],[NA in Training Hours Contract]], Table39[[#This Row],[Med Aide/Tech Hours Contract]])</f>
        <v>13.305999999999994</v>
      </c>
      <c r="AF121" s="4">
        <f>Table39[[#This Row],[CNA/NA/Med Aide Contract Hours]]/Table39[[#This Row],[Total CNA, NA in Training, Med Aide/Tech Hours]]</f>
        <v>9.6964524719662396E-2</v>
      </c>
      <c r="AG121" s="3">
        <v>137.22544444444446</v>
      </c>
      <c r="AH121" s="3">
        <v>13.305999999999994</v>
      </c>
      <c r="AI121" s="4">
        <f>Table39[[#This Row],[CNA Hours Contract]]/Table39[[#This Row],[CNA Hours]]</f>
        <v>9.6964524719662396E-2</v>
      </c>
      <c r="AJ121" s="3">
        <v>0</v>
      </c>
      <c r="AK121" s="3">
        <v>0</v>
      </c>
      <c r="AL121" s="4">
        <v>0</v>
      </c>
      <c r="AM121" s="3">
        <v>0</v>
      </c>
      <c r="AN121" s="3">
        <v>0</v>
      </c>
      <c r="AO121" s="4">
        <v>0</v>
      </c>
      <c r="AP121" s="1" t="s">
        <v>119</v>
      </c>
      <c r="AQ121" s="1">
        <v>5</v>
      </c>
    </row>
    <row r="122" spans="1:43" x14ac:dyDescent="0.2">
      <c r="A122" s="1" t="s">
        <v>680</v>
      </c>
      <c r="B122" s="1" t="s">
        <v>805</v>
      </c>
      <c r="C122" s="1" t="s">
        <v>1491</v>
      </c>
      <c r="D122" s="1" t="s">
        <v>1729</v>
      </c>
      <c r="E122" s="3">
        <v>34.511111111111113</v>
      </c>
      <c r="F122" s="3">
        <f t="shared" si="5"/>
        <v>142.60400000000001</v>
      </c>
      <c r="G122" s="3">
        <f>SUM(Table39[[#This Row],[RN Hours Contract (W/ Admin, DON)]], Table39[[#This Row],[LPN Contract Hours (w/ Admin)]], Table39[[#This Row],[CNA/NA/Med Aide Contract Hours]])</f>
        <v>0</v>
      </c>
      <c r="H122" s="4">
        <f>Table39[[#This Row],[Total Contract Hours]]/Table39[[#This Row],[Total Hours Nurse Staffing]]</f>
        <v>0</v>
      </c>
      <c r="I122" s="3">
        <f>SUM(Table39[[#This Row],[RN Hours]], Table39[[#This Row],[RN Admin Hours]], Table39[[#This Row],[RN DON Hours]])</f>
        <v>50.114666666666672</v>
      </c>
      <c r="J122" s="3">
        <f t="shared" si="6"/>
        <v>0</v>
      </c>
      <c r="K122" s="4">
        <f>Table39[[#This Row],[RN Hours Contract (W/ Admin, DON)]]/Table39[[#This Row],[RN Hours (w/ Admin, DON)]]</f>
        <v>0</v>
      </c>
      <c r="L122" s="3">
        <v>40.465777777777781</v>
      </c>
      <c r="M122" s="3">
        <v>0</v>
      </c>
      <c r="N122" s="4">
        <f>Table39[[#This Row],[RN Hours Contract]]/Table39[[#This Row],[RN Hours]]</f>
        <v>0</v>
      </c>
      <c r="O122" s="3">
        <v>5.2753333333333341</v>
      </c>
      <c r="P122" s="3">
        <v>0</v>
      </c>
      <c r="Q122" s="4">
        <f>Table39[[#This Row],[RN Admin Hours Contract]]/Table39[[#This Row],[RN Admin Hours]]</f>
        <v>0</v>
      </c>
      <c r="R122" s="3">
        <v>4.3735555555555541</v>
      </c>
      <c r="S122" s="3">
        <v>0</v>
      </c>
      <c r="T122" s="4">
        <f>Table39[[#This Row],[RN DON Hours Contract]]/Table39[[#This Row],[RN DON Hours]]</f>
        <v>0</v>
      </c>
      <c r="U122" s="3">
        <f>SUM(Table39[[#This Row],[LPN Hours]], Table39[[#This Row],[LPN Admin Hours]])</f>
        <v>28.306333333333335</v>
      </c>
      <c r="V122" s="3">
        <f>Table39[[#This Row],[LPN Hours Contract]]+Table39[[#This Row],[LPN Admin Hours Contract]]</f>
        <v>0</v>
      </c>
      <c r="W122" s="4">
        <f t="shared" si="7"/>
        <v>0</v>
      </c>
      <c r="X122" s="3">
        <v>28.306333333333335</v>
      </c>
      <c r="Y122" s="3">
        <v>0</v>
      </c>
      <c r="Z122" s="4">
        <f>Table39[[#This Row],[LPN Hours Contract]]/Table39[[#This Row],[LPN Hours]]</f>
        <v>0</v>
      </c>
      <c r="AA122" s="3">
        <v>0</v>
      </c>
      <c r="AB122" s="3">
        <v>0</v>
      </c>
      <c r="AC122" s="4">
        <v>0</v>
      </c>
      <c r="AD122" s="3">
        <f>SUM(Table39[[#This Row],[CNA Hours]], Table39[[#This Row],[NA in Training Hours]], Table39[[#This Row],[Med Aide/Tech Hours]])</f>
        <v>64.183000000000007</v>
      </c>
      <c r="AE122" s="3">
        <f>SUM(Table39[[#This Row],[CNA Hours Contract]], Table39[[#This Row],[NA in Training Hours Contract]], Table39[[#This Row],[Med Aide/Tech Hours Contract]])</f>
        <v>0</v>
      </c>
      <c r="AF122" s="4">
        <f>Table39[[#This Row],[CNA/NA/Med Aide Contract Hours]]/Table39[[#This Row],[Total CNA, NA in Training, Med Aide/Tech Hours]]</f>
        <v>0</v>
      </c>
      <c r="AG122" s="3">
        <v>64.183000000000007</v>
      </c>
      <c r="AH122" s="3">
        <v>0</v>
      </c>
      <c r="AI122" s="4">
        <f>Table39[[#This Row],[CNA Hours Contract]]/Table39[[#This Row],[CNA Hours]]</f>
        <v>0</v>
      </c>
      <c r="AJ122" s="3">
        <v>0</v>
      </c>
      <c r="AK122" s="3">
        <v>0</v>
      </c>
      <c r="AL122" s="4">
        <v>0</v>
      </c>
      <c r="AM122" s="3">
        <v>0</v>
      </c>
      <c r="AN122" s="3">
        <v>0</v>
      </c>
      <c r="AO122" s="4">
        <v>0</v>
      </c>
      <c r="AP122" s="1" t="s">
        <v>120</v>
      </c>
      <c r="AQ122" s="1">
        <v>5</v>
      </c>
    </row>
    <row r="123" spans="1:43" x14ac:dyDescent="0.2">
      <c r="A123" s="1" t="s">
        <v>680</v>
      </c>
      <c r="B123" s="1" t="s">
        <v>806</v>
      </c>
      <c r="C123" s="1" t="s">
        <v>1492</v>
      </c>
      <c r="D123" s="1" t="s">
        <v>1721</v>
      </c>
      <c r="E123" s="3">
        <v>113.37777777777778</v>
      </c>
      <c r="F123" s="3">
        <f t="shared" si="5"/>
        <v>268.16444444444448</v>
      </c>
      <c r="G123" s="3">
        <f>SUM(Table39[[#This Row],[RN Hours Contract (W/ Admin, DON)]], Table39[[#This Row],[LPN Contract Hours (w/ Admin)]], Table39[[#This Row],[CNA/NA/Med Aide Contract Hours]])</f>
        <v>0</v>
      </c>
      <c r="H123" s="4">
        <f>Table39[[#This Row],[Total Contract Hours]]/Table39[[#This Row],[Total Hours Nurse Staffing]]</f>
        <v>0</v>
      </c>
      <c r="I123" s="3">
        <f>SUM(Table39[[#This Row],[RN Hours]], Table39[[#This Row],[RN Admin Hours]], Table39[[#This Row],[RN DON Hours]])</f>
        <v>27.218444444444451</v>
      </c>
      <c r="J123" s="3">
        <f t="shared" si="6"/>
        <v>0</v>
      </c>
      <c r="K123" s="4">
        <f>Table39[[#This Row],[RN Hours Contract (W/ Admin, DON)]]/Table39[[#This Row],[RN Hours (w/ Admin, DON)]]</f>
        <v>0</v>
      </c>
      <c r="L123" s="3">
        <v>21.504222222222225</v>
      </c>
      <c r="M123" s="3">
        <v>0</v>
      </c>
      <c r="N123" s="4">
        <f>Table39[[#This Row],[RN Hours Contract]]/Table39[[#This Row],[RN Hours]]</f>
        <v>0</v>
      </c>
      <c r="O123" s="3">
        <v>5.7142222222222241</v>
      </c>
      <c r="P123" s="3">
        <v>0</v>
      </c>
      <c r="Q123" s="4">
        <f>Table39[[#This Row],[RN Admin Hours Contract]]/Table39[[#This Row],[RN Admin Hours]]</f>
        <v>0</v>
      </c>
      <c r="R123" s="3">
        <v>0</v>
      </c>
      <c r="S123" s="3">
        <v>0</v>
      </c>
      <c r="T123" s="4">
        <v>0</v>
      </c>
      <c r="U123" s="3">
        <f>SUM(Table39[[#This Row],[LPN Hours]], Table39[[#This Row],[LPN Admin Hours]])</f>
        <v>70.405888888888882</v>
      </c>
      <c r="V123" s="3">
        <f>Table39[[#This Row],[LPN Hours Contract]]+Table39[[#This Row],[LPN Admin Hours Contract]]</f>
        <v>0</v>
      </c>
      <c r="W123" s="4">
        <f t="shared" si="7"/>
        <v>0</v>
      </c>
      <c r="X123" s="3">
        <v>60.150888888888886</v>
      </c>
      <c r="Y123" s="3">
        <v>0</v>
      </c>
      <c r="Z123" s="4">
        <f>Table39[[#This Row],[LPN Hours Contract]]/Table39[[#This Row],[LPN Hours]]</f>
        <v>0</v>
      </c>
      <c r="AA123" s="3">
        <v>10.254999999999999</v>
      </c>
      <c r="AB123" s="3">
        <v>0</v>
      </c>
      <c r="AC123" s="4">
        <f>Table39[[#This Row],[LPN Admin Hours Contract]]/Table39[[#This Row],[LPN Admin Hours]]</f>
        <v>0</v>
      </c>
      <c r="AD123" s="3">
        <f>SUM(Table39[[#This Row],[CNA Hours]], Table39[[#This Row],[NA in Training Hours]], Table39[[#This Row],[Med Aide/Tech Hours]])</f>
        <v>170.54011111111112</v>
      </c>
      <c r="AE123" s="3">
        <f>SUM(Table39[[#This Row],[CNA Hours Contract]], Table39[[#This Row],[NA in Training Hours Contract]], Table39[[#This Row],[Med Aide/Tech Hours Contract]])</f>
        <v>0</v>
      </c>
      <c r="AF123" s="4">
        <f>Table39[[#This Row],[CNA/NA/Med Aide Contract Hours]]/Table39[[#This Row],[Total CNA, NA in Training, Med Aide/Tech Hours]]</f>
        <v>0</v>
      </c>
      <c r="AG123" s="3">
        <v>170.54011111111112</v>
      </c>
      <c r="AH123" s="3">
        <v>0</v>
      </c>
      <c r="AI123" s="4">
        <f>Table39[[#This Row],[CNA Hours Contract]]/Table39[[#This Row],[CNA Hours]]</f>
        <v>0</v>
      </c>
      <c r="AJ123" s="3">
        <v>0</v>
      </c>
      <c r="AK123" s="3">
        <v>0</v>
      </c>
      <c r="AL123" s="4">
        <v>0</v>
      </c>
      <c r="AM123" s="3">
        <v>0</v>
      </c>
      <c r="AN123" s="3">
        <v>0</v>
      </c>
      <c r="AO123" s="4">
        <v>0</v>
      </c>
      <c r="AP123" s="1" t="s">
        <v>121</v>
      </c>
      <c r="AQ123" s="1">
        <v>5</v>
      </c>
    </row>
    <row r="124" spans="1:43" x14ac:dyDescent="0.2">
      <c r="A124" s="1" t="s">
        <v>680</v>
      </c>
      <c r="B124" s="1" t="s">
        <v>807</v>
      </c>
      <c r="C124" s="1" t="s">
        <v>1493</v>
      </c>
      <c r="D124" s="1" t="s">
        <v>1741</v>
      </c>
      <c r="E124" s="3">
        <v>136.9111111111111</v>
      </c>
      <c r="F124" s="3">
        <f t="shared" si="5"/>
        <v>432.6921111111111</v>
      </c>
      <c r="G124" s="3">
        <f>SUM(Table39[[#This Row],[RN Hours Contract (W/ Admin, DON)]], Table39[[#This Row],[LPN Contract Hours (w/ Admin)]], Table39[[#This Row],[CNA/NA/Med Aide Contract Hours]])</f>
        <v>49.411666666666662</v>
      </c>
      <c r="H124" s="4">
        <f>Table39[[#This Row],[Total Contract Hours]]/Table39[[#This Row],[Total Hours Nurse Staffing]]</f>
        <v>0.11419590373344761</v>
      </c>
      <c r="I124" s="3">
        <f>SUM(Table39[[#This Row],[RN Hours]], Table39[[#This Row],[RN Admin Hours]], Table39[[#This Row],[RN DON Hours]])</f>
        <v>94.86611111111111</v>
      </c>
      <c r="J124" s="3">
        <f t="shared" si="6"/>
        <v>31.015333333333324</v>
      </c>
      <c r="K124" s="4">
        <f>Table39[[#This Row],[RN Hours Contract (W/ Admin, DON)]]/Table39[[#This Row],[RN Hours (w/ Admin, DON)]]</f>
        <v>0.32693796520241969</v>
      </c>
      <c r="L124" s="3">
        <v>67.060555555555553</v>
      </c>
      <c r="M124" s="3">
        <v>31.015333333333324</v>
      </c>
      <c r="N124" s="4">
        <f>Table39[[#This Row],[RN Hours Contract]]/Table39[[#This Row],[RN Hours]]</f>
        <v>0.46249741112924458</v>
      </c>
      <c r="O124" s="3">
        <v>22.205555555555556</v>
      </c>
      <c r="P124" s="3">
        <v>0</v>
      </c>
      <c r="Q124" s="4">
        <f>Table39[[#This Row],[RN Admin Hours Contract]]/Table39[[#This Row],[RN Admin Hours]]</f>
        <v>0</v>
      </c>
      <c r="R124" s="3">
        <v>5.6</v>
      </c>
      <c r="S124" s="3">
        <v>0</v>
      </c>
      <c r="T124" s="4">
        <f>Table39[[#This Row],[RN DON Hours Contract]]/Table39[[#This Row],[RN DON Hours]]</f>
        <v>0</v>
      </c>
      <c r="U124" s="3">
        <f>SUM(Table39[[#This Row],[LPN Hours]], Table39[[#This Row],[LPN Admin Hours]])</f>
        <v>135.39322222222222</v>
      </c>
      <c r="V124" s="3">
        <f>Table39[[#This Row],[LPN Hours Contract]]+Table39[[#This Row],[LPN Admin Hours Contract]]</f>
        <v>2.88</v>
      </c>
      <c r="W124" s="4">
        <f t="shared" si="7"/>
        <v>2.1271374982663665E-2</v>
      </c>
      <c r="X124" s="3">
        <v>130.02377777777778</v>
      </c>
      <c r="Y124" s="3">
        <v>2.88</v>
      </c>
      <c r="Z124" s="4">
        <f>Table39[[#This Row],[LPN Hours Contract]]/Table39[[#This Row],[LPN Hours]]</f>
        <v>2.214979482385273E-2</v>
      </c>
      <c r="AA124" s="3">
        <v>5.3694444444444445</v>
      </c>
      <c r="AB124" s="3">
        <v>0</v>
      </c>
      <c r="AC124" s="4">
        <f>Table39[[#This Row],[LPN Admin Hours Contract]]/Table39[[#This Row],[LPN Admin Hours]]</f>
        <v>0</v>
      </c>
      <c r="AD124" s="3">
        <f>SUM(Table39[[#This Row],[CNA Hours]], Table39[[#This Row],[NA in Training Hours]], Table39[[#This Row],[Med Aide/Tech Hours]])</f>
        <v>202.4327777777778</v>
      </c>
      <c r="AE124" s="3">
        <f>SUM(Table39[[#This Row],[CNA Hours Contract]], Table39[[#This Row],[NA in Training Hours Contract]], Table39[[#This Row],[Med Aide/Tech Hours Contract]])</f>
        <v>15.516333333333334</v>
      </c>
      <c r="AF124" s="4">
        <f>Table39[[#This Row],[CNA/NA/Med Aide Contract Hours]]/Table39[[#This Row],[Total CNA, NA in Training, Med Aide/Tech Hours]]</f>
        <v>7.664931294064696E-2</v>
      </c>
      <c r="AG124" s="3">
        <v>201.7188888888889</v>
      </c>
      <c r="AH124" s="3">
        <v>15.516333333333334</v>
      </c>
      <c r="AI124" s="4">
        <f>Table39[[#This Row],[CNA Hours Contract]]/Table39[[#This Row],[CNA Hours]]</f>
        <v>7.6920577040656135E-2</v>
      </c>
      <c r="AJ124" s="3">
        <v>0.71388888888888891</v>
      </c>
      <c r="AK124" s="3">
        <v>0</v>
      </c>
      <c r="AL124" s="4">
        <f>Table39[[#This Row],[NA in Training Hours Contract]]/Table39[[#This Row],[NA in Training Hours]]</f>
        <v>0</v>
      </c>
      <c r="AM124" s="3">
        <v>0</v>
      </c>
      <c r="AN124" s="3">
        <v>0</v>
      </c>
      <c r="AO124" s="4">
        <v>0</v>
      </c>
      <c r="AP124" s="1" t="s">
        <v>122</v>
      </c>
      <c r="AQ124" s="1">
        <v>5</v>
      </c>
    </row>
    <row r="125" spans="1:43" x14ac:dyDescent="0.2">
      <c r="A125" s="1" t="s">
        <v>680</v>
      </c>
      <c r="B125" s="1" t="s">
        <v>808</v>
      </c>
      <c r="C125" s="1" t="s">
        <v>1494</v>
      </c>
      <c r="D125" s="1" t="s">
        <v>1754</v>
      </c>
      <c r="E125" s="3">
        <v>170.15555555555557</v>
      </c>
      <c r="F125" s="3">
        <f t="shared" si="5"/>
        <v>502.75277777777779</v>
      </c>
      <c r="G125" s="3">
        <f>SUM(Table39[[#This Row],[RN Hours Contract (W/ Admin, DON)]], Table39[[#This Row],[LPN Contract Hours (w/ Admin)]], Table39[[#This Row],[CNA/NA/Med Aide Contract Hours]])</f>
        <v>0</v>
      </c>
      <c r="H125" s="4">
        <f>Table39[[#This Row],[Total Contract Hours]]/Table39[[#This Row],[Total Hours Nurse Staffing]]</f>
        <v>0</v>
      </c>
      <c r="I125" s="3">
        <f>SUM(Table39[[#This Row],[RN Hours]], Table39[[#This Row],[RN Admin Hours]], Table39[[#This Row],[RN DON Hours]])</f>
        <v>127.50277777777778</v>
      </c>
      <c r="J125" s="3">
        <f t="shared" si="6"/>
        <v>0</v>
      </c>
      <c r="K125" s="4">
        <f>Table39[[#This Row],[RN Hours Contract (W/ Admin, DON)]]/Table39[[#This Row],[RN Hours (w/ Admin, DON)]]</f>
        <v>0</v>
      </c>
      <c r="L125" s="3">
        <v>100.38888888888889</v>
      </c>
      <c r="M125" s="3">
        <v>0</v>
      </c>
      <c r="N125" s="4">
        <f>Table39[[#This Row],[RN Hours Contract]]/Table39[[#This Row],[RN Hours]]</f>
        <v>0</v>
      </c>
      <c r="O125" s="3">
        <v>16.002777777777776</v>
      </c>
      <c r="P125" s="3">
        <v>0</v>
      </c>
      <c r="Q125" s="4">
        <f>Table39[[#This Row],[RN Admin Hours Contract]]/Table39[[#This Row],[RN Admin Hours]]</f>
        <v>0</v>
      </c>
      <c r="R125" s="3">
        <v>11.111111111111111</v>
      </c>
      <c r="S125" s="3">
        <v>0</v>
      </c>
      <c r="T125" s="4">
        <f>Table39[[#This Row],[RN DON Hours Contract]]/Table39[[#This Row],[RN DON Hours]]</f>
        <v>0</v>
      </c>
      <c r="U125" s="3">
        <f>SUM(Table39[[#This Row],[LPN Hours]], Table39[[#This Row],[LPN Admin Hours]])</f>
        <v>110.48888888888889</v>
      </c>
      <c r="V125" s="3">
        <f>Table39[[#This Row],[LPN Hours Contract]]+Table39[[#This Row],[LPN Admin Hours Contract]]</f>
        <v>0</v>
      </c>
      <c r="W125" s="4">
        <f t="shared" si="7"/>
        <v>0</v>
      </c>
      <c r="X125" s="3">
        <v>110.48888888888889</v>
      </c>
      <c r="Y125" s="3">
        <v>0</v>
      </c>
      <c r="Z125" s="4">
        <f>Table39[[#This Row],[LPN Hours Contract]]/Table39[[#This Row],[LPN Hours]]</f>
        <v>0</v>
      </c>
      <c r="AA125" s="3">
        <v>0</v>
      </c>
      <c r="AB125" s="3">
        <v>0</v>
      </c>
      <c r="AC125" s="4">
        <v>0</v>
      </c>
      <c r="AD125" s="3">
        <f>SUM(Table39[[#This Row],[CNA Hours]], Table39[[#This Row],[NA in Training Hours]], Table39[[#This Row],[Med Aide/Tech Hours]])</f>
        <v>264.76111111111112</v>
      </c>
      <c r="AE125" s="3">
        <f>SUM(Table39[[#This Row],[CNA Hours Contract]], Table39[[#This Row],[NA in Training Hours Contract]], Table39[[#This Row],[Med Aide/Tech Hours Contract]])</f>
        <v>0</v>
      </c>
      <c r="AF125" s="4">
        <f>Table39[[#This Row],[CNA/NA/Med Aide Contract Hours]]/Table39[[#This Row],[Total CNA, NA in Training, Med Aide/Tech Hours]]</f>
        <v>0</v>
      </c>
      <c r="AG125" s="3">
        <v>264.76111111111112</v>
      </c>
      <c r="AH125" s="3">
        <v>0</v>
      </c>
      <c r="AI125" s="4">
        <f>Table39[[#This Row],[CNA Hours Contract]]/Table39[[#This Row],[CNA Hours]]</f>
        <v>0</v>
      </c>
      <c r="AJ125" s="3">
        <v>0</v>
      </c>
      <c r="AK125" s="3">
        <v>0</v>
      </c>
      <c r="AL125" s="4">
        <v>0</v>
      </c>
      <c r="AM125" s="3">
        <v>0</v>
      </c>
      <c r="AN125" s="3">
        <v>0</v>
      </c>
      <c r="AO125" s="4">
        <v>0</v>
      </c>
      <c r="AP125" s="1" t="s">
        <v>123</v>
      </c>
      <c r="AQ125" s="1">
        <v>5</v>
      </c>
    </row>
    <row r="126" spans="1:43" x14ac:dyDescent="0.2">
      <c r="A126" s="1" t="s">
        <v>680</v>
      </c>
      <c r="B126" s="1" t="s">
        <v>809</v>
      </c>
      <c r="C126" s="1" t="s">
        <v>1366</v>
      </c>
      <c r="D126" s="1" t="s">
        <v>1707</v>
      </c>
      <c r="E126" s="3">
        <v>89.855555555555554</v>
      </c>
      <c r="F126" s="3">
        <f t="shared" si="5"/>
        <v>370.84333333333336</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35.636111111111113</v>
      </c>
      <c r="J126" s="3">
        <f t="shared" si="6"/>
        <v>0</v>
      </c>
      <c r="K126" s="4">
        <f>Table39[[#This Row],[RN Hours Contract (W/ Admin, DON)]]/Table39[[#This Row],[RN Hours (w/ Admin, DON)]]</f>
        <v>0</v>
      </c>
      <c r="L126" s="3">
        <v>24.891666666666666</v>
      </c>
      <c r="M126" s="3">
        <v>0</v>
      </c>
      <c r="N126" s="4">
        <f>Table39[[#This Row],[RN Hours Contract]]/Table39[[#This Row],[RN Hours]]</f>
        <v>0</v>
      </c>
      <c r="O126" s="3">
        <v>5.1111111111111107</v>
      </c>
      <c r="P126" s="3">
        <v>0</v>
      </c>
      <c r="Q126" s="4">
        <f>Table39[[#This Row],[RN Admin Hours Contract]]/Table39[[#This Row],[RN Admin Hours]]</f>
        <v>0</v>
      </c>
      <c r="R126" s="3">
        <v>5.6333333333333337</v>
      </c>
      <c r="S126" s="3">
        <v>0</v>
      </c>
      <c r="T126" s="4">
        <f>Table39[[#This Row],[RN DON Hours Contract]]/Table39[[#This Row],[RN DON Hours]]</f>
        <v>0</v>
      </c>
      <c r="U126" s="3">
        <f>SUM(Table39[[#This Row],[LPN Hours]], Table39[[#This Row],[LPN Admin Hours]])</f>
        <v>80.855555555555554</v>
      </c>
      <c r="V126" s="3">
        <f>Table39[[#This Row],[LPN Hours Contract]]+Table39[[#This Row],[LPN Admin Hours Contract]]</f>
        <v>0</v>
      </c>
      <c r="W126" s="4">
        <f t="shared" si="7"/>
        <v>0</v>
      </c>
      <c r="X126" s="3">
        <v>80.855555555555554</v>
      </c>
      <c r="Y126" s="3">
        <v>0</v>
      </c>
      <c r="Z126" s="4">
        <f>Table39[[#This Row],[LPN Hours Contract]]/Table39[[#This Row],[LPN Hours]]</f>
        <v>0</v>
      </c>
      <c r="AA126" s="3">
        <v>0</v>
      </c>
      <c r="AB126" s="3">
        <v>0</v>
      </c>
      <c r="AC126" s="4">
        <v>0</v>
      </c>
      <c r="AD126" s="3">
        <f>SUM(Table39[[#This Row],[CNA Hours]], Table39[[#This Row],[NA in Training Hours]], Table39[[#This Row],[Med Aide/Tech Hours]])</f>
        <v>254.35166666666669</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254.35166666666669</v>
      </c>
      <c r="AH126" s="3">
        <v>0</v>
      </c>
      <c r="AI126" s="4">
        <f>Table39[[#This Row],[CNA Hours Contract]]/Table39[[#This Row],[CNA Hours]]</f>
        <v>0</v>
      </c>
      <c r="AJ126" s="3">
        <v>0</v>
      </c>
      <c r="AK126" s="3">
        <v>0</v>
      </c>
      <c r="AL126" s="4">
        <v>0</v>
      </c>
      <c r="AM126" s="3">
        <v>0</v>
      </c>
      <c r="AN126" s="3">
        <v>0</v>
      </c>
      <c r="AO126" s="4">
        <v>0</v>
      </c>
      <c r="AP126" s="1" t="s">
        <v>124</v>
      </c>
      <c r="AQ126" s="1">
        <v>5</v>
      </c>
    </row>
    <row r="127" spans="1:43" x14ac:dyDescent="0.2">
      <c r="A127" s="1" t="s">
        <v>680</v>
      </c>
      <c r="B127" s="1" t="s">
        <v>810</v>
      </c>
      <c r="C127" s="1" t="s">
        <v>1495</v>
      </c>
      <c r="D127" s="1" t="s">
        <v>1741</v>
      </c>
      <c r="E127" s="3">
        <v>182.46666666666667</v>
      </c>
      <c r="F127" s="3">
        <f t="shared" si="5"/>
        <v>371.32777777777778</v>
      </c>
      <c r="G127" s="3">
        <f>SUM(Table39[[#This Row],[RN Hours Contract (W/ Admin, DON)]], Table39[[#This Row],[LPN Contract Hours (w/ Admin)]], Table39[[#This Row],[CNA/NA/Med Aide Contract Hours]])</f>
        <v>0.76666666666666672</v>
      </c>
      <c r="H127" s="4">
        <f>Table39[[#This Row],[Total Contract Hours]]/Table39[[#This Row],[Total Hours Nurse Staffing]]</f>
        <v>2.0646628465416897E-3</v>
      </c>
      <c r="I127" s="3">
        <f>SUM(Table39[[#This Row],[RN Hours]], Table39[[#This Row],[RN Admin Hours]], Table39[[#This Row],[RN DON Hours]])</f>
        <v>58.763888888888886</v>
      </c>
      <c r="J127" s="3">
        <f t="shared" si="6"/>
        <v>0</v>
      </c>
      <c r="K127" s="4">
        <f>Table39[[#This Row],[RN Hours Contract (W/ Admin, DON)]]/Table39[[#This Row],[RN Hours (w/ Admin, DON)]]</f>
        <v>0</v>
      </c>
      <c r="L127" s="3">
        <v>55.50277777777778</v>
      </c>
      <c r="M127" s="3">
        <v>0</v>
      </c>
      <c r="N127" s="4">
        <f>Table39[[#This Row],[RN Hours Contract]]/Table39[[#This Row],[RN Hours]]</f>
        <v>0</v>
      </c>
      <c r="O127" s="3">
        <v>0.62222222222222223</v>
      </c>
      <c r="P127" s="3">
        <v>0</v>
      </c>
      <c r="Q127" s="4">
        <f>Table39[[#This Row],[RN Admin Hours Contract]]/Table39[[#This Row],[RN Admin Hours]]</f>
        <v>0</v>
      </c>
      <c r="R127" s="3">
        <v>2.6388888888888888</v>
      </c>
      <c r="S127" s="3">
        <v>0</v>
      </c>
      <c r="T127" s="4">
        <f>Table39[[#This Row],[RN DON Hours Contract]]/Table39[[#This Row],[RN DON Hours]]</f>
        <v>0</v>
      </c>
      <c r="U127" s="3">
        <f>SUM(Table39[[#This Row],[LPN Hours]], Table39[[#This Row],[LPN Admin Hours]])</f>
        <v>151.16111111111113</v>
      </c>
      <c r="V127" s="3">
        <f>Table39[[#This Row],[LPN Hours Contract]]+Table39[[#This Row],[LPN Admin Hours Contract]]</f>
        <v>0</v>
      </c>
      <c r="W127" s="4">
        <f t="shared" si="7"/>
        <v>0</v>
      </c>
      <c r="X127" s="3">
        <v>138.94444444444446</v>
      </c>
      <c r="Y127" s="3">
        <v>0</v>
      </c>
      <c r="Z127" s="4">
        <f>Table39[[#This Row],[LPN Hours Contract]]/Table39[[#This Row],[LPN Hours]]</f>
        <v>0</v>
      </c>
      <c r="AA127" s="3">
        <v>12.216666666666667</v>
      </c>
      <c r="AB127" s="3">
        <v>0</v>
      </c>
      <c r="AC127" s="4">
        <f>Table39[[#This Row],[LPN Admin Hours Contract]]/Table39[[#This Row],[LPN Admin Hours]]</f>
        <v>0</v>
      </c>
      <c r="AD127" s="3">
        <f>SUM(Table39[[#This Row],[CNA Hours]], Table39[[#This Row],[NA in Training Hours]], Table39[[#This Row],[Med Aide/Tech Hours]])</f>
        <v>161.40277777777777</v>
      </c>
      <c r="AE127" s="3">
        <f>SUM(Table39[[#This Row],[CNA Hours Contract]], Table39[[#This Row],[NA in Training Hours Contract]], Table39[[#This Row],[Med Aide/Tech Hours Contract]])</f>
        <v>0.76666666666666672</v>
      </c>
      <c r="AF127" s="4">
        <f>Table39[[#This Row],[CNA/NA/Med Aide Contract Hours]]/Table39[[#This Row],[Total CNA, NA in Training, Med Aide/Tech Hours]]</f>
        <v>4.7500215127785914E-3</v>
      </c>
      <c r="AG127" s="3">
        <v>109.44166666666666</v>
      </c>
      <c r="AH127" s="3">
        <v>0.76666666666666672</v>
      </c>
      <c r="AI127" s="4">
        <f>Table39[[#This Row],[CNA Hours Contract]]/Table39[[#This Row],[CNA Hours]]</f>
        <v>7.0052539404553424E-3</v>
      </c>
      <c r="AJ127" s="3">
        <v>51.961111111111109</v>
      </c>
      <c r="AK127" s="3">
        <v>0</v>
      </c>
      <c r="AL127" s="4">
        <f>Table39[[#This Row],[NA in Training Hours Contract]]/Table39[[#This Row],[NA in Training Hours]]</f>
        <v>0</v>
      </c>
      <c r="AM127" s="3">
        <v>0</v>
      </c>
      <c r="AN127" s="3">
        <v>0</v>
      </c>
      <c r="AO127" s="4">
        <v>0</v>
      </c>
      <c r="AP127" s="1" t="s">
        <v>125</v>
      </c>
      <c r="AQ127" s="1">
        <v>5</v>
      </c>
    </row>
    <row r="128" spans="1:43" x14ac:dyDescent="0.2">
      <c r="A128" s="1" t="s">
        <v>680</v>
      </c>
      <c r="B128" s="1" t="s">
        <v>811</v>
      </c>
      <c r="C128" s="1" t="s">
        <v>1496</v>
      </c>
      <c r="D128" s="1" t="s">
        <v>1753</v>
      </c>
      <c r="E128" s="3">
        <v>104.01111111111111</v>
      </c>
      <c r="F128" s="3">
        <f t="shared" si="5"/>
        <v>384.44911111111111</v>
      </c>
      <c r="G128" s="3">
        <f>SUM(Table39[[#This Row],[RN Hours Contract (W/ Admin, DON)]], Table39[[#This Row],[LPN Contract Hours (w/ Admin)]], Table39[[#This Row],[CNA/NA/Med Aide Contract Hours]])</f>
        <v>2.5277777777777777</v>
      </c>
      <c r="H128" s="4">
        <f>Table39[[#This Row],[Total Contract Hours]]/Table39[[#This Row],[Total Hours Nurse Staffing]]</f>
        <v>6.5750646957464676E-3</v>
      </c>
      <c r="I128" s="3">
        <f>SUM(Table39[[#This Row],[RN Hours]], Table39[[#This Row],[RN Admin Hours]], Table39[[#This Row],[RN DON Hours]])</f>
        <v>84.999111111111105</v>
      </c>
      <c r="J128" s="3">
        <f t="shared" si="6"/>
        <v>2.5277777777777777</v>
      </c>
      <c r="K128" s="4">
        <f>Table39[[#This Row],[RN Hours Contract (W/ Admin, DON)]]/Table39[[#This Row],[RN Hours (w/ Admin, DON)]]</f>
        <v>2.9738873086254499E-2</v>
      </c>
      <c r="L128" s="3">
        <v>69.535222222222217</v>
      </c>
      <c r="M128" s="3">
        <v>2.5277777777777777</v>
      </c>
      <c r="N128" s="4">
        <f>Table39[[#This Row],[RN Hours Contract]]/Table39[[#This Row],[RN Hours]]</f>
        <v>3.6352480038094208E-2</v>
      </c>
      <c r="O128" s="3">
        <v>9.8638888888888889</v>
      </c>
      <c r="P128" s="3">
        <v>0</v>
      </c>
      <c r="Q128" s="4">
        <f>Table39[[#This Row],[RN Admin Hours Contract]]/Table39[[#This Row],[RN Admin Hours]]</f>
        <v>0</v>
      </c>
      <c r="R128" s="3">
        <v>5.6</v>
      </c>
      <c r="S128" s="3">
        <v>0</v>
      </c>
      <c r="T128" s="4">
        <f>Table39[[#This Row],[RN DON Hours Contract]]/Table39[[#This Row],[RN DON Hours]]</f>
        <v>0</v>
      </c>
      <c r="U128" s="3">
        <f>SUM(Table39[[#This Row],[LPN Hours]], Table39[[#This Row],[LPN Admin Hours]])</f>
        <v>56.24722222222222</v>
      </c>
      <c r="V128" s="3">
        <f>Table39[[#This Row],[LPN Hours Contract]]+Table39[[#This Row],[LPN Admin Hours Contract]]</f>
        <v>0</v>
      </c>
      <c r="W128" s="4">
        <f t="shared" si="7"/>
        <v>0</v>
      </c>
      <c r="X128" s="3">
        <v>56.24722222222222</v>
      </c>
      <c r="Y128" s="3">
        <v>0</v>
      </c>
      <c r="Z128" s="4">
        <f>Table39[[#This Row],[LPN Hours Contract]]/Table39[[#This Row],[LPN Hours]]</f>
        <v>0</v>
      </c>
      <c r="AA128" s="3">
        <v>0</v>
      </c>
      <c r="AB128" s="3">
        <v>0</v>
      </c>
      <c r="AC128" s="4">
        <v>0</v>
      </c>
      <c r="AD128" s="3">
        <f>SUM(Table39[[#This Row],[CNA Hours]], Table39[[#This Row],[NA in Training Hours]], Table39[[#This Row],[Med Aide/Tech Hours]])</f>
        <v>243.20277777777778</v>
      </c>
      <c r="AE128" s="3">
        <f>SUM(Table39[[#This Row],[CNA Hours Contract]], Table39[[#This Row],[NA in Training Hours Contract]], Table39[[#This Row],[Med Aide/Tech Hours Contract]])</f>
        <v>0</v>
      </c>
      <c r="AF128" s="4">
        <f>Table39[[#This Row],[CNA/NA/Med Aide Contract Hours]]/Table39[[#This Row],[Total CNA, NA in Training, Med Aide/Tech Hours]]</f>
        <v>0</v>
      </c>
      <c r="AG128" s="3">
        <v>243.20277777777778</v>
      </c>
      <c r="AH128" s="3">
        <v>0</v>
      </c>
      <c r="AI128" s="4">
        <f>Table39[[#This Row],[CNA Hours Contract]]/Table39[[#This Row],[CNA Hours]]</f>
        <v>0</v>
      </c>
      <c r="AJ128" s="3">
        <v>0</v>
      </c>
      <c r="AK128" s="3">
        <v>0</v>
      </c>
      <c r="AL128" s="4">
        <v>0</v>
      </c>
      <c r="AM128" s="3">
        <v>0</v>
      </c>
      <c r="AN128" s="3">
        <v>0</v>
      </c>
      <c r="AO128" s="4">
        <v>0</v>
      </c>
      <c r="AP128" s="1" t="s">
        <v>126</v>
      </c>
      <c r="AQ128" s="1">
        <v>5</v>
      </c>
    </row>
    <row r="129" spans="1:43" x14ac:dyDescent="0.2">
      <c r="A129" s="1" t="s">
        <v>680</v>
      </c>
      <c r="B129" s="1" t="s">
        <v>812</v>
      </c>
      <c r="C129" s="1" t="s">
        <v>1438</v>
      </c>
      <c r="D129" s="1" t="s">
        <v>1706</v>
      </c>
      <c r="E129" s="3">
        <v>57.411111111111111</v>
      </c>
      <c r="F129" s="3">
        <f t="shared" si="5"/>
        <v>218.35555555555555</v>
      </c>
      <c r="G129" s="3">
        <f>SUM(Table39[[#This Row],[RN Hours Contract (W/ Admin, DON)]], Table39[[#This Row],[LPN Contract Hours (w/ Admin)]], Table39[[#This Row],[CNA/NA/Med Aide Contract Hours]])</f>
        <v>0</v>
      </c>
      <c r="H129" s="4">
        <f>Table39[[#This Row],[Total Contract Hours]]/Table39[[#This Row],[Total Hours Nurse Staffing]]</f>
        <v>0</v>
      </c>
      <c r="I129" s="3">
        <f>SUM(Table39[[#This Row],[RN Hours]], Table39[[#This Row],[RN Admin Hours]], Table39[[#This Row],[RN DON Hours]])</f>
        <v>30.341666666666669</v>
      </c>
      <c r="J129" s="3">
        <f t="shared" si="6"/>
        <v>0</v>
      </c>
      <c r="K129" s="4">
        <f>Table39[[#This Row],[RN Hours Contract (W/ Admin, DON)]]/Table39[[#This Row],[RN Hours (w/ Admin, DON)]]</f>
        <v>0</v>
      </c>
      <c r="L129" s="3">
        <v>25.05</v>
      </c>
      <c r="M129" s="3">
        <v>0</v>
      </c>
      <c r="N129" s="4">
        <f>Table39[[#This Row],[RN Hours Contract]]/Table39[[#This Row],[RN Hours]]</f>
        <v>0</v>
      </c>
      <c r="O129" s="3">
        <v>0.73333333333333328</v>
      </c>
      <c r="P129" s="3">
        <v>0</v>
      </c>
      <c r="Q129" s="4">
        <f>Table39[[#This Row],[RN Admin Hours Contract]]/Table39[[#This Row],[RN Admin Hours]]</f>
        <v>0</v>
      </c>
      <c r="R129" s="3">
        <v>4.5583333333333336</v>
      </c>
      <c r="S129" s="3">
        <v>0</v>
      </c>
      <c r="T129" s="4">
        <f>Table39[[#This Row],[RN DON Hours Contract]]/Table39[[#This Row],[RN DON Hours]]</f>
        <v>0</v>
      </c>
      <c r="U129" s="3">
        <f>SUM(Table39[[#This Row],[LPN Hours]], Table39[[#This Row],[LPN Admin Hours]])</f>
        <v>50.491666666666667</v>
      </c>
      <c r="V129" s="3">
        <f>Table39[[#This Row],[LPN Hours Contract]]+Table39[[#This Row],[LPN Admin Hours Contract]]</f>
        <v>0</v>
      </c>
      <c r="W129" s="4">
        <f t="shared" si="7"/>
        <v>0</v>
      </c>
      <c r="X129" s="3">
        <v>45</v>
      </c>
      <c r="Y129" s="3">
        <v>0</v>
      </c>
      <c r="Z129" s="4">
        <f>Table39[[#This Row],[LPN Hours Contract]]/Table39[[#This Row],[LPN Hours]]</f>
        <v>0</v>
      </c>
      <c r="AA129" s="3">
        <v>5.4916666666666663</v>
      </c>
      <c r="AB129" s="3">
        <v>0</v>
      </c>
      <c r="AC129" s="4">
        <f>Table39[[#This Row],[LPN Admin Hours Contract]]/Table39[[#This Row],[LPN Admin Hours]]</f>
        <v>0</v>
      </c>
      <c r="AD129" s="3">
        <f>SUM(Table39[[#This Row],[CNA Hours]], Table39[[#This Row],[NA in Training Hours]], Table39[[#This Row],[Med Aide/Tech Hours]])</f>
        <v>137.52222222222221</v>
      </c>
      <c r="AE129" s="3">
        <f>SUM(Table39[[#This Row],[CNA Hours Contract]], Table39[[#This Row],[NA in Training Hours Contract]], Table39[[#This Row],[Med Aide/Tech Hours Contract]])</f>
        <v>0</v>
      </c>
      <c r="AF129" s="4">
        <f>Table39[[#This Row],[CNA/NA/Med Aide Contract Hours]]/Table39[[#This Row],[Total CNA, NA in Training, Med Aide/Tech Hours]]</f>
        <v>0</v>
      </c>
      <c r="AG129" s="3">
        <v>137.52222222222221</v>
      </c>
      <c r="AH129" s="3">
        <v>0</v>
      </c>
      <c r="AI129" s="4">
        <f>Table39[[#This Row],[CNA Hours Contract]]/Table39[[#This Row],[CNA Hours]]</f>
        <v>0</v>
      </c>
      <c r="AJ129" s="3">
        <v>0</v>
      </c>
      <c r="AK129" s="3">
        <v>0</v>
      </c>
      <c r="AL129" s="4">
        <v>0</v>
      </c>
      <c r="AM129" s="3">
        <v>0</v>
      </c>
      <c r="AN129" s="3">
        <v>0</v>
      </c>
      <c r="AO129" s="4">
        <v>0</v>
      </c>
      <c r="AP129" s="1" t="s">
        <v>127</v>
      </c>
      <c r="AQ129" s="1">
        <v>5</v>
      </c>
    </row>
    <row r="130" spans="1:43" x14ac:dyDescent="0.2">
      <c r="A130" s="1" t="s">
        <v>680</v>
      </c>
      <c r="B130" s="1" t="s">
        <v>813</v>
      </c>
      <c r="C130" s="1" t="s">
        <v>1439</v>
      </c>
      <c r="D130" s="1" t="s">
        <v>1741</v>
      </c>
      <c r="E130" s="3">
        <v>157.54444444444445</v>
      </c>
      <c r="F130" s="3">
        <f t="shared" ref="F130:F193" si="8">SUM(I130,U130,AD130)</f>
        <v>394.9083333333333</v>
      </c>
      <c r="G130" s="3">
        <f>SUM(Table39[[#This Row],[RN Hours Contract (W/ Admin, DON)]], Table39[[#This Row],[LPN Contract Hours (w/ Admin)]], Table39[[#This Row],[CNA/NA/Med Aide Contract Hours]])</f>
        <v>0</v>
      </c>
      <c r="H130" s="4">
        <f>Table39[[#This Row],[Total Contract Hours]]/Table39[[#This Row],[Total Hours Nurse Staffing]]</f>
        <v>0</v>
      </c>
      <c r="I130" s="3">
        <f>SUM(Table39[[#This Row],[RN Hours]], Table39[[#This Row],[RN Admin Hours]], Table39[[#This Row],[RN DON Hours]])</f>
        <v>50.136111111111106</v>
      </c>
      <c r="J130" s="3">
        <f t="shared" si="6"/>
        <v>0</v>
      </c>
      <c r="K130" s="4">
        <f>Table39[[#This Row],[RN Hours Contract (W/ Admin, DON)]]/Table39[[#This Row],[RN Hours (w/ Admin, DON)]]</f>
        <v>0</v>
      </c>
      <c r="L130" s="3">
        <v>32.866666666666667</v>
      </c>
      <c r="M130" s="3">
        <v>0</v>
      </c>
      <c r="N130" s="4">
        <f>Table39[[#This Row],[RN Hours Contract]]/Table39[[#This Row],[RN Hours]]</f>
        <v>0</v>
      </c>
      <c r="O130" s="3">
        <v>13.558333333333334</v>
      </c>
      <c r="P130" s="3">
        <v>0</v>
      </c>
      <c r="Q130" s="4">
        <f>Table39[[#This Row],[RN Admin Hours Contract]]/Table39[[#This Row],[RN Admin Hours]]</f>
        <v>0</v>
      </c>
      <c r="R130" s="3">
        <v>3.7111111111111112</v>
      </c>
      <c r="S130" s="3">
        <v>0</v>
      </c>
      <c r="T130" s="4">
        <f>Table39[[#This Row],[RN DON Hours Contract]]/Table39[[#This Row],[RN DON Hours]]</f>
        <v>0</v>
      </c>
      <c r="U130" s="3">
        <f>SUM(Table39[[#This Row],[LPN Hours]], Table39[[#This Row],[LPN Admin Hours]])</f>
        <v>112.4111111111111</v>
      </c>
      <c r="V130" s="3">
        <f>Table39[[#This Row],[LPN Hours Contract]]+Table39[[#This Row],[LPN Admin Hours Contract]]</f>
        <v>0</v>
      </c>
      <c r="W130" s="4">
        <f t="shared" si="7"/>
        <v>0</v>
      </c>
      <c r="X130" s="3">
        <v>104.06388888888888</v>
      </c>
      <c r="Y130" s="3">
        <v>0</v>
      </c>
      <c r="Z130" s="4">
        <f>Table39[[#This Row],[LPN Hours Contract]]/Table39[[#This Row],[LPN Hours]]</f>
        <v>0</v>
      </c>
      <c r="AA130" s="3">
        <v>8.3472222222222214</v>
      </c>
      <c r="AB130" s="3">
        <v>0</v>
      </c>
      <c r="AC130" s="4">
        <f>Table39[[#This Row],[LPN Admin Hours Contract]]/Table39[[#This Row],[LPN Admin Hours]]</f>
        <v>0</v>
      </c>
      <c r="AD130" s="3">
        <f>SUM(Table39[[#This Row],[CNA Hours]], Table39[[#This Row],[NA in Training Hours]], Table39[[#This Row],[Med Aide/Tech Hours]])</f>
        <v>232.36111111111111</v>
      </c>
      <c r="AE130" s="3">
        <f>SUM(Table39[[#This Row],[CNA Hours Contract]], Table39[[#This Row],[NA in Training Hours Contract]], Table39[[#This Row],[Med Aide/Tech Hours Contract]])</f>
        <v>0</v>
      </c>
      <c r="AF130" s="4">
        <f>Table39[[#This Row],[CNA/NA/Med Aide Contract Hours]]/Table39[[#This Row],[Total CNA, NA in Training, Med Aide/Tech Hours]]</f>
        <v>0</v>
      </c>
      <c r="AG130" s="3">
        <v>223.91388888888889</v>
      </c>
      <c r="AH130" s="3">
        <v>0</v>
      </c>
      <c r="AI130" s="4">
        <f>Table39[[#This Row],[CNA Hours Contract]]/Table39[[#This Row],[CNA Hours]]</f>
        <v>0</v>
      </c>
      <c r="AJ130" s="3">
        <v>8.4472222222222229</v>
      </c>
      <c r="AK130" s="3">
        <v>0</v>
      </c>
      <c r="AL130" s="4">
        <f>Table39[[#This Row],[NA in Training Hours Contract]]/Table39[[#This Row],[NA in Training Hours]]</f>
        <v>0</v>
      </c>
      <c r="AM130" s="3">
        <v>0</v>
      </c>
      <c r="AN130" s="3">
        <v>0</v>
      </c>
      <c r="AO130" s="4">
        <v>0</v>
      </c>
      <c r="AP130" s="1" t="s">
        <v>128</v>
      </c>
      <c r="AQ130" s="1">
        <v>5</v>
      </c>
    </row>
    <row r="131" spans="1:43" x14ac:dyDescent="0.2">
      <c r="A131" s="1" t="s">
        <v>680</v>
      </c>
      <c r="B131" s="1" t="s">
        <v>814</v>
      </c>
      <c r="C131" s="1" t="s">
        <v>1497</v>
      </c>
      <c r="D131" s="1" t="s">
        <v>1732</v>
      </c>
      <c r="E131" s="3">
        <v>79.922222222222217</v>
      </c>
      <c r="F131" s="3">
        <f t="shared" si="8"/>
        <v>329.26111111111112</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46.713888888888896</v>
      </c>
      <c r="J131" s="3">
        <f t="shared" si="6"/>
        <v>0</v>
      </c>
      <c r="K131" s="4">
        <f>Table39[[#This Row],[RN Hours Contract (W/ Admin, DON)]]/Table39[[#This Row],[RN Hours (w/ Admin, DON)]]</f>
        <v>0</v>
      </c>
      <c r="L131" s="3">
        <v>21.719444444444445</v>
      </c>
      <c r="M131" s="3">
        <v>0</v>
      </c>
      <c r="N131" s="4">
        <f>Table39[[#This Row],[RN Hours Contract]]/Table39[[#This Row],[RN Hours]]</f>
        <v>0</v>
      </c>
      <c r="O131" s="3">
        <v>19.394444444444446</v>
      </c>
      <c r="P131" s="3">
        <v>0</v>
      </c>
      <c r="Q131" s="4">
        <f>Table39[[#This Row],[RN Admin Hours Contract]]/Table39[[#This Row],[RN Admin Hours]]</f>
        <v>0</v>
      </c>
      <c r="R131" s="3">
        <v>5.6</v>
      </c>
      <c r="S131" s="3">
        <v>0</v>
      </c>
      <c r="T131" s="4">
        <f>Table39[[#This Row],[RN DON Hours Contract]]/Table39[[#This Row],[RN DON Hours]]</f>
        <v>0</v>
      </c>
      <c r="U131" s="3">
        <f>SUM(Table39[[#This Row],[LPN Hours]], Table39[[#This Row],[LPN Admin Hours]])</f>
        <v>82.416666666666657</v>
      </c>
      <c r="V131" s="3">
        <f>Table39[[#This Row],[LPN Hours Contract]]+Table39[[#This Row],[LPN Admin Hours Contract]]</f>
        <v>0</v>
      </c>
      <c r="W131" s="4">
        <f t="shared" si="7"/>
        <v>0</v>
      </c>
      <c r="X131" s="3">
        <v>76.030555555555551</v>
      </c>
      <c r="Y131" s="3">
        <v>0</v>
      </c>
      <c r="Z131" s="4">
        <f>Table39[[#This Row],[LPN Hours Contract]]/Table39[[#This Row],[LPN Hours]]</f>
        <v>0</v>
      </c>
      <c r="AA131" s="3">
        <v>6.3861111111111111</v>
      </c>
      <c r="AB131" s="3">
        <v>0</v>
      </c>
      <c r="AC131" s="4">
        <f>Table39[[#This Row],[LPN Admin Hours Contract]]/Table39[[#This Row],[LPN Admin Hours]]</f>
        <v>0</v>
      </c>
      <c r="AD131" s="3">
        <f>SUM(Table39[[#This Row],[CNA Hours]], Table39[[#This Row],[NA in Training Hours]], Table39[[#This Row],[Med Aide/Tech Hours]])</f>
        <v>200.13055555555556</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200.13055555555556</v>
      </c>
      <c r="AH131" s="3">
        <v>0</v>
      </c>
      <c r="AI131" s="4">
        <f>Table39[[#This Row],[CNA Hours Contract]]/Table39[[#This Row],[CNA Hours]]</f>
        <v>0</v>
      </c>
      <c r="AJ131" s="3">
        <v>0</v>
      </c>
      <c r="AK131" s="3">
        <v>0</v>
      </c>
      <c r="AL131" s="4">
        <v>0</v>
      </c>
      <c r="AM131" s="3">
        <v>0</v>
      </c>
      <c r="AN131" s="3">
        <v>0</v>
      </c>
      <c r="AO131" s="4">
        <v>0</v>
      </c>
      <c r="AP131" s="1" t="s">
        <v>129</v>
      </c>
      <c r="AQ131" s="1">
        <v>5</v>
      </c>
    </row>
    <row r="132" spans="1:43" x14ac:dyDescent="0.2">
      <c r="A132" s="1" t="s">
        <v>680</v>
      </c>
      <c r="B132" s="1" t="s">
        <v>815</v>
      </c>
      <c r="C132" s="1" t="s">
        <v>1389</v>
      </c>
      <c r="D132" s="1" t="s">
        <v>1764</v>
      </c>
      <c r="E132" s="3">
        <v>74.066666666666663</v>
      </c>
      <c r="F132" s="3">
        <f t="shared" si="8"/>
        <v>217.97044444444444</v>
      </c>
      <c r="G132" s="3">
        <f>SUM(Table39[[#This Row],[RN Hours Contract (W/ Admin, DON)]], Table39[[#This Row],[LPN Contract Hours (w/ Admin)]], Table39[[#This Row],[CNA/NA/Med Aide Contract Hours]])</f>
        <v>4.6222222222222218</v>
      </c>
      <c r="H132" s="4">
        <f>Table39[[#This Row],[Total Contract Hours]]/Table39[[#This Row],[Total Hours Nurse Staffing]]</f>
        <v>2.1205729217110982E-2</v>
      </c>
      <c r="I132" s="3">
        <f>SUM(Table39[[#This Row],[RN Hours]], Table39[[#This Row],[RN Admin Hours]], Table39[[#This Row],[RN DON Hours]])</f>
        <v>49.894444444444446</v>
      </c>
      <c r="J132" s="3">
        <f t="shared" si="6"/>
        <v>1.0888888888888888</v>
      </c>
      <c r="K132" s="4">
        <f>Table39[[#This Row],[RN Hours Contract (W/ Admin, DON)]]/Table39[[#This Row],[RN Hours (w/ Admin, DON)]]</f>
        <v>2.1823850350740449E-2</v>
      </c>
      <c r="L132" s="3">
        <v>35.56388888888889</v>
      </c>
      <c r="M132" s="3">
        <v>1.0888888888888888</v>
      </c>
      <c r="N132" s="4">
        <f>Table39[[#This Row],[RN Hours Contract]]/Table39[[#This Row],[RN Hours]]</f>
        <v>3.0617823947512297E-2</v>
      </c>
      <c r="O132" s="3">
        <v>10.577777777777778</v>
      </c>
      <c r="P132" s="3">
        <v>0</v>
      </c>
      <c r="Q132" s="4">
        <f>Table39[[#This Row],[RN Admin Hours Contract]]/Table39[[#This Row],[RN Admin Hours]]</f>
        <v>0</v>
      </c>
      <c r="R132" s="3">
        <v>3.7527777777777778</v>
      </c>
      <c r="S132" s="3">
        <v>0</v>
      </c>
      <c r="T132" s="4">
        <f>Table39[[#This Row],[RN DON Hours Contract]]/Table39[[#This Row],[RN DON Hours]]</f>
        <v>0</v>
      </c>
      <c r="U132" s="3">
        <f>SUM(Table39[[#This Row],[LPN Hours]], Table39[[#This Row],[LPN Admin Hours]])</f>
        <v>39.277777777777779</v>
      </c>
      <c r="V132" s="3">
        <f>Table39[[#This Row],[LPN Hours Contract]]+Table39[[#This Row],[LPN Admin Hours Contract]]</f>
        <v>0.31111111111111112</v>
      </c>
      <c r="W132" s="4">
        <f t="shared" si="7"/>
        <v>7.9207920792079209E-3</v>
      </c>
      <c r="X132" s="3">
        <v>33.777777777777779</v>
      </c>
      <c r="Y132" s="3">
        <v>0.31111111111111112</v>
      </c>
      <c r="Z132" s="4">
        <f>Table39[[#This Row],[LPN Hours Contract]]/Table39[[#This Row],[LPN Hours]]</f>
        <v>9.2105263157894728E-3</v>
      </c>
      <c r="AA132" s="3">
        <v>5.5</v>
      </c>
      <c r="AB132" s="3">
        <v>0</v>
      </c>
      <c r="AC132" s="4">
        <f>Table39[[#This Row],[LPN Admin Hours Contract]]/Table39[[#This Row],[LPN Admin Hours]]</f>
        <v>0</v>
      </c>
      <c r="AD132" s="3">
        <f>SUM(Table39[[#This Row],[CNA Hours]], Table39[[#This Row],[NA in Training Hours]], Table39[[#This Row],[Med Aide/Tech Hours]])</f>
        <v>128.79822222222222</v>
      </c>
      <c r="AE132" s="3">
        <f>SUM(Table39[[#This Row],[CNA Hours Contract]], Table39[[#This Row],[NA in Training Hours Contract]], Table39[[#This Row],[Med Aide/Tech Hours Contract]])</f>
        <v>3.2222222222222223</v>
      </c>
      <c r="AF132" s="4">
        <f>Table39[[#This Row],[CNA/NA/Med Aide Contract Hours]]/Table39[[#This Row],[Total CNA, NA in Training, Med Aide/Tech Hours]]</f>
        <v>2.5017598586591947E-2</v>
      </c>
      <c r="AG132" s="3">
        <v>125.70933333333333</v>
      </c>
      <c r="AH132" s="3">
        <v>3.2222222222222223</v>
      </c>
      <c r="AI132" s="4">
        <f>Table39[[#This Row],[CNA Hours Contract]]/Table39[[#This Row],[CNA Hours]]</f>
        <v>2.5632322889487566E-2</v>
      </c>
      <c r="AJ132" s="3">
        <v>3.088888888888889</v>
      </c>
      <c r="AK132" s="3">
        <v>0</v>
      </c>
      <c r="AL132" s="4">
        <f>Table39[[#This Row],[NA in Training Hours Contract]]/Table39[[#This Row],[NA in Training Hours]]</f>
        <v>0</v>
      </c>
      <c r="AM132" s="3">
        <v>0</v>
      </c>
      <c r="AN132" s="3">
        <v>0</v>
      </c>
      <c r="AO132" s="4">
        <v>0</v>
      </c>
      <c r="AP132" s="1" t="s">
        <v>130</v>
      </c>
      <c r="AQ132" s="1">
        <v>5</v>
      </c>
    </row>
    <row r="133" spans="1:43" x14ac:dyDescent="0.2">
      <c r="A133" s="1" t="s">
        <v>680</v>
      </c>
      <c r="B133" s="1" t="s">
        <v>816</v>
      </c>
      <c r="C133" s="1" t="s">
        <v>1498</v>
      </c>
      <c r="D133" s="1" t="s">
        <v>1744</v>
      </c>
      <c r="E133" s="3">
        <v>88.966666666666669</v>
      </c>
      <c r="F133" s="3">
        <f t="shared" si="8"/>
        <v>285.93888888888887</v>
      </c>
      <c r="G133" s="3">
        <f>SUM(Table39[[#This Row],[RN Hours Contract (W/ Admin, DON)]], Table39[[#This Row],[LPN Contract Hours (w/ Admin)]], Table39[[#This Row],[CNA/NA/Med Aide Contract Hours]])</f>
        <v>0</v>
      </c>
      <c r="H133" s="4">
        <f>Table39[[#This Row],[Total Contract Hours]]/Table39[[#This Row],[Total Hours Nurse Staffing]]</f>
        <v>0</v>
      </c>
      <c r="I133" s="3">
        <f>SUM(Table39[[#This Row],[RN Hours]], Table39[[#This Row],[RN Admin Hours]], Table39[[#This Row],[RN DON Hours]])</f>
        <v>92.461111111111094</v>
      </c>
      <c r="J133" s="3">
        <f t="shared" si="6"/>
        <v>0</v>
      </c>
      <c r="K133" s="4">
        <f>Table39[[#This Row],[RN Hours Contract (W/ Admin, DON)]]/Table39[[#This Row],[RN Hours (w/ Admin, DON)]]</f>
        <v>0</v>
      </c>
      <c r="L133" s="3">
        <v>74.602777777777774</v>
      </c>
      <c r="M133" s="3">
        <v>0</v>
      </c>
      <c r="N133" s="4">
        <f>Table39[[#This Row],[RN Hours Contract]]/Table39[[#This Row],[RN Hours]]</f>
        <v>0</v>
      </c>
      <c r="O133" s="3">
        <v>12.347222222222221</v>
      </c>
      <c r="P133" s="3">
        <v>0</v>
      </c>
      <c r="Q133" s="4">
        <f>Table39[[#This Row],[RN Admin Hours Contract]]/Table39[[#This Row],[RN Admin Hours]]</f>
        <v>0</v>
      </c>
      <c r="R133" s="3">
        <v>5.5111111111111111</v>
      </c>
      <c r="S133" s="3">
        <v>0</v>
      </c>
      <c r="T133" s="4">
        <f>Table39[[#This Row],[RN DON Hours Contract]]/Table39[[#This Row],[RN DON Hours]]</f>
        <v>0</v>
      </c>
      <c r="U133" s="3">
        <f>SUM(Table39[[#This Row],[LPN Hours]], Table39[[#This Row],[LPN Admin Hours]])</f>
        <v>44.722222222222221</v>
      </c>
      <c r="V133" s="3">
        <f>Table39[[#This Row],[LPN Hours Contract]]+Table39[[#This Row],[LPN Admin Hours Contract]]</f>
        <v>0</v>
      </c>
      <c r="W133" s="4">
        <f t="shared" si="7"/>
        <v>0</v>
      </c>
      <c r="X133" s="3">
        <v>38.555555555555557</v>
      </c>
      <c r="Y133" s="3">
        <v>0</v>
      </c>
      <c r="Z133" s="4">
        <f>Table39[[#This Row],[LPN Hours Contract]]/Table39[[#This Row],[LPN Hours]]</f>
        <v>0</v>
      </c>
      <c r="AA133" s="3">
        <v>6.166666666666667</v>
      </c>
      <c r="AB133" s="3">
        <v>0</v>
      </c>
      <c r="AC133" s="4">
        <f>Table39[[#This Row],[LPN Admin Hours Contract]]/Table39[[#This Row],[LPN Admin Hours]]</f>
        <v>0</v>
      </c>
      <c r="AD133" s="3">
        <f>SUM(Table39[[#This Row],[CNA Hours]], Table39[[#This Row],[NA in Training Hours]], Table39[[#This Row],[Med Aide/Tech Hours]])</f>
        <v>148.75555555555556</v>
      </c>
      <c r="AE133" s="3">
        <f>SUM(Table39[[#This Row],[CNA Hours Contract]], Table39[[#This Row],[NA in Training Hours Contract]], Table39[[#This Row],[Med Aide/Tech Hours Contract]])</f>
        <v>0</v>
      </c>
      <c r="AF133" s="4">
        <f>Table39[[#This Row],[CNA/NA/Med Aide Contract Hours]]/Table39[[#This Row],[Total CNA, NA in Training, Med Aide/Tech Hours]]</f>
        <v>0</v>
      </c>
      <c r="AG133" s="3">
        <v>148.75555555555556</v>
      </c>
      <c r="AH133" s="3">
        <v>0</v>
      </c>
      <c r="AI133" s="4">
        <f>Table39[[#This Row],[CNA Hours Contract]]/Table39[[#This Row],[CNA Hours]]</f>
        <v>0</v>
      </c>
      <c r="AJ133" s="3">
        <v>0</v>
      </c>
      <c r="AK133" s="3">
        <v>0</v>
      </c>
      <c r="AL133" s="4">
        <v>0</v>
      </c>
      <c r="AM133" s="3">
        <v>0</v>
      </c>
      <c r="AN133" s="3">
        <v>0</v>
      </c>
      <c r="AO133" s="4">
        <v>0</v>
      </c>
      <c r="AP133" s="1" t="s">
        <v>131</v>
      </c>
      <c r="AQ133" s="1">
        <v>5</v>
      </c>
    </row>
    <row r="134" spans="1:43" x14ac:dyDescent="0.2">
      <c r="A134" s="1" t="s">
        <v>680</v>
      </c>
      <c r="B134" s="1" t="s">
        <v>817</v>
      </c>
      <c r="C134" s="1" t="s">
        <v>1499</v>
      </c>
      <c r="D134" s="1" t="s">
        <v>1733</v>
      </c>
      <c r="E134" s="3">
        <v>89.266666666666666</v>
      </c>
      <c r="F134" s="3">
        <f t="shared" si="8"/>
        <v>192.81666666666666</v>
      </c>
      <c r="G134" s="3">
        <f>SUM(Table39[[#This Row],[RN Hours Contract (W/ Admin, DON)]], Table39[[#This Row],[LPN Contract Hours (w/ Admin)]], Table39[[#This Row],[CNA/NA/Med Aide Contract Hours]])</f>
        <v>0</v>
      </c>
      <c r="H134" s="4">
        <f>Table39[[#This Row],[Total Contract Hours]]/Table39[[#This Row],[Total Hours Nurse Staffing]]</f>
        <v>0</v>
      </c>
      <c r="I134" s="3">
        <f>SUM(Table39[[#This Row],[RN Hours]], Table39[[#This Row],[RN Admin Hours]], Table39[[#This Row],[RN DON Hours]])</f>
        <v>55.605555555555554</v>
      </c>
      <c r="J134" s="3">
        <f t="shared" si="6"/>
        <v>0</v>
      </c>
      <c r="K134" s="4">
        <f>Table39[[#This Row],[RN Hours Contract (W/ Admin, DON)]]/Table39[[#This Row],[RN Hours (w/ Admin, DON)]]</f>
        <v>0</v>
      </c>
      <c r="L134" s="3">
        <v>48.527777777777779</v>
      </c>
      <c r="M134" s="3">
        <v>0</v>
      </c>
      <c r="N134" s="4">
        <f>Table39[[#This Row],[RN Hours Contract]]/Table39[[#This Row],[RN Hours]]</f>
        <v>0</v>
      </c>
      <c r="O134" s="3">
        <v>1.3888888888888888</v>
      </c>
      <c r="P134" s="3">
        <v>0</v>
      </c>
      <c r="Q134" s="4">
        <f>Table39[[#This Row],[RN Admin Hours Contract]]/Table39[[#This Row],[RN Admin Hours]]</f>
        <v>0</v>
      </c>
      <c r="R134" s="3">
        <v>5.6888888888888891</v>
      </c>
      <c r="S134" s="3">
        <v>0</v>
      </c>
      <c r="T134" s="4">
        <f>Table39[[#This Row],[RN DON Hours Contract]]/Table39[[#This Row],[RN DON Hours]]</f>
        <v>0</v>
      </c>
      <c r="U134" s="3">
        <f>SUM(Table39[[#This Row],[LPN Hours]], Table39[[#This Row],[LPN Admin Hours]])</f>
        <v>8.5861111111111104</v>
      </c>
      <c r="V134" s="3">
        <f>Table39[[#This Row],[LPN Hours Contract]]+Table39[[#This Row],[LPN Admin Hours Contract]]</f>
        <v>0</v>
      </c>
      <c r="W134" s="4">
        <f t="shared" si="7"/>
        <v>0</v>
      </c>
      <c r="X134" s="3">
        <v>8.5861111111111104</v>
      </c>
      <c r="Y134" s="3">
        <v>0</v>
      </c>
      <c r="Z134" s="4">
        <f>Table39[[#This Row],[LPN Hours Contract]]/Table39[[#This Row],[LPN Hours]]</f>
        <v>0</v>
      </c>
      <c r="AA134" s="3">
        <v>0</v>
      </c>
      <c r="AB134" s="3">
        <v>0</v>
      </c>
      <c r="AC134" s="4">
        <v>0</v>
      </c>
      <c r="AD134" s="3">
        <f>SUM(Table39[[#This Row],[CNA Hours]], Table39[[#This Row],[NA in Training Hours]], Table39[[#This Row],[Med Aide/Tech Hours]])</f>
        <v>128.625</v>
      </c>
      <c r="AE134" s="3">
        <f>SUM(Table39[[#This Row],[CNA Hours Contract]], Table39[[#This Row],[NA in Training Hours Contract]], Table39[[#This Row],[Med Aide/Tech Hours Contract]])</f>
        <v>0</v>
      </c>
      <c r="AF134" s="4">
        <f>Table39[[#This Row],[CNA/NA/Med Aide Contract Hours]]/Table39[[#This Row],[Total CNA, NA in Training, Med Aide/Tech Hours]]</f>
        <v>0</v>
      </c>
      <c r="AG134" s="3">
        <v>126.81666666666666</v>
      </c>
      <c r="AH134" s="3">
        <v>0</v>
      </c>
      <c r="AI134" s="4">
        <f>Table39[[#This Row],[CNA Hours Contract]]/Table39[[#This Row],[CNA Hours]]</f>
        <v>0</v>
      </c>
      <c r="AJ134" s="3">
        <v>1.8083333333333333</v>
      </c>
      <c r="AK134" s="3">
        <v>0</v>
      </c>
      <c r="AL134" s="4">
        <f>Table39[[#This Row],[NA in Training Hours Contract]]/Table39[[#This Row],[NA in Training Hours]]</f>
        <v>0</v>
      </c>
      <c r="AM134" s="3">
        <v>0</v>
      </c>
      <c r="AN134" s="3">
        <v>0</v>
      </c>
      <c r="AO134" s="4">
        <v>0</v>
      </c>
      <c r="AP134" s="1" t="s">
        <v>132</v>
      </c>
      <c r="AQ134" s="1">
        <v>5</v>
      </c>
    </row>
    <row r="135" spans="1:43" x14ac:dyDescent="0.2">
      <c r="A135" s="1" t="s">
        <v>680</v>
      </c>
      <c r="B135" s="1" t="s">
        <v>818</v>
      </c>
      <c r="C135" s="1" t="s">
        <v>1455</v>
      </c>
      <c r="D135" s="1" t="s">
        <v>1743</v>
      </c>
      <c r="E135" s="3">
        <v>45.555555555555557</v>
      </c>
      <c r="F135" s="3">
        <f t="shared" si="8"/>
        <v>246.73944444444444</v>
      </c>
      <c r="G135" s="3">
        <f>SUM(Table39[[#This Row],[RN Hours Contract (W/ Admin, DON)]], Table39[[#This Row],[LPN Contract Hours (w/ Admin)]], Table39[[#This Row],[CNA/NA/Med Aide Contract Hours]])</f>
        <v>2.8435555555555556</v>
      </c>
      <c r="H135" s="4">
        <f>Table39[[#This Row],[Total Contract Hours]]/Table39[[#This Row],[Total Hours Nurse Staffing]]</f>
        <v>1.1524527673141483E-2</v>
      </c>
      <c r="I135" s="3">
        <f>SUM(Table39[[#This Row],[RN Hours]], Table39[[#This Row],[RN Admin Hours]], Table39[[#This Row],[RN DON Hours]])</f>
        <v>83.00644444444444</v>
      </c>
      <c r="J135" s="3">
        <f t="shared" si="6"/>
        <v>0</v>
      </c>
      <c r="K135" s="4">
        <f>Table39[[#This Row],[RN Hours Contract (W/ Admin, DON)]]/Table39[[#This Row],[RN Hours (w/ Admin, DON)]]</f>
        <v>0</v>
      </c>
      <c r="L135" s="3">
        <v>51.589777777777776</v>
      </c>
      <c r="M135" s="3">
        <v>0</v>
      </c>
      <c r="N135" s="4">
        <f>Table39[[#This Row],[RN Hours Contract]]/Table39[[#This Row],[RN Hours]]</f>
        <v>0</v>
      </c>
      <c r="O135" s="3">
        <v>28.661111111111101</v>
      </c>
      <c r="P135" s="3">
        <v>0</v>
      </c>
      <c r="Q135" s="4">
        <f>Table39[[#This Row],[RN Admin Hours Contract]]/Table39[[#This Row],[RN Admin Hours]]</f>
        <v>0</v>
      </c>
      <c r="R135" s="3">
        <v>2.7555555555555555</v>
      </c>
      <c r="S135" s="3">
        <v>0</v>
      </c>
      <c r="T135" s="4">
        <f>Table39[[#This Row],[RN DON Hours Contract]]/Table39[[#This Row],[RN DON Hours]]</f>
        <v>0</v>
      </c>
      <c r="U135" s="3">
        <f>SUM(Table39[[#This Row],[LPN Hours]], Table39[[#This Row],[LPN Admin Hours]])</f>
        <v>27.377111111111113</v>
      </c>
      <c r="V135" s="3">
        <f>Table39[[#This Row],[LPN Hours Contract]]+Table39[[#This Row],[LPN Admin Hours Contract]]</f>
        <v>0</v>
      </c>
      <c r="W135" s="4">
        <f t="shared" si="7"/>
        <v>0</v>
      </c>
      <c r="X135" s="3">
        <v>27.377111111111113</v>
      </c>
      <c r="Y135" s="3">
        <v>0</v>
      </c>
      <c r="Z135" s="4">
        <f>Table39[[#This Row],[LPN Hours Contract]]/Table39[[#This Row],[LPN Hours]]</f>
        <v>0</v>
      </c>
      <c r="AA135" s="3">
        <v>0</v>
      </c>
      <c r="AB135" s="3">
        <v>0</v>
      </c>
      <c r="AC135" s="4">
        <v>0</v>
      </c>
      <c r="AD135" s="3">
        <f>SUM(Table39[[#This Row],[CNA Hours]], Table39[[#This Row],[NA in Training Hours]], Table39[[#This Row],[Med Aide/Tech Hours]])</f>
        <v>136.3558888888889</v>
      </c>
      <c r="AE135" s="3">
        <f>SUM(Table39[[#This Row],[CNA Hours Contract]], Table39[[#This Row],[NA in Training Hours Contract]], Table39[[#This Row],[Med Aide/Tech Hours Contract]])</f>
        <v>2.8435555555555556</v>
      </c>
      <c r="AF135" s="4">
        <f>Table39[[#This Row],[CNA/NA/Med Aide Contract Hours]]/Table39[[#This Row],[Total CNA, NA in Training, Med Aide/Tech Hours]]</f>
        <v>2.0853925552659174E-2</v>
      </c>
      <c r="AG135" s="3">
        <v>136.3558888888889</v>
      </c>
      <c r="AH135" s="3">
        <v>2.8435555555555556</v>
      </c>
      <c r="AI135" s="4">
        <f>Table39[[#This Row],[CNA Hours Contract]]/Table39[[#This Row],[CNA Hours]]</f>
        <v>2.0853925552659174E-2</v>
      </c>
      <c r="AJ135" s="3">
        <v>0</v>
      </c>
      <c r="AK135" s="3">
        <v>0</v>
      </c>
      <c r="AL135" s="4">
        <v>0</v>
      </c>
      <c r="AM135" s="3">
        <v>0</v>
      </c>
      <c r="AN135" s="3">
        <v>0</v>
      </c>
      <c r="AO135" s="4">
        <v>0</v>
      </c>
      <c r="AP135" s="1" t="s">
        <v>133</v>
      </c>
      <c r="AQ135" s="1">
        <v>5</v>
      </c>
    </row>
    <row r="136" spans="1:43" x14ac:dyDescent="0.2">
      <c r="A136" s="1" t="s">
        <v>680</v>
      </c>
      <c r="B136" s="1" t="s">
        <v>819</v>
      </c>
      <c r="C136" s="1" t="s">
        <v>1500</v>
      </c>
      <c r="D136" s="1" t="s">
        <v>1771</v>
      </c>
      <c r="E136" s="3">
        <v>54.755555555555553</v>
      </c>
      <c r="F136" s="3">
        <f t="shared" si="8"/>
        <v>172.64811111111112</v>
      </c>
      <c r="G136" s="3">
        <f>SUM(Table39[[#This Row],[RN Hours Contract (W/ Admin, DON)]], Table39[[#This Row],[LPN Contract Hours (w/ Admin)]], Table39[[#This Row],[CNA/NA/Med Aide Contract Hours]])</f>
        <v>1.1333333333333333</v>
      </c>
      <c r="H136" s="4">
        <f>Table39[[#This Row],[Total Contract Hours]]/Table39[[#This Row],[Total Hours Nurse Staffing]]</f>
        <v>6.564412005665988E-3</v>
      </c>
      <c r="I136" s="3">
        <f>SUM(Table39[[#This Row],[RN Hours]], Table39[[#This Row],[RN Admin Hours]], Table39[[#This Row],[RN DON Hours]])</f>
        <v>33.252222222222223</v>
      </c>
      <c r="J136" s="3">
        <f t="shared" si="6"/>
        <v>1.1333333333333333</v>
      </c>
      <c r="K136" s="4">
        <f>Table39[[#This Row],[RN Hours Contract (W/ Admin, DON)]]/Table39[[#This Row],[RN Hours (w/ Admin, DON)]]</f>
        <v>3.4082935142179305E-2</v>
      </c>
      <c r="L136" s="3">
        <v>18.830000000000002</v>
      </c>
      <c r="M136" s="3">
        <v>0</v>
      </c>
      <c r="N136" s="4">
        <f>Table39[[#This Row],[RN Hours Contract]]/Table39[[#This Row],[RN Hours]]</f>
        <v>0</v>
      </c>
      <c r="O136" s="3">
        <v>8.9111111111111114</v>
      </c>
      <c r="P136" s="3">
        <v>1.1333333333333333</v>
      </c>
      <c r="Q136" s="4">
        <f>Table39[[#This Row],[RN Admin Hours Contract]]/Table39[[#This Row],[RN Admin Hours]]</f>
        <v>0.12718204488778054</v>
      </c>
      <c r="R136" s="3">
        <v>5.5111111111111111</v>
      </c>
      <c r="S136" s="3">
        <v>0</v>
      </c>
      <c r="T136" s="4">
        <f>Table39[[#This Row],[RN DON Hours Contract]]/Table39[[#This Row],[RN DON Hours]]</f>
        <v>0</v>
      </c>
      <c r="U136" s="3">
        <f>SUM(Table39[[#This Row],[LPN Hours]], Table39[[#This Row],[LPN Admin Hours]])</f>
        <v>30.915555555555557</v>
      </c>
      <c r="V136" s="3">
        <f>Table39[[#This Row],[LPN Hours Contract]]+Table39[[#This Row],[LPN Admin Hours Contract]]</f>
        <v>0</v>
      </c>
      <c r="W136" s="4">
        <f t="shared" si="7"/>
        <v>0</v>
      </c>
      <c r="X136" s="3">
        <v>30.915555555555557</v>
      </c>
      <c r="Y136" s="3">
        <v>0</v>
      </c>
      <c r="Z136" s="4">
        <f>Table39[[#This Row],[LPN Hours Contract]]/Table39[[#This Row],[LPN Hours]]</f>
        <v>0</v>
      </c>
      <c r="AA136" s="3">
        <v>0</v>
      </c>
      <c r="AB136" s="3">
        <v>0</v>
      </c>
      <c r="AC136" s="4">
        <v>0</v>
      </c>
      <c r="AD136" s="3">
        <f>SUM(Table39[[#This Row],[CNA Hours]], Table39[[#This Row],[NA in Training Hours]], Table39[[#This Row],[Med Aide/Tech Hours]])</f>
        <v>108.48033333333333</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108.48033333333333</v>
      </c>
      <c r="AH136" s="3">
        <v>0</v>
      </c>
      <c r="AI136" s="4">
        <f>Table39[[#This Row],[CNA Hours Contract]]/Table39[[#This Row],[CNA Hours]]</f>
        <v>0</v>
      </c>
      <c r="AJ136" s="3">
        <v>0</v>
      </c>
      <c r="AK136" s="3">
        <v>0</v>
      </c>
      <c r="AL136" s="4">
        <v>0</v>
      </c>
      <c r="AM136" s="3">
        <v>0</v>
      </c>
      <c r="AN136" s="3">
        <v>0</v>
      </c>
      <c r="AO136" s="4">
        <v>0</v>
      </c>
      <c r="AP136" s="1" t="s">
        <v>134</v>
      </c>
      <c r="AQ136" s="1">
        <v>5</v>
      </c>
    </row>
    <row r="137" spans="1:43" x14ac:dyDescent="0.2">
      <c r="A137" s="1" t="s">
        <v>680</v>
      </c>
      <c r="B137" s="1" t="s">
        <v>820</v>
      </c>
      <c r="C137" s="1" t="s">
        <v>1371</v>
      </c>
      <c r="D137" s="1" t="s">
        <v>1706</v>
      </c>
      <c r="E137" s="3">
        <v>49.666666666666664</v>
      </c>
      <c r="F137" s="3">
        <f t="shared" si="8"/>
        <v>168.35844444444444</v>
      </c>
      <c r="G137" s="3">
        <f>SUM(Table39[[#This Row],[RN Hours Contract (W/ Admin, DON)]], Table39[[#This Row],[LPN Contract Hours (w/ Admin)]], Table39[[#This Row],[CNA/NA/Med Aide Contract Hours]])</f>
        <v>64.11588888888889</v>
      </c>
      <c r="H137" s="4">
        <f>Table39[[#This Row],[Total Contract Hours]]/Table39[[#This Row],[Total Hours Nurse Staffing]]</f>
        <v>0.38082965841399236</v>
      </c>
      <c r="I137" s="3">
        <f>SUM(Table39[[#This Row],[RN Hours]], Table39[[#This Row],[RN Admin Hours]], Table39[[#This Row],[RN DON Hours]])</f>
        <v>13.760333333333334</v>
      </c>
      <c r="J137" s="3">
        <f t="shared" si="6"/>
        <v>0</v>
      </c>
      <c r="K137" s="4">
        <f>Table39[[#This Row],[RN Hours Contract (W/ Admin, DON)]]/Table39[[#This Row],[RN Hours (w/ Admin, DON)]]</f>
        <v>0</v>
      </c>
      <c r="L137" s="3">
        <v>13.760333333333334</v>
      </c>
      <c r="M137" s="3">
        <v>0</v>
      </c>
      <c r="N137" s="4">
        <f>Table39[[#This Row],[RN Hours Contract]]/Table39[[#This Row],[RN Hours]]</f>
        <v>0</v>
      </c>
      <c r="O137" s="3">
        <v>0</v>
      </c>
      <c r="P137" s="3">
        <v>0</v>
      </c>
      <c r="Q137" s="4">
        <v>0</v>
      </c>
      <c r="R137" s="3">
        <v>0</v>
      </c>
      <c r="S137" s="3">
        <v>0</v>
      </c>
      <c r="T137" s="4">
        <v>0</v>
      </c>
      <c r="U137" s="3">
        <f>SUM(Table39[[#This Row],[LPN Hours]], Table39[[#This Row],[LPN Admin Hours]])</f>
        <v>43.729888888888894</v>
      </c>
      <c r="V137" s="3">
        <f>Table39[[#This Row],[LPN Hours Contract]]+Table39[[#This Row],[LPN Admin Hours Contract]]</f>
        <v>15.421222222222223</v>
      </c>
      <c r="W137" s="4">
        <f t="shared" si="7"/>
        <v>0.35264718511874665</v>
      </c>
      <c r="X137" s="3">
        <v>33.153111111111116</v>
      </c>
      <c r="Y137" s="3">
        <v>15.421222222222223</v>
      </c>
      <c r="Z137" s="4">
        <f>Table39[[#This Row],[LPN Hours Contract]]/Table39[[#This Row],[LPN Hours]]</f>
        <v>0.46515158624295355</v>
      </c>
      <c r="AA137" s="3">
        <v>10.576777777777778</v>
      </c>
      <c r="AB137" s="3">
        <v>0</v>
      </c>
      <c r="AC137" s="4">
        <f>Table39[[#This Row],[LPN Admin Hours Contract]]/Table39[[#This Row],[LPN Admin Hours]]</f>
        <v>0</v>
      </c>
      <c r="AD137" s="3">
        <f>SUM(Table39[[#This Row],[CNA Hours]], Table39[[#This Row],[NA in Training Hours]], Table39[[#This Row],[Med Aide/Tech Hours]])</f>
        <v>110.86822222222222</v>
      </c>
      <c r="AE137" s="3">
        <f>SUM(Table39[[#This Row],[CNA Hours Contract]], Table39[[#This Row],[NA in Training Hours Contract]], Table39[[#This Row],[Med Aide/Tech Hours Contract]])</f>
        <v>48.69466666666667</v>
      </c>
      <c r="AF137" s="4">
        <f>Table39[[#This Row],[CNA/NA/Med Aide Contract Hours]]/Table39[[#This Row],[Total CNA, NA in Training, Med Aide/Tech Hours]]</f>
        <v>0.43921211768926882</v>
      </c>
      <c r="AG137" s="3">
        <v>110.86822222222222</v>
      </c>
      <c r="AH137" s="3">
        <v>48.69466666666667</v>
      </c>
      <c r="AI137" s="4">
        <f>Table39[[#This Row],[CNA Hours Contract]]/Table39[[#This Row],[CNA Hours]]</f>
        <v>0.43921211768926882</v>
      </c>
      <c r="AJ137" s="3">
        <v>0</v>
      </c>
      <c r="AK137" s="3">
        <v>0</v>
      </c>
      <c r="AL137" s="4">
        <v>0</v>
      </c>
      <c r="AM137" s="3">
        <v>0</v>
      </c>
      <c r="AN137" s="3">
        <v>0</v>
      </c>
      <c r="AO137" s="4">
        <v>0</v>
      </c>
      <c r="AP137" s="1" t="s">
        <v>135</v>
      </c>
      <c r="AQ137" s="1">
        <v>5</v>
      </c>
    </row>
    <row r="138" spans="1:43" x14ac:dyDescent="0.2">
      <c r="A138" s="1" t="s">
        <v>680</v>
      </c>
      <c r="B138" s="1" t="s">
        <v>821</v>
      </c>
      <c r="C138" s="1" t="s">
        <v>1501</v>
      </c>
      <c r="D138" s="1" t="s">
        <v>1768</v>
      </c>
      <c r="E138" s="3">
        <v>91.411111111111111</v>
      </c>
      <c r="F138" s="3">
        <f t="shared" si="8"/>
        <v>280.48833333333334</v>
      </c>
      <c r="G138" s="3">
        <f>SUM(Table39[[#This Row],[RN Hours Contract (W/ Admin, DON)]], Table39[[#This Row],[LPN Contract Hours (w/ Admin)]], Table39[[#This Row],[CNA/NA/Med Aide Contract Hours]])</f>
        <v>12.685555555555556</v>
      </c>
      <c r="H138" s="4">
        <f>Table39[[#This Row],[Total Contract Hours]]/Table39[[#This Row],[Total Hours Nurse Staffing]]</f>
        <v>4.5226678075340823E-2</v>
      </c>
      <c r="I138" s="3">
        <f>SUM(Table39[[#This Row],[RN Hours]], Table39[[#This Row],[RN Admin Hours]], Table39[[#This Row],[RN DON Hours]])</f>
        <v>67.791666666666671</v>
      </c>
      <c r="J138" s="3">
        <f t="shared" si="6"/>
        <v>0</v>
      </c>
      <c r="K138" s="4">
        <f>Table39[[#This Row],[RN Hours Contract (W/ Admin, DON)]]/Table39[[#This Row],[RN Hours (w/ Admin, DON)]]</f>
        <v>0</v>
      </c>
      <c r="L138" s="3">
        <v>54.24722222222222</v>
      </c>
      <c r="M138" s="3">
        <v>0</v>
      </c>
      <c r="N138" s="4">
        <f>Table39[[#This Row],[RN Hours Contract]]/Table39[[#This Row],[RN Hours]]</f>
        <v>0</v>
      </c>
      <c r="O138" s="3">
        <v>9.5388888888888896</v>
      </c>
      <c r="P138" s="3">
        <v>0</v>
      </c>
      <c r="Q138" s="4">
        <f>Table39[[#This Row],[RN Admin Hours Contract]]/Table39[[#This Row],[RN Admin Hours]]</f>
        <v>0</v>
      </c>
      <c r="R138" s="3">
        <v>4.0055555555555555</v>
      </c>
      <c r="S138" s="3">
        <v>0</v>
      </c>
      <c r="T138" s="4">
        <f>Table39[[#This Row],[RN DON Hours Contract]]/Table39[[#This Row],[RN DON Hours]]</f>
        <v>0</v>
      </c>
      <c r="U138" s="3">
        <f>SUM(Table39[[#This Row],[LPN Hours]], Table39[[#This Row],[LPN Admin Hours]])</f>
        <v>60.131666666666668</v>
      </c>
      <c r="V138" s="3">
        <f>Table39[[#This Row],[LPN Hours Contract]]+Table39[[#This Row],[LPN Admin Hours Contract]]</f>
        <v>2.2872222222222223</v>
      </c>
      <c r="W138" s="4">
        <f t="shared" si="7"/>
        <v>3.8036900505372472E-2</v>
      </c>
      <c r="X138" s="3">
        <v>59.448333333333338</v>
      </c>
      <c r="Y138" s="3">
        <v>2.2872222222222223</v>
      </c>
      <c r="Z138" s="4">
        <f>Table39[[#This Row],[LPN Hours Contract]]/Table39[[#This Row],[LPN Hours]]</f>
        <v>3.8474118515611125E-2</v>
      </c>
      <c r="AA138" s="3">
        <v>0.68333333333333335</v>
      </c>
      <c r="AB138" s="3">
        <v>0</v>
      </c>
      <c r="AC138" s="4">
        <f>Table39[[#This Row],[LPN Admin Hours Contract]]/Table39[[#This Row],[LPN Admin Hours]]</f>
        <v>0</v>
      </c>
      <c r="AD138" s="3">
        <f>SUM(Table39[[#This Row],[CNA Hours]], Table39[[#This Row],[NA in Training Hours]], Table39[[#This Row],[Med Aide/Tech Hours]])</f>
        <v>152.565</v>
      </c>
      <c r="AE138" s="3">
        <f>SUM(Table39[[#This Row],[CNA Hours Contract]], Table39[[#This Row],[NA in Training Hours Contract]], Table39[[#This Row],[Med Aide/Tech Hours Contract]])</f>
        <v>10.398333333333333</v>
      </c>
      <c r="AF138" s="4">
        <f>Table39[[#This Row],[CNA/NA/Med Aide Contract Hours]]/Table39[[#This Row],[Total CNA, NA in Training, Med Aide/Tech Hours]]</f>
        <v>6.8156741935131479E-2</v>
      </c>
      <c r="AG138" s="3">
        <v>152.565</v>
      </c>
      <c r="AH138" s="3">
        <v>10.398333333333333</v>
      </c>
      <c r="AI138" s="4">
        <f>Table39[[#This Row],[CNA Hours Contract]]/Table39[[#This Row],[CNA Hours]]</f>
        <v>6.8156741935131479E-2</v>
      </c>
      <c r="AJ138" s="3">
        <v>0</v>
      </c>
      <c r="AK138" s="3">
        <v>0</v>
      </c>
      <c r="AL138" s="4">
        <v>0</v>
      </c>
      <c r="AM138" s="3">
        <v>0</v>
      </c>
      <c r="AN138" s="3">
        <v>0</v>
      </c>
      <c r="AO138" s="4">
        <v>0</v>
      </c>
      <c r="AP138" s="1" t="s">
        <v>136</v>
      </c>
      <c r="AQ138" s="1">
        <v>5</v>
      </c>
    </row>
    <row r="139" spans="1:43" x14ac:dyDescent="0.2">
      <c r="A139" s="1" t="s">
        <v>680</v>
      </c>
      <c r="B139" s="1" t="s">
        <v>822</v>
      </c>
      <c r="C139" s="1" t="s">
        <v>1502</v>
      </c>
      <c r="D139" s="1" t="s">
        <v>1748</v>
      </c>
      <c r="E139" s="3">
        <v>89.088888888888889</v>
      </c>
      <c r="F139" s="3">
        <f t="shared" si="8"/>
        <v>313.01388888888886</v>
      </c>
      <c r="G139" s="3">
        <f>SUM(Table39[[#This Row],[RN Hours Contract (W/ Admin, DON)]], Table39[[#This Row],[LPN Contract Hours (w/ Admin)]], Table39[[#This Row],[CNA/NA/Med Aide Contract Hours]])</f>
        <v>57.488888888888887</v>
      </c>
      <c r="H139" s="4">
        <f>Table39[[#This Row],[Total Contract Hours]]/Table39[[#This Row],[Total Hours Nurse Staffing]]</f>
        <v>0.18366242179527001</v>
      </c>
      <c r="I139" s="3">
        <f>SUM(Table39[[#This Row],[RN Hours]], Table39[[#This Row],[RN Admin Hours]], Table39[[#This Row],[RN DON Hours]])</f>
        <v>34.81111111111111</v>
      </c>
      <c r="J139" s="3">
        <f t="shared" si="6"/>
        <v>3.786111111111111</v>
      </c>
      <c r="K139" s="4">
        <f>Table39[[#This Row],[RN Hours Contract (W/ Admin, DON)]]/Table39[[#This Row],[RN Hours (w/ Admin, DON)]]</f>
        <v>0.10876157037982764</v>
      </c>
      <c r="L139" s="3">
        <v>12.611111111111111</v>
      </c>
      <c r="M139" s="3">
        <v>3.786111111111111</v>
      </c>
      <c r="N139" s="4">
        <f>Table39[[#This Row],[RN Hours Contract]]/Table39[[#This Row],[RN Hours]]</f>
        <v>0.30022026431718063</v>
      </c>
      <c r="O139" s="3">
        <v>16.744444444444444</v>
      </c>
      <c r="P139" s="3">
        <v>0</v>
      </c>
      <c r="Q139" s="4">
        <f>Table39[[#This Row],[RN Admin Hours Contract]]/Table39[[#This Row],[RN Admin Hours]]</f>
        <v>0</v>
      </c>
      <c r="R139" s="3">
        <v>5.4555555555555557</v>
      </c>
      <c r="S139" s="3">
        <v>0</v>
      </c>
      <c r="T139" s="4">
        <f>Table39[[#This Row],[RN DON Hours Contract]]/Table39[[#This Row],[RN DON Hours]]</f>
        <v>0</v>
      </c>
      <c r="U139" s="3">
        <f>SUM(Table39[[#This Row],[LPN Hours]], Table39[[#This Row],[LPN Admin Hours]])</f>
        <v>77.830555555555549</v>
      </c>
      <c r="V139" s="3">
        <f>Table39[[#This Row],[LPN Hours Contract]]+Table39[[#This Row],[LPN Admin Hours Contract]]</f>
        <v>4.4444444444444446E-2</v>
      </c>
      <c r="W139" s="4">
        <f t="shared" si="7"/>
        <v>5.7104107926763987E-4</v>
      </c>
      <c r="X139" s="3">
        <v>67.444444444444443</v>
      </c>
      <c r="Y139" s="3">
        <v>4.4444444444444446E-2</v>
      </c>
      <c r="Z139" s="4">
        <f>Table39[[#This Row],[LPN Hours Contract]]/Table39[[#This Row],[LPN Hours]]</f>
        <v>6.589785831960462E-4</v>
      </c>
      <c r="AA139" s="3">
        <v>10.386111111111111</v>
      </c>
      <c r="AB139" s="3">
        <v>0</v>
      </c>
      <c r="AC139" s="4">
        <f>Table39[[#This Row],[LPN Admin Hours Contract]]/Table39[[#This Row],[LPN Admin Hours]]</f>
        <v>0</v>
      </c>
      <c r="AD139" s="3">
        <f>SUM(Table39[[#This Row],[CNA Hours]], Table39[[#This Row],[NA in Training Hours]], Table39[[#This Row],[Med Aide/Tech Hours]])</f>
        <v>200.37222222222221</v>
      </c>
      <c r="AE139" s="3">
        <f>SUM(Table39[[#This Row],[CNA Hours Contract]], Table39[[#This Row],[NA in Training Hours Contract]], Table39[[#This Row],[Med Aide/Tech Hours Contract]])</f>
        <v>53.658333333333331</v>
      </c>
      <c r="AF139" s="4">
        <f>Table39[[#This Row],[CNA/NA/Med Aide Contract Hours]]/Table39[[#This Row],[Total CNA, NA in Training, Med Aide/Tech Hours]]</f>
        <v>0.26779327362963373</v>
      </c>
      <c r="AG139" s="3">
        <v>200.02777777777777</v>
      </c>
      <c r="AH139" s="3">
        <v>53.658333333333331</v>
      </c>
      <c r="AI139" s="4">
        <f>Table39[[#This Row],[CNA Hours Contract]]/Table39[[#This Row],[CNA Hours]]</f>
        <v>0.26825440910984583</v>
      </c>
      <c r="AJ139" s="3">
        <v>0.34444444444444444</v>
      </c>
      <c r="AK139" s="3">
        <v>0</v>
      </c>
      <c r="AL139" s="4">
        <f>Table39[[#This Row],[NA in Training Hours Contract]]/Table39[[#This Row],[NA in Training Hours]]</f>
        <v>0</v>
      </c>
      <c r="AM139" s="3">
        <v>0</v>
      </c>
      <c r="AN139" s="3">
        <v>0</v>
      </c>
      <c r="AO139" s="4">
        <v>0</v>
      </c>
      <c r="AP139" s="1" t="s">
        <v>137</v>
      </c>
      <c r="AQ139" s="1">
        <v>5</v>
      </c>
    </row>
    <row r="140" spans="1:43" x14ac:dyDescent="0.2">
      <c r="A140" s="1" t="s">
        <v>680</v>
      </c>
      <c r="B140" s="1" t="s">
        <v>823</v>
      </c>
      <c r="C140" s="1" t="s">
        <v>1503</v>
      </c>
      <c r="D140" s="1" t="s">
        <v>1713</v>
      </c>
      <c r="E140" s="3">
        <v>49.488888888888887</v>
      </c>
      <c r="F140" s="3">
        <f t="shared" si="8"/>
        <v>206.08333333333331</v>
      </c>
      <c r="G140" s="3">
        <f>SUM(Table39[[#This Row],[RN Hours Contract (W/ Admin, DON)]], Table39[[#This Row],[LPN Contract Hours (w/ Admin)]], Table39[[#This Row],[CNA/NA/Med Aide Contract Hours]])</f>
        <v>0</v>
      </c>
      <c r="H140" s="4">
        <f>Table39[[#This Row],[Total Contract Hours]]/Table39[[#This Row],[Total Hours Nurse Staffing]]</f>
        <v>0</v>
      </c>
      <c r="I140" s="3">
        <f>SUM(Table39[[#This Row],[RN Hours]], Table39[[#This Row],[RN Admin Hours]], Table39[[#This Row],[RN DON Hours]])</f>
        <v>26.536111111111111</v>
      </c>
      <c r="J140" s="3">
        <f t="shared" si="6"/>
        <v>0</v>
      </c>
      <c r="K140" s="4">
        <f>Table39[[#This Row],[RN Hours Contract (W/ Admin, DON)]]/Table39[[#This Row],[RN Hours (w/ Admin, DON)]]</f>
        <v>0</v>
      </c>
      <c r="L140" s="3">
        <v>21.113888888888887</v>
      </c>
      <c r="M140" s="3">
        <v>0</v>
      </c>
      <c r="N140" s="4">
        <f>Table39[[#This Row],[RN Hours Contract]]/Table39[[#This Row],[RN Hours]]</f>
        <v>0</v>
      </c>
      <c r="O140" s="3">
        <v>0</v>
      </c>
      <c r="P140" s="3">
        <v>0</v>
      </c>
      <c r="Q140" s="4">
        <v>0</v>
      </c>
      <c r="R140" s="3">
        <v>5.4222222222222225</v>
      </c>
      <c r="S140" s="3">
        <v>0</v>
      </c>
      <c r="T140" s="4">
        <f>Table39[[#This Row],[RN DON Hours Contract]]/Table39[[#This Row],[RN DON Hours]]</f>
        <v>0</v>
      </c>
      <c r="U140" s="3">
        <f>SUM(Table39[[#This Row],[LPN Hours]], Table39[[#This Row],[LPN Admin Hours]])</f>
        <v>47.072222222222223</v>
      </c>
      <c r="V140" s="3">
        <f>Table39[[#This Row],[LPN Hours Contract]]+Table39[[#This Row],[LPN Admin Hours Contract]]</f>
        <v>0</v>
      </c>
      <c r="W140" s="4">
        <f t="shared" si="7"/>
        <v>0</v>
      </c>
      <c r="X140" s="3">
        <v>42.863888888888887</v>
      </c>
      <c r="Y140" s="3">
        <v>0</v>
      </c>
      <c r="Z140" s="4">
        <f>Table39[[#This Row],[LPN Hours Contract]]/Table39[[#This Row],[LPN Hours]]</f>
        <v>0</v>
      </c>
      <c r="AA140" s="3">
        <v>4.208333333333333</v>
      </c>
      <c r="AB140" s="3">
        <v>0</v>
      </c>
      <c r="AC140" s="4">
        <f>Table39[[#This Row],[LPN Admin Hours Contract]]/Table39[[#This Row],[LPN Admin Hours]]</f>
        <v>0</v>
      </c>
      <c r="AD140" s="3">
        <f>SUM(Table39[[#This Row],[CNA Hours]], Table39[[#This Row],[NA in Training Hours]], Table39[[#This Row],[Med Aide/Tech Hours]])</f>
        <v>132.47499999999999</v>
      </c>
      <c r="AE140" s="3">
        <f>SUM(Table39[[#This Row],[CNA Hours Contract]], Table39[[#This Row],[NA in Training Hours Contract]], Table39[[#This Row],[Med Aide/Tech Hours Contract]])</f>
        <v>0</v>
      </c>
      <c r="AF140" s="4">
        <f>Table39[[#This Row],[CNA/NA/Med Aide Contract Hours]]/Table39[[#This Row],[Total CNA, NA in Training, Med Aide/Tech Hours]]</f>
        <v>0</v>
      </c>
      <c r="AG140" s="3">
        <v>130.02222222222221</v>
      </c>
      <c r="AH140" s="3">
        <v>0</v>
      </c>
      <c r="AI140" s="4">
        <f>Table39[[#This Row],[CNA Hours Contract]]/Table39[[#This Row],[CNA Hours]]</f>
        <v>0</v>
      </c>
      <c r="AJ140" s="3">
        <v>2.4527777777777779</v>
      </c>
      <c r="AK140" s="3">
        <v>0</v>
      </c>
      <c r="AL140" s="4">
        <f>Table39[[#This Row],[NA in Training Hours Contract]]/Table39[[#This Row],[NA in Training Hours]]</f>
        <v>0</v>
      </c>
      <c r="AM140" s="3">
        <v>0</v>
      </c>
      <c r="AN140" s="3">
        <v>0</v>
      </c>
      <c r="AO140" s="4">
        <v>0</v>
      </c>
      <c r="AP140" s="1" t="s">
        <v>138</v>
      </c>
      <c r="AQ140" s="1">
        <v>5</v>
      </c>
    </row>
    <row r="141" spans="1:43" x14ac:dyDescent="0.2">
      <c r="A141" s="1" t="s">
        <v>680</v>
      </c>
      <c r="B141" s="1" t="s">
        <v>824</v>
      </c>
      <c r="C141" s="1" t="s">
        <v>1504</v>
      </c>
      <c r="D141" s="1" t="s">
        <v>1772</v>
      </c>
      <c r="E141" s="3">
        <v>65.211111111111109</v>
      </c>
      <c r="F141" s="3">
        <f t="shared" si="8"/>
        <v>202.8848888888889</v>
      </c>
      <c r="G141" s="3">
        <f>SUM(Table39[[#This Row],[RN Hours Contract (W/ Admin, DON)]], Table39[[#This Row],[LPN Contract Hours (w/ Admin)]], Table39[[#This Row],[CNA/NA/Med Aide Contract Hours]])</f>
        <v>2.1222222222222222</v>
      </c>
      <c r="H141" s="4">
        <f>Table39[[#This Row],[Total Contract Hours]]/Table39[[#This Row],[Total Hours Nurse Staffing]]</f>
        <v>1.0460228131551334E-2</v>
      </c>
      <c r="I141" s="3">
        <f>SUM(Table39[[#This Row],[RN Hours]], Table39[[#This Row],[RN Admin Hours]], Table39[[#This Row],[RN DON Hours]])</f>
        <v>22.492222222222232</v>
      </c>
      <c r="J141" s="3">
        <f t="shared" si="6"/>
        <v>2.1222222222222222</v>
      </c>
      <c r="K141" s="4">
        <f>Table39[[#This Row],[RN Hours Contract (W/ Admin, DON)]]/Table39[[#This Row],[RN Hours (w/ Admin, DON)]]</f>
        <v>9.4353603714864356E-2</v>
      </c>
      <c r="L141" s="3">
        <v>12.097888888888889</v>
      </c>
      <c r="M141" s="3">
        <v>2.1222222222222222</v>
      </c>
      <c r="N141" s="4">
        <f>Table39[[#This Row],[RN Hours Contract]]/Table39[[#This Row],[RN Hours]]</f>
        <v>0.17542087232850542</v>
      </c>
      <c r="O141" s="3">
        <v>4.6801111111111124</v>
      </c>
      <c r="P141" s="3">
        <v>0</v>
      </c>
      <c r="Q141" s="4">
        <f>Table39[[#This Row],[RN Admin Hours Contract]]/Table39[[#This Row],[RN Admin Hours]]</f>
        <v>0</v>
      </c>
      <c r="R141" s="3">
        <v>5.7142222222222285</v>
      </c>
      <c r="S141" s="3">
        <v>0</v>
      </c>
      <c r="T141" s="4">
        <f>Table39[[#This Row],[RN DON Hours Contract]]/Table39[[#This Row],[RN DON Hours]]</f>
        <v>0</v>
      </c>
      <c r="U141" s="3">
        <f>SUM(Table39[[#This Row],[LPN Hours]], Table39[[#This Row],[LPN Admin Hours]])</f>
        <v>49.100111111111111</v>
      </c>
      <c r="V141" s="3">
        <f>Table39[[#This Row],[LPN Hours Contract]]+Table39[[#This Row],[LPN Admin Hours Contract]]</f>
        <v>0</v>
      </c>
      <c r="W141" s="4">
        <f t="shared" si="7"/>
        <v>0</v>
      </c>
      <c r="X141" s="3">
        <v>43.288444444444444</v>
      </c>
      <c r="Y141" s="3">
        <v>0</v>
      </c>
      <c r="Z141" s="4">
        <f>Table39[[#This Row],[LPN Hours Contract]]/Table39[[#This Row],[LPN Hours]]</f>
        <v>0</v>
      </c>
      <c r="AA141" s="3">
        <v>5.8116666666666665</v>
      </c>
      <c r="AB141" s="3">
        <v>0</v>
      </c>
      <c r="AC141" s="4">
        <f>Table39[[#This Row],[LPN Admin Hours Contract]]/Table39[[#This Row],[LPN Admin Hours]]</f>
        <v>0</v>
      </c>
      <c r="AD141" s="3">
        <f>SUM(Table39[[#This Row],[CNA Hours]], Table39[[#This Row],[NA in Training Hours]], Table39[[#This Row],[Med Aide/Tech Hours]])</f>
        <v>131.29255555555557</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131.29255555555557</v>
      </c>
      <c r="AH141" s="3">
        <v>0</v>
      </c>
      <c r="AI141" s="4">
        <f>Table39[[#This Row],[CNA Hours Contract]]/Table39[[#This Row],[CNA Hours]]</f>
        <v>0</v>
      </c>
      <c r="AJ141" s="3">
        <v>0</v>
      </c>
      <c r="AK141" s="3">
        <v>0</v>
      </c>
      <c r="AL141" s="4">
        <v>0</v>
      </c>
      <c r="AM141" s="3">
        <v>0</v>
      </c>
      <c r="AN141" s="3">
        <v>0</v>
      </c>
      <c r="AO141" s="4">
        <v>0</v>
      </c>
      <c r="AP141" s="1" t="s">
        <v>139</v>
      </c>
      <c r="AQ141" s="1">
        <v>5</v>
      </c>
    </row>
    <row r="142" spans="1:43" x14ac:dyDescent="0.2">
      <c r="A142" s="1" t="s">
        <v>680</v>
      </c>
      <c r="B142" s="1" t="s">
        <v>825</v>
      </c>
      <c r="C142" s="1" t="s">
        <v>1505</v>
      </c>
      <c r="D142" s="1" t="s">
        <v>1733</v>
      </c>
      <c r="E142" s="3">
        <v>75.655555555555551</v>
      </c>
      <c r="F142" s="3">
        <f t="shared" si="8"/>
        <v>370.29555555555555</v>
      </c>
      <c r="G142" s="3">
        <f>SUM(Table39[[#This Row],[RN Hours Contract (W/ Admin, DON)]], Table39[[#This Row],[LPN Contract Hours (w/ Admin)]], Table39[[#This Row],[CNA/NA/Med Aide Contract Hours]])</f>
        <v>24.331666666666663</v>
      </c>
      <c r="H142" s="4">
        <f>Table39[[#This Row],[Total Contract Hours]]/Table39[[#This Row],[Total Hours Nurse Staffing]]</f>
        <v>6.5708773172180768E-2</v>
      </c>
      <c r="I142" s="3">
        <f>SUM(Table39[[#This Row],[RN Hours]], Table39[[#This Row],[RN Admin Hours]], Table39[[#This Row],[RN DON Hours]])</f>
        <v>101.02222222222221</v>
      </c>
      <c r="J142" s="3">
        <f t="shared" si="6"/>
        <v>9.166666666666666E-2</v>
      </c>
      <c r="K142" s="4">
        <f>Table39[[#This Row],[RN Hours Contract (W/ Admin, DON)]]/Table39[[#This Row],[RN Hours (w/ Admin, DON)]]</f>
        <v>9.073911130664321E-4</v>
      </c>
      <c r="L142" s="3">
        <v>69.36666666666666</v>
      </c>
      <c r="M142" s="3">
        <v>9.166666666666666E-2</v>
      </c>
      <c r="N142" s="4">
        <f>Table39[[#This Row],[RN Hours Contract]]/Table39[[#This Row],[RN Hours]]</f>
        <v>1.3214800576645844E-3</v>
      </c>
      <c r="O142" s="3">
        <v>26.711111111111112</v>
      </c>
      <c r="P142" s="3">
        <v>0</v>
      </c>
      <c r="Q142" s="4">
        <f>Table39[[#This Row],[RN Admin Hours Contract]]/Table39[[#This Row],[RN Admin Hours]]</f>
        <v>0</v>
      </c>
      <c r="R142" s="3">
        <v>4.9444444444444446</v>
      </c>
      <c r="S142" s="3">
        <v>0</v>
      </c>
      <c r="T142" s="4">
        <f>Table39[[#This Row],[RN DON Hours Contract]]/Table39[[#This Row],[RN DON Hours]]</f>
        <v>0</v>
      </c>
      <c r="U142" s="3">
        <f>SUM(Table39[[#This Row],[LPN Hours]], Table39[[#This Row],[LPN Admin Hours]])</f>
        <v>54.225000000000001</v>
      </c>
      <c r="V142" s="3">
        <f>Table39[[#This Row],[LPN Hours Contract]]+Table39[[#This Row],[LPN Admin Hours Contract]]</f>
        <v>0.16666666666666666</v>
      </c>
      <c r="W142" s="4">
        <f t="shared" si="7"/>
        <v>3.0736130321192558E-3</v>
      </c>
      <c r="X142" s="3">
        <v>54.225000000000001</v>
      </c>
      <c r="Y142" s="3">
        <v>0.16666666666666666</v>
      </c>
      <c r="Z142" s="4">
        <f>Table39[[#This Row],[LPN Hours Contract]]/Table39[[#This Row],[LPN Hours]]</f>
        <v>3.0736130321192558E-3</v>
      </c>
      <c r="AA142" s="3">
        <v>0</v>
      </c>
      <c r="AB142" s="3">
        <v>0</v>
      </c>
      <c r="AC142" s="4">
        <v>0</v>
      </c>
      <c r="AD142" s="3">
        <f>SUM(Table39[[#This Row],[CNA Hours]], Table39[[#This Row],[NA in Training Hours]], Table39[[#This Row],[Med Aide/Tech Hours]])</f>
        <v>215.04833333333332</v>
      </c>
      <c r="AE142" s="3">
        <f>SUM(Table39[[#This Row],[CNA Hours Contract]], Table39[[#This Row],[NA in Training Hours Contract]], Table39[[#This Row],[Med Aide/Tech Hours Contract]])</f>
        <v>24.073333333333331</v>
      </c>
      <c r="AF142" s="4">
        <f>Table39[[#This Row],[CNA/NA/Med Aide Contract Hours]]/Table39[[#This Row],[Total CNA, NA in Training, Med Aide/Tech Hours]]</f>
        <v>0.11194382658162118</v>
      </c>
      <c r="AG142" s="3">
        <v>215.04833333333332</v>
      </c>
      <c r="AH142" s="3">
        <v>24.073333333333331</v>
      </c>
      <c r="AI142" s="4">
        <f>Table39[[#This Row],[CNA Hours Contract]]/Table39[[#This Row],[CNA Hours]]</f>
        <v>0.11194382658162118</v>
      </c>
      <c r="AJ142" s="3">
        <v>0</v>
      </c>
      <c r="AK142" s="3">
        <v>0</v>
      </c>
      <c r="AL142" s="4">
        <v>0</v>
      </c>
      <c r="AM142" s="3">
        <v>0</v>
      </c>
      <c r="AN142" s="3">
        <v>0</v>
      </c>
      <c r="AO142" s="4">
        <v>0</v>
      </c>
      <c r="AP142" s="1" t="s">
        <v>140</v>
      </c>
      <c r="AQ142" s="1">
        <v>5</v>
      </c>
    </row>
    <row r="143" spans="1:43" x14ac:dyDescent="0.2">
      <c r="A143" s="1" t="s">
        <v>680</v>
      </c>
      <c r="B143" s="1" t="s">
        <v>826</v>
      </c>
      <c r="C143" s="1" t="s">
        <v>1506</v>
      </c>
      <c r="D143" s="1" t="s">
        <v>1720</v>
      </c>
      <c r="E143" s="3">
        <v>110.52222222222223</v>
      </c>
      <c r="F143" s="3">
        <f t="shared" si="8"/>
        <v>374.9805555555555</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68.466666666666669</v>
      </c>
      <c r="J143" s="3">
        <f t="shared" si="6"/>
        <v>0</v>
      </c>
      <c r="K143" s="4">
        <f>Table39[[#This Row],[RN Hours Contract (W/ Admin, DON)]]/Table39[[#This Row],[RN Hours (w/ Admin, DON)]]</f>
        <v>0</v>
      </c>
      <c r="L143" s="3">
        <v>47.491666666666667</v>
      </c>
      <c r="M143" s="3">
        <v>0</v>
      </c>
      <c r="N143" s="4">
        <f>Table39[[#This Row],[RN Hours Contract]]/Table39[[#This Row],[RN Hours]]</f>
        <v>0</v>
      </c>
      <c r="O143" s="3">
        <v>15.45</v>
      </c>
      <c r="P143" s="3">
        <v>0</v>
      </c>
      <c r="Q143" s="4">
        <f>Table39[[#This Row],[RN Admin Hours Contract]]/Table39[[#This Row],[RN Admin Hours]]</f>
        <v>0</v>
      </c>
      <c r="R143" s="3">
        <v>5.5250000000000004</v>
      </c>
      <c r="S143" s="3">
        <v>0</v>
      </c>
      <c r="T143" s="4">
        <f>Table39[[#This Row],[RN DON Hours Contract]]/Table39[[#This Row],[RN DON Hours]]</f>
        <v>0</v>
      </c>
      <c r="U143" s="3">
        <f>SUM(Table39[[#This Row],[LPN Hours]], Table39[[#This Row],[LPN Admin Hours]])</f>
        <v>93.136111111111106</v>
      </c>
      <c r="V143" s="3">
        <f>Table39[[#This Row],[LPN Hours Contract]]+Table39[[#This Row],[LPN Admin Hours Contract]]</f>
        <v>0</v>
      </c>
      <c r="W143" s="4">
        <f t="shared" si="7"/>
        <v>0</v>
      </c>
      <c r="X143" s="3">
        <v>88.177777777777777</v>
      </c>
      <c r="Y143" s="3">
        <v>0</v>
      </c>
      <c r="Z143" s="4">
        <f>Table39[[#This Row],[LPN Hours Contract]]/Table39[[#This Row],[LPN Hours]]</f>
        <v>0</v>
      </c>
      <c r="AA143" s="3">
        <v>4.958333333333333</v>
      </c>
      <c r="AB143" s="3">
        <v>0</v>
      </c>
      <c r="AC143" s="4">
        <f>Table39[[#This Row],[LPN Admin Hours Contract]]/Table39[[#This Row],[LPN Admin Hours]]</f>
        <v>0</v>
      </c>
      <c r="AD143" s="3">
        <f>SUM(Table39[[#This Row],[CNA Hours]], Table39[[#This Row],[NA in Training Hours]], Table39[[#This Row],[Med Aide/Tech Hours]])</f>
        <v>213.37777777777777</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206.35555555555555</v>
      </c>
      <c r="AH143" s="3">
        <v>0</v>
      </c>
      <c r="AI143" s="4">
        <f>Table39[[#This Row],[CNA Hours Contract]]/Table39[[#This Row],[CNA Hours]]</f>
        <v>0</v>
      </c>
      <c r="AJ143" s="3">
        <v>7.0222222222222221</v>
      </c>
      <c r="AK143" s="3">
        <v>0</v>
      </c>
      <c r="AL143" s="4">
        <f>Table39[[#This Row],[NA in Training Hours Contract]]/Table39[[#This Row],[NA in Training Hours]]</f>
        <v>0</v>
      </c>
      <c r="AM143" s="3">
        <v>0</v>
      </c>
      <c r="AN143" s="3">
        <v>0</v>
      </c>
      <c r="AO143" s="4">
        <v>0</v>
      </c>
      <c r="AP143" s="1" t="s">
        <v>141</v>
      </c>
      <c r="AQ143" s="1">
        <v>5</v>
      </c>
    </row>
    <row r="144" spans="1:43" x14ac:dyDescent="0.2">
      <c r="A144" s="1" t="s">
        <v>680</v>
      </c>
      <c r="B144" s="1" t="s">
        <v>827</v>
      </c>
      <c r="C144" s="1" t="s">
        <v>1421</v>
      </c>
      <c r="D144" s="1" t="s">
        <v>1745</v>
      </c>
      <c r="E144" s="3">
        <v>96.055555555555557</v>
      </c>
      <c r="F144" s="3">
        <f t="shared" si="8"/>
        <v>298.58377777777775</v>
      </c>
      <c r="G144" s="3">
        <f>SUM(Table39[[#This Row],[RN Hours Contract (W/ Admin, DON)]], Table39[[#This Row],[LPN Contract Hours (w/ Admin)]], Table39[[#This Row],[CNA/NA/Med Aide Contract Hours]])</f>
        <v>31.422111111111107</v>
      </c>
      <c r="H144" s="4">
        <f>Table39[[#This Row],[Total Contract Hours]]/Table39[[#This Row],[Total Hours Nurse Staffing]]</f>
        <v>0.10523716775563456</v>
      </c>
      <c r="I144" s="3">
        <f>SUM(Table39[[#This Row],[RN Hours]], Table39[[#This Row],[RN Admin Hours]], Table39[[#This Row],[RN DON Hours]])</f>
        <v>29.535888888888898</v>
      </c>
      <c r="J144" s="3">
        <f t="shared" si="6"/>
        <v>1.0231111111111111</v>
      </c>
      <c r="K144" s="4">
        <f>Table39[[#This Row],[RN Hours Contract (W/ Admin, DON)]]/Table39[[#This Row],[RN Hours (w/ Admin, DON)]]</f>
        <v>3.4639591006045363E-2</v>
      </c>
      <c r="L144" s="3">
        <v>21.989777777777778</v>
      </c>
      <c r="M144" s="3">
        <v>1.0231111111111111</v>
      </c>
      <c r="N144" s="4">
        <f>Table39[[#This Row],[RN Hours Contract]]/Table39[[#This Row],[RN Hours]]</f>
        <v>4.6526668957293286E-2</v>
      </c>
      <c r="O144" s="3">
        <v>7.546111111111121</v>
      </c>
      <c r="P144" s="3">
        <v>0</v>
      </c>
      <c r="Q144" s="4">
        <f>Table39[[#This Row],[RN Admin Hours Contract]]/Table39[[#This Row],[RN Admin Hours]]</f>
        <v>0</v>
      </c>
      <c r="R144" s="3">
        <v>0</v>
      </c>
      <c r="S144" s="3">
        <v>0</v>
      </c>
      <c r="T144" s="4">
        <v>0</v>
      </c>
      <c r="U144" s="3">
        <f>SUM(Table39[[#This Row],[LPN Hours]], Table39[[#This Row],[LPN Admin Hours]])</f>
        <v>93.706777777777774</v>
      </c>
      <c r="V144" s="3">
        <f>Table39[[#This Row],[LPN Hours Contract]]+Table39[[#This Row],[LPN Admin Hours Contract]]</f>
        <v>8.3811111111111103</v>
      </c>
      <c r="W144" s="4">
        <f t="shared" si="7"/>
        <v>8.943975355749198E-2</v>
      </c>
      <c r="X144" s="3">
        <v>86.590111111111113</v>
      </c>
      <c r="Y144" s="3">
        <v>8.3811111111111103</v>
      </c>
      <c r="Z144" s="4">
        <f>Table39[[#This Row],[LPN Hours Contract]]/Table39[[#This Row],[LPN Hours]]</f>
        <v>9.679062659195109E-2</v>
      </c>
      <c r="AA144" s="3">
        <v>7.1166666666666663</v>
      </c>
      <c r="AB144" s="3">
        <v>0</v>
      </c>
      <c r="AC144" s="4">
        <f>Table39[[#This Row],[LPN Admin Hours Contract]]/Table39[[#This Row],[LPN Admin Hours]]</f>
        <v>0</v>
      </c>
      <c r="AD144" s="3">
        <f>SUM(Table39[[#This Row],[CNA Hours]], Table39[[#This Row],[NA in Training Hours]], Table39[[#This Row],[Med Aide/Tech Hours]])</f>
        <v>175.3411111111111</v>
      </c>
      <c r="AE144" s="3">
        <f>SUM(Table39[[#This Row],[CNA Hours Contract]], Table39[[#This Row],[NA in Training Hours Contract]], Table39[[#This Row],[Med Aide/Tech Hours Contract]])</f>
        <v>22.017888888888884</v>
      </c>
      <c r="AF144" s="4">
        <f>Table39[[#This Row],[CNA/NA/Med Aide Contract Hours]]/Table39[[#This Row],[Total CNA, NA in Training, Med Aide/Tech Hours]]</f>
        <v>0.12557174269835936</v>
      </c>
      <c r="AG144" s="3">
        <v>149.91788888888888</v>
      </c>
      <c r="AH144" s="3">
        <v>22.017888888888884</v>
      </c>
      <c r="AI144" s="4">
        <f>Table39[[#This Row],[CNA Hours Contract]]/Table39[[#This Row],[CNA Hours]]</f>
        <v>0.14686632163828939</v>
      </c>
      <c r="AJ144" s="3">
        <v>25.423222222222233</v>
      </c>
      <c r="AK144" s="3">
        <v>0</v>
      </c>
      <c r="AL144" s="4">
        <f>Table39[[#This Row],[NA in Training Hours Contract]]/Table39[[#This Row],[NA in Training Hours]]</f>
        <v>0</v>
      </c>
      <c r="AM144" s="3">
        <v>0</v>
      </c>
      <c r="AN144" s="3">
        <v>0</v>
      </c>
      <c r="AO144" s="4">
        <v>0</v>
      </c>
      <c r="AP144" s="1" t="s">
        <v>142</v>
      </c>
      <c r="AQ144" s="1">
        <v>5</v>
      </c>
    </row>
    <row r="145" spans="1:43" x14ac:dyDescent="0.2">
      <c r="A145" s="1" t="s">
        <v>680</v>
      </c>
      <c r="B145" s="1" t="s">
        <v>828</v>
      </c>
      <c r="C145" s="1" t="s">
        <v>1418</v>
      </c>
      <c r="D145" s="1" t="s">
        <v>1744</v>
      </c>
      <c r="E145" s="3">
        <v>56.544444444444444</v>
      </c>
      <c r="F145" s="3">
        <f t="shared" si="8"/>
        <v>211.95555555555555</v>
      </c>
      <c r="G145" s="3">
        <f>SUM(Table39[[#This Row],[RN Hours Contract (W/ Admin, DON)]], Table39[[#This Row],[LPN Contract Hours (w/ Admin)]], Table39[[#This Row],[CNA/NA/Med Aide Contract Hours]])</f>
        <v>0</v>
      </c>
      <c r="H145" s="4">
        <f>Table39[[#This Row],[Total Contract Hours]]/Table39[[#This Row],[Total Hours Nurse Staffing]]</f>
        <v>0</v>
      </c>
      <c r="I145" s="3">
        <f>SUM(Table39[[#This Row],[RN Hours]], Table39[[#This Row],[RN Admin Hours]], Table39[[#This Row],[RN DON Hours]])</f>
        <v>65.566666666666663</v>
      </c>
      <c r="J145" s="3">
        <f t="shared" si="6"/>
        <v>0</v>
      </c>
      <c r="K145" s="4">
        <f>Table39[[#This Row],[RN Hours Contract (W/ Admin, DON)]]/Table39[[#This Row],[RN Hours (w/ Admin, DON)]]</f>
        <v>0</v>
      </c>
      <c r="L145" s="3">
        <v>43.647222222222226</v>
      </c>
      <c r="M145" s="3">
        <v>0</v>
      </c>
      <c r="N145" s="4">
        <f>Table39[[#This Row],[RN Hours Contract]]/Table39[[#This Row],[RN Hours]]</f>
        <v>0</v>
      </c>
      <c r="O145" s="3">
        <v>16.408333333333335</v>
      </c>
      <c r="P145" s="3">
        <v>0</v>
      </c>
      <c r="Q145" s="4">
        <f>Table39[[#This Row],[RN Admin Hours Contract]]/Table39[[#This Row],[RN Admin Hours]]</f>
        <v>0</v>
      </c>
      <c r="R145" s="3">
        <v>5.5111111111111111</v>
      </c>
      <c r="S145" s="3">
        <v>0</v>
      </c>
      <c r="T145" s="4">
        <f>Table39[[#This Row],[RN DON Hours Contract]]/Table39[[#This Row],[RN DON Hours]]</f>
        <v>0</v>
      </c>
      <c r="U145" s="3">
        <f>SUM(Table39[[#This Row],[LPN Hours]], Table39[[#This Row],[LPN Admin Hours]])</f>
        <v>15.975</v>
      </c>
      <c r="V145" s="3">
        <f>Table39[[#This Row],[LPN Hours Contract]]+Table39[[#This Row],[LPN Admin Hours Contract]]</f>
        <v>0</v>
      </c>
      <c r="W145" s="4">
        <f t="shared" si="7"/>
        <v>0</v>
      </c>
      <c r="X145" s="3">
        <v>15.975</v>
      </c>
      <c r="Y145" s="3">
        <v>0</v>
      </c>
      <c r="Z145" s="4">
        <f>Table39[[#This Row],[LPN Hours Contract]]/Table39[[#This Row],[LPN Hours]]</f>
        <v>0</v>
      </c>
      <c r="AA145" s="3">
        <v>0</v>
      </c>
      <c r="AB145" s="3">
        <v>0</v>
      </c>
      <c r="AC145" s="4">
        <v>0</v>
      </c>
      <c r="AD145" s="3">
        <f>SUM(Table39[[#This Row],[CNA Hours]], Table39[[#This Row],[NA in Training Hours]], Table39[[#This Row],[Med Aide/Tech Hours]])</f>
        <v>130.41388888888889</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130.41388888888889</v>
      </c>
      <c r="AH145" s="3">
        <v>0</v>
      </c>
      <c r="AI145" s="4">
        <f>Table39[[#This Row],[CNA Hours Contract]]/Table39[[#This Row],[CNA Hours]]</f>
        <v>0</v>
      </c>
      <c r="AJ145" s="3">
        <v>0</v>
      </c>
      <c r="AK145" s="3">
        <v>0</v>
      </c>
      <c r="AL145" s="4">
        <v>0</v>
      </c>
      <c r="AM145" s="3">
        <v>0</v>
      </c>
      <c r="AN145" s="3">
        <v>0</v>
      </c>
      <c r="AO145" s="4">
        <v>0</v>
      </c>
      <c r="AP145" s="1" t="s">
        <v>143</v>
      </c>
      <c r="AQ145" s="1">
        <v>5</v>
      </c>
    </row>
    <row r="146" spans="1:43" x14ac:dyDescent="0.2">
      <c r="A146" s="1" t="s">
        <v>680</v>
      </c>
      <c r="B146" s="1" t="s">
        <v>829</v>
      </c>
      <c r="C146" s="1" t="s">
        <v>1507</v>
      </c>
      <c r="D146" s="1" t="s">
        <v>1773</v>
      </c>
      <c r="E146" s="3">
        <v>64.944444444444443</v>
      </c>
      <c r="F146" s="3">
        <f t="shared" si="8"/>
        <v>196.37111111111113</v>
      </c>
      <c r="G146" s="3">
        <f>SUM(Table39[[#This Row],[RN Hours Contract (W/ Admin, DON)]], Table39[[#This Row],[LPN Contract Hours (w/ Admin)]], Table39[[#This Row],[CNA/NA/Med Aide Contract Hours]])</f>
        <v>0</v>
      </c>
      <c r="H146" s="4">
        <f>Table39[[#This Row],[Total Contract Hours]]/Table39[[#This Row],[Total Hours Nurse Staffing]]</f>
        <v>0</v>
      </c>
      <c r="I146" s="3">
        <f>SUM(Table39[[#This Row],[RN Hours]], Table39[[#This Row],[RN Admin Hours]], Table39[[#This Row],[RN DON Hours]])</f>
        <v>46.647222222222226</v>
      </c>
      <c r="J146" s="3">
        <f t="shared" si="6"/>
        <v>0</v>
      </c>
      <c r="K146" s="4">
        <f>Table39[[#This Row],[RN Hours Contract (W/ Admin, DON)]]/Table39[[#This Row],[RN Hours (w/ Admin, DON)]]</f>
        <v>0</v>
      </c>
      <c r="L146" s="3">
        <v>35.625</v>
      </c>
      <c r="M146" s="3">
        <v>0</v>
      </c>
      <c r="N146" s="4">
        <f>Table39[[#This Row],[RN Hours Contract]]/Table39[[#This Row],[RN Hours]]</f>
        <v>0</v>
      </c>
      <c r="O146" s="3">
        <v>5.6</v>
      </c>
      <c r="P146" s="3">
        <v>0</v>
      </c>
      <c r="Q146" s="4">
        <f>Table39[[#This Row],[RN Admin Hours Contract]]/Table39[[#This Row],[RN Admin Hours]]</f>
        <v>0</v>
      </c>
      <c r="R146" s="3">
        <v>5.4222222222222225</v>
      </c>
      <c r="S146" s="3">
        <v>0</v>
      </c>
      <c r="T146" s="4">
        <f>Table39[[#This Row],[RN DON Hours Contract]]/Table39[[#This Row],[RN DON Hours]]</f>
        <v>0</v>
      </c>
      <c r="U146" s="3">
        <f>SUM(Table39[[#This Row],[LPN Hours]], Table39[[#This Row],[LPN Admin Hours]])</f>
        <v>36.839666666666666</v>
      </c>
      <c r="V146" s="3">
        <f>Table39[[#This Row],[LPN Hours Contract]]+Table39[[#This Row],[LPN Admin Hours Contract]]</f>
        <v>0</v>
      </c>
      <c r="W146" s="4">
        <f t="shared" si="7"/>
        <v>0</v>
      </c>
      <c r="X146" s="3">
        <v>36.839666666666666</v>
      </c>
      <c r="Y146" s="3">
        <v>0</v>
      </c>
      <c r="Z146" s="4">
        <f>Table39[[#This Row],[LPN Hours Contract]]/Table39[[#This Row],[LPN Hours]]</f>
        <v>0</v>
      </c>
      <c r="AA146" s="3">
        <v>0</v>
      </c>
      <c r="AB146" s="3">
        <v>0</v>
      </c>
      <c r="AC146" s="4">
        <v>0</v>
      </c>
      <c r="AD146" s="3">
        <f>SUM(Table39[[#This Row],[CNA Hours]], Table39[[#This Row],[NA in Training Hours]], Table39[[#This Row],[Med Aide/Tech Hours]])</f>
        <v>112.88422222222223</v>
      </c>
      <c r="AE146" s="3">
        <f>SUM(Table39[[#This Row],[CNA Hours Contract]], Table39[[#This Row],[NA in Training Hours Contract]], Table39[[#This Row],[Med Aide/Tech Hours Contract]])</f>
        <v>0</v>
      </c>
      <c r="AF146" s="4">
        <f>Table39[[#This Row],[CNA/NA/Med Aide Contract Hours]]/Table39[[#This Row],[Total CNA, NA in Training, Med Aide/Tech Hours]]</f>
        <v>0</v>
      </c>
      <c r="AG146" s="3">
        <v>95.659222222222226</v>
      </c>
      <c r="AH146" s="3">
        <v>0</v>
      </c>
      <c r="AI146" s="4">
        <f>Table39[[#This Row],[CNA Hours Contract]]/Table39[[#This Row],[CNA Hours]]</f>
        <v>0</v>
      </c>
      <c r="AJ146" s="3">
        <v>17.225000000000001</v>
      </c>
      <c r="AK146" s="3">
        <v>0</v>
      </c>
      <c r="AL146" s="4">
        <f>Table39[[#This Row],[NA in Training Hours Contract]]/Table39[[#This Row],[NA in Training Hours]]</f>
        <v>0</v>
      </c>
      <c r="AM146" s="3">
        <v>0</v>
      </c>
      <c r="AN146" s="3">
        <v>0</v>
      </c>
      <c r="AO146" s="4">
        <v>0</v>
      </c>
      <c r="AP146" s="1" t="s">
        <v>144</v>
      </c>
      <c r="AQ146" s="1">
        <v>5</v>
      </c>
    </row>
    <row r="147" spans="1:43" x14ac:dyDescent="0.2">
      <c r="A147" s="1" t="s">
        <v>680</v>
      </c>
      <c r="B147" s="1" t="s">
        <v>830</v>
      </c>
      <c r="C147" s="1" t="s">
        <v>1439</v>
      </c>
      <c r="D147" s="1" t="s">
        <v>1741</v>
      </c>
      <c r="E147" s="3">
        <v>128.62222222222223</v>
      </c>
      <c r="F147" s="3">
        <f t="shared" si="8"/>
        <v>346.65555555555557</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186.45277777777778</v>
      </c>
      <c r="J147" s="3">
        <f t="shared" si="6"/>
        <v>0</v>
      </c>
      <c r="K147" s="4">
        <f>Table39[[#This Row],[RN Hours Contract (W/ Admin, DON)]]/Table39[[#This Row],[RN Hours (w/ Admin, DON)]]</f>
        <v>0</v>
      </c>
      <c r="L147" s="3">
        <v>171</v>
      </c>
      <c r="M147" s="3">
        <v>0</v>
      </c>
      <c r="N147" s="4">
        <f>Table39[[#This Row],[RN Hours Contract]]/Table39[[#This Row],[RN Hours]]</f>
        <v>0</v>
      </c>
      <c r="O147" s="3">
        <v>10.702777777777778</v>
      </c>
      <c r="P147" s="3">
        <v>0</v>
      </c>
      <c r="Q147" s="4">
        <f>Table39[[#This Row],[RN Admin Hours Contract]]/Table39[[#This Row],[RN Admin Hours]]</f>
        <v>0</v>
      </c>
      <c r="R147" s="3">
        <v>4.75</v>
      </c>
      <c r="S147" s="3">
        <v>0</v>
      </c>
      <c r="T147" s="4">
        <f>Table39[[#This Row],[RN DON Hours Contract]]/Table39[[#This Row],[RN DON Hours]]</f>
        <v>0</v>
      </c>
      <c r="U147" s="3">
        <f>SUM(Table39[[#This Row],[LPN Hours]], Table39[[#This Row],[LPN Admin Hours]])</f>
        <v>20.738888888888887</v>
      </c>
      <c r="V147" s="3">
        <f>Table39[[#This Row],[LPN Hours Contract]]+Table39[[#This Row],[LPN Admin Hours Contract]]</f>
        <v>0</v>
      </c>
      <c r="W147" s="4">
        <f t="shared" si="7"/>
        <v>0</v>
      </c>
      <c r="X147" s="3">
        <v>20.738888888888887</v>
      </c>
      <c r="Y147" s="3">
        <v>0</v>
      </c>
      <c r="Z147" s="4">
        <f>Table39[[#This Row],[LPN Hours Contract]]/Table39[[#This Row],[LPN Hours]]</f>
        <v>0</v>
      </c>
      <c r="AA147" s="3">
        <v>0</v>
      </c>
      <c r="AB147" s="3">
        <v>0</v>
      </c>
      <c r="AC147" s="4">
        <v>0</v>
      </c>
      <c r="AD147" s="3">
        <f>SUM(Table39[[#This Row],[CNA Hours]], Table39[[#This Row],[NA in Training Hours]], Table39[[#This Row],[Med Aide/Tech Hours]])</f>
        <v>139.46388888888887</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135.13333333333333</v>
      </c>
      <c r="AH147" s="3">
        <v>0</v>
      </c>
      <c r="AI147" s="4">
        <f>Table39[[#This Row],[CNA Hours Contract]]/Table39[[#This Row],[CNA Hours]]</f>
        <v>0</v>
      </c>
      <c r="AJ147" s="3">
        <v>4.3305555555555557</v>
      </c>
      <c r="AK147" s="3">
        <v>0</v>
      </c>
      <c r="AL147" s="4">
        <f>Table39[[#This Row],[NA in Training Hours Contract]]/Table39[[#This Row],[NA in Training Hours]]</f>
        <v>0</v>
      </c>
      <c r="AM147" s="3">
        <v>0</v>
      </c>
      <c r="AN147" s="3">
        <v>0</v>
      </c>
      <c r="AO147" s="4">
        <v>0</v>
      </c>
      <c r="AP147" s="1" t="s">
        <v>145</v>
      </c>
      <c r="AQ147" s="1">
        <v>5</v>
      </c>
    </row>
    <row r="148" spans="1:43" x14ac:dyDescent="0.2">
      <c r="A148" s="1" t="s">
        <v>680</v>
      </c>
      <c r="B148" s="1" t="s">
        <v>831</v>
      </c>
      <c r="C148" s="1" t="s">
        <v>1508</v>
      </c>
      <c r="D148" s="1" t="s">
        <v>1774</v>
      </c>
      <c r="E148" s="3">
        <v>53.633333333333333</v>
      </c>
      <c r="F148" s="3">
        <f t="shared" si="8"/>
        <v>211.34977777777777</v>
      </c>
      <c r="G148" s="3">
        <f>SUM(Table39[[#This Row],[RN Hours Contract (W/ Admin, DON)]], Table39[[#This Row],[LPN Contract Hours (w/ Admin)]], Table39[[#This Row],[CNA/NA/Med Aide Contract Hours]])</f>
        <v>3.7775555555555558</v>
      </c>
      <c r="H148" s="4">
        <f>Table39[[#This Row],[Total Contract Hours]]/Table39[[#This Row],[Total Hours Nurse Staffing]]</f>
        <v>1.7873477773548641E-2</v>
      </c>
      <c r="I148" s="3">
        <f>SUM(Table39[[#This Row],[RN Hours]], Table39[[#This Row],[RN Admin Hours]], Table39[[#This Row],[RN DON Hours]])</f>
        <v>51.522222222222219</v>
      </c>
      <c r="J148" s="3">
        <f t="shared" si="6"/>
        <v>0</v>
      </c>
      <c r="K148" s="4">
        <f>Table39[[#This Row],[RN Hours Contract (W/ Admin, DON)]]/Table39[[#This Row],[RN Hours (w/ Admin, DON)]]</f>
        <v>0</v>
      </c>
      <c r="L148" s="3">
        <v>37.049999999999997</v>
      </c>
      <c r="M148" s="3">
        <v>0</v>
      </c>
      <c r="N148" s="4">
        <f>Table39[[#This Row],[RN Hours Contract]]/Table39[[#This Row],[RN Hours]]</f>
        <v>0</v>
      </c>
      <c r="O148" s="3">
        <v>8.9527777777777775</v>
      </c>
      <c r="P148" s="3">
        <v>0</v>
      </c>
      <c r="Q148" s="4">
        <f>Table39[[#This Row],[RN Admin Hours Contract]]/Table39[[#This Row],[RN Admin Hours]]</f>
        <v>0</v>
      </c>
      <c r="R148" s="3">
        <v>5.5194444444444448</v>
      </c>
      <c r="S148" s="3">
        <v>0</v>
      </c>
      <c r="T148" s="4">
        <f>Table39[[#This Row],[RN DON Hours Contract]]/Table39[[#This Row],[RN DON Hours]]</f>
        <v>0</v>
      </c>
      <c r="U148" s="3">
        <f>SUM(Table39[[#This Row],[LPN Hours]], Table39[[#This Row],[LPN Admin Hours]])</f>
        <v>34.927555555555557</v>
      </c>
      <c r="V148" s="3">
        <f>Table39[[#This Row],[LPN Hours Contract]]+Table39[[#This Row],[LPN Admin Hours Contract]]</f>
        <v>2.8497777777777782</v>
      </c>
      <c r="W148" s="4">
        <f t="shared" si="7"/>
        <v>8.1591102854161643E-2</v>
      </c>
      <c r="X148" s="3">
        <v>34.927555555555557</v>
      </c>
      <c r="Y148" s="3">
        <v>2.8497777777777782</v>
      </c>
      <c r="Z148" s="4">
        <f>Table39[[#This Row],[LPN Hours Contract]]/Table39[[#This Row],[LPN Hours]]</f>
        <v>8.1591102854161643E-2</v>
      </c>
      <c r="AA148" s="3">
        <v>0</v>
      </c>
      <c r="AB148" s="3">
        <v>0</v>
      </c>
      <c r="AC148" s="4">
        <v>0</v>
      </c>
      <c r="AD148" s="3">
        <f>SUM(Table39[[#This Row],[CNA Hours]], Table39[[#This Row],[NA in Training Hours]], Table39[[#This Row],[Med Aide/Tech Hours]])</f>
        <v>124.9</v>
      </c>
      <c r="AE148" s="3">
        <f>SUM(Table39[[#This Row],[CNA Hours Contract]], Table39[[#This Row],[NA in Training Hours Contract]], Table39[[#This Row],[Med Aide/Tech Hours Contract]])</f>
        <v>0.92777777777777781</v>
      </c>
      <c r="AF148" s="4">
        <f>Table39[[#This Row],[CNA/NA/Med Aide Contract Hours]]/Table39[[#This Row],[Total CNA, NA in Training, Med Aide/Tech Hours]]</f>
        <v>7.4281647540254429E-3</v>
      </c>
      <c r="AG148" s="3">
        <v>124.9</v>
      </c>
      <c r="AH148" s="3">
        <v>0.92777777777777781</v>
      </c>
      <c r="AI148" s="4">
        <f>Table39[[#This Row],[CNA Hours Contract]]/Table39[[#This Row],[CNA Hours]]</f>
        <v>7.4281647540254429E-3</v>
      </c>
      <c r="AJ148" s="3">
        <v>0</v>
      </c>
      <c r="AK148" s="3">
        <v>0</v>
      </c>
      <c r="AL148" s="4">
        <v>0</v>
      </c>
      <c r="AM148" s="3">
        <v>0</v>
      </c>
      <c r="AN148" s="3">
        <v>0</v>
      </c>
      <c r="AO148" s="4">
        <v>0</v>
      </c>
      <c r="AP148" s="1" t="s">
        <v>146</v>
      </c>
      <c r="AQ148" s="1">
        <v>5</v>
      </c>
    </row>
    <row r="149" spans="1:43" x14ac:dyDescent="0.2">
      <c r="A149" s="1" t="s">
        <v>680</v>
      </c>
      <c r="B149" s="1" t="s">
        <v>832</v>
      </c>
      <c r="C149" s="1" t="s">
        <v>1509</v>
      </c>
      <c r="D149" s="1" t="s">
        <v>1759</v>
      </c>
      <c r="E149" s="3">
        <v>132.56666666666666</v>
      </c>
      <c r="F149" s="3">
        <f t="shared" si="8"/>
        <v>341.43333333333328</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89.797222222222217</v>
      </c>
      <c r="J149" s="3">
        <f t="shared" si="6"/>
        <v>0</v>
      </c>
      <c r="K149" s="4">
        <f>Table39[[#This Row],[RN Hours Contract (W/ Admin, DON)]]/Table39[[#This Row],[RN Hours (w/ Admin, DON)]]</f>
        <v>0</v>
      </c>
      <c r="L149" s="3">
        <v>69.972222222222229</v>
      </c>
      <c r="M149" s="3">
        <v>0</v>
      </c>
      <c r="N149" s="4">
        <f>Table39[[#This Row],[RN Hours Contract]]/Table39[[#This Row],[RN Hours]]</f>
        <v>0</v>
      </c>
      <c r="O149" s="3">
        <v>15.619444444444444</v>
      </c>
      <c r="P149" s="3">
        <v>0</v>
      </c>
      <c r="Q149" s="4">
        <f>Table39[[#This Row],[RN Admin Hours Contract]]/Table39[[#This Row],[RN Admin Hours]]</f>
        <v>0</v>
      </c>
      <c r="R149" s="3">
        <v>4.2055555555555557</v>
      </c>
      <c r="S149" s="3">
        <v>0</v>
      </c>
      <c r="T149" s="4">
        <f>Table39[[#This Row],[RN DON Hours Contract]]/Table39[[#This Row],[RN DON Hours]]</f>
        <v>0</v>
      </c>
      <c r="U149" s="3">
        <f>SUM(Table39[[#This Row],[LPN Hours]], Table39[[#This Row],[LPN Admin Hours]])</f>
        <v>96.563888888888883</v>
      </c>
      <c r="V149" s="3">
        <f>Table39[[#This Row],[LPN Hours Contract]]+Table39[[#This Row],[LPN Admin Hours Contract]]</f>
        <v>0</v>
      </c>
      <c r="W149" s="4">
        <f t="shared" si="7"/>
        <v>0</v>
      </c>
      <c r="X149" s="3">
        <v>94.941666666666663</v>
      </c>
      <c r="Y149" s="3">
        <v>0</v>
      </c>
      <c r="Z149" s="4">
        <f>Table39[[#This Row],[LPN Hours Contract]]/Table39[[#This Row],[LPN Hours]]</f>
        <v>0</v>
      </c>
      <c r="AA149" s="3">
        <v>1.6222222222222222</v>
      </c>
      <c r="AB149" s="3">
        <v>0</v>
      </c>
      <c r="AC149" s="4">
        <f>Table39[[#This Row],[LPN Admin Hours Contract]]/Table39[[#This Row],[LPN Admin Hours]]</f>
        <v>0</v>
      </c>
      <c r="AD149" s="3">
        <f>SUM(Table39[[#This Row],[CNA Hours]], Table39[[#This Row],[NA in Training Hours]], Table39[[#This Row],[Med Aide/Tech Hours]])</f>
        <v>155.07222222222222</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153.69722222222222</v>
      </c>
      <c r="AH149" s="3">
        <v>0</v>
      </c>
      <c r="AI149" s="4">
        <f>Table39[[#This Row],[CNA Hours Contract]]/Table39[[#This Row],[CNA Hours]]</f>
        <v>0</v>
      </c>
      <c r="AJ149" s="3">
        <v>1.375</v>
      </c>
      <c r="AK149" s="3">
        <v>0</v>
      </c>
      <c r="AL149" s="4">
        <f>Table39[[#This Row],[NA in Training Hours Contract]]/Table39[[#This Row],[NA in Training Hours]]</f>
        <v>0</v>
      </c>
      <c r="AM149" s="3">
        <v>0</v>
      </c>
      <c r="AN149" s="3">
        <v>0</v>
      </c>
      <c r="AO149" s="4">
        <v>0</v>
      </c>
      <c r="AP149" s="1" t="s">
        <v>147</v>
      </c>
      <c r="AQ149" s="1">
        <v>5</v>
      </c>
    </row>
    <row r="150" spans="1:43" x14ac:dyDescent="0.2">
      <c r="A150" s="1" t="s">
        <v>680</v>
      </c>
      <c r="B150" s="1" t="s">
        <v>833</v>
      </c>
      <c r="C150" s="1" t="s">
        <v>1510</v>
      </c>
      <c r="D150" s="1" t="s">
        <v>1763</v>
      </c>
      <c r="E150" s="3">
        <v>49.577777777777776</v>
      </c>
      <c r="F150" s="3">
        <f t="shared" si="8"/>
        <v>178.4</v>
      </c>
      <c r="G150" s="3">
        <f>SUM(Table39[[#This Row],[RN Hours Contract (W/ Admin, DON)]], Table39[[#This Row],[LPN Contract Hours (w/ Admin)]], Table39[[#This Row],[CNA/NA/Med Aide Contract Hours]])</f>
        <v>0</v>
      </c>
      <c r="H150" s="4">
        <f>Table39[[#This Row],[Total Contract Hours]]/Table39[[#This Row],[Total Hours Nurse Staffing]]</f>
        <v>0</v>
      </c>
      <c r="I150" s="3">
        <f>SUM(Table39[[#This Row],[RN Hours]], Table39[[#This Row],[RN Admin Hours]], Table39[[#This Row],[RN DON Hours]])</f>
        <v>27.136111111111113</v>
      </c>
      <c r="J150" s="3">
        <f t="shared" si="6"/>
        <v>0</v>
      </c>
      <c r="K150" s="4">
        <f>Table39[[#This Row],[RN Hours Contract (W/ Admin, DON)]]/Table39[[#This Row],[RN Hours (w/ Admin, DON)]]</f>
        <v>0</v>
      </c>
      <c r="L150" s="3">
        <v>20.791666666666668</v>
      </c>
      <c r="M150" s="3">
        <v>0</v>
      </c>
      <c r="N150" s="4">
        <f>Table39[[#This Row],[RN Hours Contract]]/Table39[[#This Row],[RN Hours]]</f>
        <v>0</v>
      </c>
      <c r="O150" s="3">
        <v>0.74444444444444446</v>
      </c>
      <c r="P150" s="3">
        <v>0</v>
      </c>
      <c r="Q150" s="4">
        <f>Table39[[#This Row],[RN Admin Hours Contract]]/Table39[[#This Row],[RN Admin Hours]]</f>
        <v>0</v>
      </c>
      <c r="R150" s="3">
        <v>5.6</v>
      </c>
      <c r="S150" s="3">
        <v>0</v>
      </c>
      <c r="T150" s="4">
        <f>Table39[[#This Row],[RN DON Hours Contract]]/Table39[[#This Row],[RN DON Hours]]</f>
        <v>0</v>
      </c>
      <c r="U150" s="3">
        <f>SUM(Table39[[#This Row],[LPN Hours]], Table39[[#This Row],[LPN Admin Hours]])</f>
        <v>56.711111111111109</v>
      </c>
      <c r="V150" s="3">
        <f>Table39[[#This Row],[LPN Hours Contract]]+Table39[[#This Row],[LPN Admin Hours Contract]]</f>
        <v>0</v>
      </c>
      <c r="W150" s="4">
        <f t="shared" si="7"/>
        <v>0</v>
      </c>
      <c r="X150" s="3">
        <v>52.338888888888889</v>
      </c>
      <c r="Y150" s="3">
        <v>0</v>
      </c>
      <c r="Z150" s="4">
        <f>Table39[[#This Row],[LPN Hours Contract]]/Table39[[#This Row],[LPN Hours]]</f>
        <v>0</v>
      </c>
      <c r="AA150" s="3">
        <v>4.3722222222222218</v>
      </c>
      <c r="AB150" s="3">
        <v>0</v>
      </c>
      <c r="AC150" s="4">
        <f>Table39[[#This Row],[LPN Admin Hours Contract]]/Table39[[#This Row],[LPN Admin Hours]]</f>
        <v>0</v>
      </c>
      <c r="AD150" s="3">
        <f>SUM(Table39[[#This Row],[CNA Hours]], Table39[[#This Row],[NA in Training Hours]], Table39[[#This Row],[Med Aide/Tech Hours]])</f>
        <v>94.552777777777777</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91.24166666666666</v>
      </c>
      <c r="AH150" s="3">
        <v>0</v>
      </c>
      <c r="AI150" s="4">
        <f>Table39[[#This Row],[CNA Hours Contract]]/Table39[[#This Row],[CNA Hours]]</f>
        <v>0</v>
      </c>
      <c r="AJ150" s="3">
        <v>3.3111111111111109</v>
      </c>
      <c r="AK150" s="3">
        <v>0</v>
      </c>
      <c r="AL150" s="4">
        <f>Table39[[#This Row],[NA in Training Hours Contract]]/Table39[[#This Row],[NA in Training Hours]]</f>
        <v>0</v>
      </c>
      <c r="AM150" s="3">
        <v>0</v>
      </c>
      <c r="AN150" s="3">
        <v>0</v>
      </c>
      <c r="AO150" s="4">
        <v>0</v>
      </c>
      <c r="AP150" s="1" t="s">
        <v>148</v>
      </c>
      <c r="AQ150" s="1">
        <v>5</v>
      </c>
    </row>
    <row r="151" spans="1:43" x14ac:dyDescent="0.2">
      <c r="A151" s="1" t="s">
        <v>680</v>
      </c>
      <c r="B151" s="1" t="s">
        <v>834</v>
      </c>
      <c r="C151" s="1" t="s">
        <v>1510</v>
      </c>
      <c r="D151" s="1" t="s">
        <v>1763</v>
      </c>
      <c r="E151" s="3">
        <v>69.933333333333337</v>
      </c>
      <c r="F151" s="3">
        <f t="shared" si="8"/>
        <v>203.99444444444447</v>
      </c>
      <c r="G151" s="3">
        <f>SUM(Table39[[#This Row],[RN Hours Contract (W/ Admin, DON)]], Table39[[#This Row],[LPN Contract Hours (w/ Admin)]], Table39[[#This Row],[CNA/NA/Med Aide Contract Hours]])</f>
        <v>0</v>
      </c>
      <c r="H151" s="4">
        <f>Table39[[#This Row],[Total Contract Hours]]/Table39[[#This Row],[Total Hours Nurse Staffing]]</f>
        <v>0</v>
      </c>
      <c r="I151" s="3">
        <f>SUM(Table39[[#This Row],[RN Hours]], Table39[[#This Row],[RN Admin Hours]], Table39[[#This Row],[RN DON Hours]])</f>
        <v>16.683333333333334</v>
      </c>
      <c r="J151" s="3">
        <f t="shared" si="6"/>
        <v>0</v>
      </c>
      <c r="K151" s="4">
        <f>Table39[[#This Row],[RN Hours Contract (W/ Admin, DON)]]/Table39[[#This Row],[RN Hours (w/ Admin, DON)]]</f>
        <v>0</v>
      </c>
      <c r="L151" s="3">
        <v>1.9444444444444444</v>
      </c>
      <c r="M151" s="3">
        <v>0</v>
      </c>
      <c r="N151" s="4">
        <f>Table39[[#This Row],[RN Hours Contract]]/Table39[[#This Row],[RN Hours]]</f>
        <v>0</v>
      </c>
      <c r="O151" s="3">
        <v>9.9388888888888882</v>
      </c>
      <c r="P151" s="3">
        <v>0</v>
      </c>
      <c r="Q151" s="4">
        <f>Table39[[#This Row],[RN Admin Hours Contract]]/Table39[[#This Row],[RN Admin Hours]]</f>
        <v>0</v>
      </c>
      <c r="R151" s="3">
        <v>4.8</v>
      </c>
      <c r="S151" s="3">
        <v>0</v>
      </c>
      <c r="T151" s="4">
        <f>Table39[[#This Row],[RN DON Hours Contract]]/Table39[[#This Row],[RN DON Hours]]</f>
        <v>0</v>
      </c>
      <c r="U151" s="3">
        <f>SUM(Table39[[#This Row],[LPN Hours]], Table39[[#This Row],[LPN Admin Hours]])</f>
        <v>60.43888888888889</v>
      </c>
      <c r="V151" s="3">
        <f>Table39[[#This Row],[LPN Hours Contract]]+Table39[[#This Row],[LPN Admin Hours Contract]]</f>
        <v>0</v>
      </c>
      <c r="W151" s="4">
        <f t="shared" si="7"/>
        <v>0</v>
      </c>
      <c r="X151" s="3">
        <v>55.266666666666666</v>
      </c>
      <c r="Y151" s="3">
        <v>0</v>
      </c>
      <c r="Z151" s="4">
        <f>Table39[[#This Row],[LPN Hours Contract]]/Table39[[#This Row],[LPN Hours]]</f>
        <v>0</v>
      </c>
      <c r="AA151" s="3">
        <v>5.1722222222222225</v>
      </c>
      <c r="AB151" s="3">
        <v>0</v>
      </c>
      <c r="AC151" s="4">
        <f>Table39[[#This Row],[LPN Admin Hours Contract]]/Table39[[#This Row],[LPN Admin Hours]]</f>
        <v>0</v>
      </c>
      <c r="AD151" s="3">
        <f>SUM(Table39[[#This Row],[CNA Hours]], Table39[[#This Row],[NA in Training Hours]], Table39[[#This Row],[Med Aide/Tech Hours]])</f>
        <v>126.87222222222223</v>
      </c>
      <c r="AE151" s="3">
        <f>SUM(Table39[[#This Row],[CNA Hours Contract]], Table39[[#This Row],[NA in Training Hours Contract]], Table39[[#This Row],[Med Aide/Tech Hours Contract]])</f>
        <v>0</v>
      </c>
      <c r="AF151" s="4">
        <f>Table39[[#This Row],[CNA/NA/Med Aide Contract Hours]]/Table39[[#This Row],[Total CNA, NA in Training, Med Aide/Tech Hours]]</f>
        <v>0</v>
      </c>
      <c r="AG151" s="3">
        <v>121.95277777777778</v>
      </c>
      <c r="AH151" s="3">
        <v>0</v>
      </c>
      <c r="AI151" s="4">
        <f>Table39[[#This Row],[CNA Hours Contract]]/Table39[[#This Row],[CNA Hours]]</f>
        <v>0</v>
      </c>
      <c r="AJ151" s="3">
        <v>4.9194444444444443</v>
      </c>
      <c r="AK151" s="3">
        <v>0</v>
      </c>
      <c r="AL151" s="4">
        <f>Table39[[#This Row],[NA in Training Hours Contract]]/Table39[[#This Row],[NA in Training Hours]]</f>
        <v>0</v>
      </c>
      <c r="AM151" s="3">
        <v>0</v>
      </c>
      <c r="AN151" s="3">
        <v>0</v>
      </c>
      <c r="AO151" s="4">
        <v>0</v>
      </c>
      <c r="AP151" s="1" t="s">
        <v>149</v>
      </c>
      <c r="AQ151" s="1">
        <v>5</v>
      </c>
    </row>
    <row r="152" spans="1:43" x14ac:dyDescent="0.2">
      <c r="A152" s="1" t="s">
        <v>680</v>
      </c>
      <c r="B152" s="1" t="s">
        <v>835</v>
      </c>
      <c r="C152" s="1" t="s">
        <v>1412</v>
      </c>
      <c r="D152" s="1" t="s">
        <v>1734</v>
      </c>
      <c r="E152" s="3">
        <v>58.555555555555557</v>
      </c>
      <c r="F152" s="3">
        <f t="shared" si="8"/>
        <v>238.53888888888889</v>
      </c>
      <c r="G152" s="3">
        <f>SUM(Table39[[#This Row],[RN Hours Contract (W/ Admin, DON)]], Table39[[#This Row],[LPN Contract Hours (w/ Admin)]], Table39[[#This Row],[CNA/NA/Med Aide Contract Hours]])</f>
        <v>0</v>
      </c>
      <c r="H152" s="4">
        <f>Table39[[#This Row],[Total Contract Hours]]/Table39[[#This Row],[Total Hours Nurse Staffing]]</f>
        <v>0</v>
      </c>
      <c r="I152" s="3">
        <f>SUM(Table39[[#This Row],[RN Hours]], Table39[[#This Row],[RN Admin Hours]], Table39[[#This Row],[RN DON Hours]])</f>
        <v>42.274999999999999</v>
      </c>
      <c r="J152" s="3">
        <f t="shared" si="6"/>
        <v>0</v>
      </c>
      <c r="K152" s="4">
        <f>Table39[[#This Row],[RN Hours Contract (W/ Admin, DON)]]/Table39[[#This Row],[RN Hours (w/ Admin, DON)]]</f>
        <v>0</v>
      </c>
      <c r="L152" s="3">
        <v>36.116666666666667</v>
      </c>
      <c r="M152" s="3">
        <v>0</v>
      </c>
      <c r="N152" s="4">
        <f>Table39[[#This Row],[RN Hours Contract]]/Table39[[#This Row],[RN Hours]]</f>
        <v>0</v>
      </c>
      <c r="O152" s="3">
        <v>0</v>
      </c>
      <c r="P152" s="3">
        <v>0</v>
      </c>
      <c r="Q152" s="4">
        <v>0</v>
      </c>
      <c r="R152" s="3">
        <v>6.1583333333333332</v>
      </c>
      <c r="S152" s="3">
        <v>0</v>
      </c>
      <c r="T152" s="4">
        <f>Table39[[#This Row],[RN DON Hours Contract]]/Table39[[#This Row],[RN DON Hours]]</f>
        <v>0</v>
      </c>
      <c r="U152" s="3">
        <f>SUM(Table39[[#This Row],[LPN Hours]], Table39[[#This Row],[LPN Admin Hours]])</f>
        <v>44.15</v>
      </c>
      <c r="V152" s="3">
        <f>Table39[[#This Row],[LPN Hours Contract]]+Table39[[#This Row],[LPN Admin Hours Contract]]</f>
        <v>0</v>
      </c>
      <c r="W152" s="4">
        <f t="shared" si="7"/>
        <v>0</v>
      </c>
      <c r="X152" s="3">
        <v>43.794444444444444</v>
      </c>
      <c r="Y152" s="3">
        <v>0</v>
      </c>
      <c r="Z152" s="4">
        <f>Table39[[#This Row],[LPN Hours Contract]]/Table39[[#This Row],[LPN Hours]]</f>
        <v>0</v>
      </c>
      <c r="AA152" s="3">
        <v>0.35555555555555557</v>
      </c>
      <c r="AB152" s="3">
        <v>0</v>
      </c>
      <c r="AC152" s="4">
        <f>Table39[[#This Row],[LPN Admin Hours Contract]]/Table39[[#This Row],[LPN Admin Hours]]</f>
        <v>0</v>
      </c>
      <c r="AD152" s="3">
        <f>SUM(Table39[[#This Row],[CNA Hours]], Table39[[#This Row],[NA in Training Hours]], Table39[[#This Row],[Med Aide/Tech Hours]])</f>
        <v>152.11388888888888</v>
      </c>
      <c r="AE152" s="3">
        <f>SUM(Table39[[#This Row],[CNA Hours Contract]], Table39[[#This Row],[NA in Training Hours Contract]], Table39[[#This Row],[Med Aide/Tech Hours Contract]])</f>
        <v>0</v>
      </c>
      <c r="AF152" s="4">
        <f>Table39[[#This Row],[CNA/NA/Med Aide Contract Hours]]/Table39[[#This Row],[Total CNA, NA in Training, Med Aide/Tech Hours]]</f>
        <v>0</v>
      </c>
      <c r="AG152" s="3">
        <v>145.10833333333332</v>
      </c>
      <c r="AH152" s="3">
        <v>0</v>
      </c>
      <c r="AI152" s="4">
        <f>Table39[[#This Row],[CNA Hours Contract]]/Table39[[#This Row],[CNA Hours]]</f>
        <v>0</v>
      </c>
      <c r="AJ152" s="3">
        <v>7.0055555555555555</v>
      </c>
      <c r="AK152" s="3">
        <v>0</v>
      </c>
      <c r="AL152" s="4">
        <f>Table39[[#This Row],[NA in Training Hours Contract]]/Table39[[#This Row],[NA in Training Hours]]</f>
        <v>0</v>
      </c>
      <c r="AM152" s="3">
        <v>0</v>
      </c>
      <c r="AN152" s="3">
        <v>0</v>
      </c>
      <c r="AO152" s="4">
        <v>0</v>
      </c>
      <c r="AP152" s="1" t="s">
        <v>150</v>
      </c>
      <c r="AQ152" s="1">
        <v>5</v>
      </c>
    </row>
    <row r="153" spans="1:43" x14ac:dyDescent="0.2">
      <c r="A153" s="1" t="s">
        <v>680</v>
      </c>
      <c r="B153" s="1" t="s">
        <v>836</v>
      </c>
      <c r="C153" s="1" t="s">
        <v>1511</v>
      </c>
      <c r="D153" s="1" t="s">
        <v>1754</v>
      </c>
      <c r="E153" s="3">
        <v>94.766666666666666</v>
      </c>
      <c r="F153" s="3">
        <f t="shared" si="8"/>
        <v>400.37777777777779</v>
      </c>
      <c r="G153" s="3">
        <f>SUM(Table39[[#This Row],[RN Hours Contract (W/ Admin, DON)]], Table39[[#This Row],[LPN Contract Hours (w/ Admin)]], Table39[[#This Row],[CNA/NA/Med Aide Contract Hours]])</f>
        <v>0</v>
      </c>
      <c r="H153" s="4">
        <f>Table39[[#This Row],[Total Contract Hours]]/Table39[[#This Row],[Total Hours Nurse Staffing]]</f>
        <v>0</v>
      </c>
      <c r="I153" s="3">
        <f>SUM(Table39[[#This Row],[RN Hours]], Table39[[#This Row],[RN Admin Hours]], Table39[[#This Row],[RN DON Hours]])</f>
        <v>141.73611111111111</v>
      </c>
      <c r="J153" s="3">
        <f t="shared" si="6"/>
        <v>0</v>
      </c>
      <c r="K153" s="4">
        <f>Table39[[#This Row],[RN Hours Contract (W/ Admin, DON)]]/Table39[[#This Row],[RN Hours (w/ Admin, DON)]]</f>
        <v>0</v>
      </c>
      <c r="L153" s="3">
        <v>130.7138888888889</v>
      </c>
      <c r="M153" s="3">
        <v>0</v>
      </c>
      <c r="N153" s="4">
        <f>Table39[[#This Row],[RN Hours Contract]]/Table39[[#This Row],[RN Hours]]</f>
        <v>0</v>
      </c>
      <c r="O153" s="3">
        <v>5.4222222222222225</v>
      </c>
      <c r="P153" s="3">
        <v>0</v>
      </c>
      <c r="Q153" s="4">
        <f>Table39[[#This Row],[RN Admin Hours Contract]]/Table39[[#This Row],[RN Admin Hours]]</f>
        <v>0</v>
      </c>
      <c r="R153" s="3">
        <v>5.6</v>
      </c>
      <c r="S153" s="3">
        <v>0</v>
      </c>
      <c r="T153" s="4">
        <f>Table39[[#This Row],[RN DON Hours Contract]]/Table39[[#This Row],[RN DON Hours]]</f>
        <v>0</v>
      </c>
      <c r="U153" s="3">
        <f>SUM(Table39[[#This Row],[LPN Hours]], Table39[[#This Row],[LPN Admin Hours]])</f>
        <v>61.530555555555559</v>
      </c>
      <c r="V153" s="3">
        <f>Table39[[#This Row],[LPN Hours Contract]]+Table39[[#This Row],[LPN Admin Hours Contract]]</f>
        <v>0</v>
      </c>
      <c r="W153" s="4">
        <f t="shared" si="7"/>
        <v>0</v>
      </c>
      <c r="X153" s="3">
        <v>61.530555555555559</v>
      </c>
      <c r="Y153" s="3">
        <v>0</v>
      </c>
      <c r="Z153" s="4">
        <f>Table39[[#This Row],[LPN Hours Contract]]/Table39[[#This Row],[LPN Hours]]</f>
        <v>0</v>
      </c>
      <c r="AA153" s="3">
        <v>0</v>
      </c>
      <c r="AB153" s="3">
        <v>0</v>
      </c>
      <c r="AC153" s="4">
        <v>0</v>
      </c>
      <c r="AD153" s="3">
        <f>SUM(Table39[[#This Row],[CNA Hours]], Table39[[#This Row],[NA in Training Hours]], Table39[[#This Row],[Med Aide/Tech Hours]])</f>
        <v>197.11111111111111</v>
      </c>
      <c r="AE153" s="3">
        <f>SUM(Table39[[#This Row],[CNA Hours Contract]], Table39[[#This Row],[NA in Training Hours Contract]], Table39[[#This Row],[Med Aide/Tech Hours Contract]])</f>
        <v>0</v>
      </c>
      <c r="AF153" s="4">
        <f>Table39[[#This Row],[CNA/NA/Med Aide Contract Hours]]/Table39[[#This Row],[Total CNA, NA in Training, Med Aide/Tech Hours]]</f>
        <v>0</v>
      </c>
      <c r="AG153" s="3">
        <v>197.11111111111111</v>
      </c>
      <c r="AH153" s="3">
        <v>0</v>
      </c>
      <c r="AI153" s="4">
        <f>Table39[[#This Row],[CNA Hours Contract]]/Table39[[#This Row],[CNA Hours]]</f>
        <v>0</v>
      </c>
      <c r="AJ153" s="3">
        <v>0</v>
      </c>
      <c r="AK153" s="3">
        <v>0</v>
      </c>
      <c r="AL153" s="4">
        <v>0</v>
      </c>
      <c r="AM153" s="3">
        <v>0</v>
      </c>
      <c r="AN153" s="3">
        <v>0</v>
      </c>
      <c r="AO153" s="4">
        <v>0</v>
      </c>
      <c r="AP153" s="1" t="s">
        <v>151</v>
      </c>
      <c r="AQ153" s="1">
        <v>5</v>
      </c>
    </row>
    <row r="154" spans="1:43" x14ac:dyDescent="0.2">
      <c r="A154" s="1" t="s">
        <v>680</v>
      </c>
      <c r="B154" s="1" t="s">
        <v>837</v>
      </c>
      <c r="C154" s="1" t="s">
        <v>1512</v>
      </c>
      <c r="D154" s="1" t="s">
        <v>1733</v>
      </c>
      <c r="E154" s="3">
        <v>107.52222222222223</v>
      </c>
      <c r="F154" s="3">
        <f t="shared" si="8"/>
        <v>331.99088888888889</v>
      </c>
      <c r="G154" s="3">
        <f>SUM(Table39[[#This Row],[RN Hours Contract (W/ Admin, DON)]], Table39[[#This Row],[LPN Contract Hours (w/ Admin)]], Table39[[#This Row],[CNA/NA/Med Aide Contract Hours]])</f>
        <v>0</v>
      </c>
      <c r="H154" s="4">
        <f>Table39[[#This Row],[Total Contract Hours]]/Table39[[#This Row],[Total Hours Nurse Staffing]]</f>
        <v>0</v>
      </c>
      <c r="I154" s="3">
        <f>SUM(Table39[[#This Row],[RN Hours]], Table39[[#This Row],[RN Admin Hours]], Table39[[#This Row],[RN DON Hours]])</f>
        <v>158.7996666666667</v>
      </c>
      <c r="J154" s="3">
        <f t="shared" si="6"/>
        <v>0</v>
      </c>
      <c r="K154" s="4">
        <f>Table39[[#This Row],[RN Hours Contract (W/ Admin, DON)]]/Table39[[#This Row],[RN Hours (w/ Admin, DON)]]</f>
        <v>0</v>
      </c>
      <c r="L154" s="3">
        <v>135.80577777777779</v>
      </c>
      <c r="M154" s="3">
        <v>0</v>
      </c>
      <c r="N154" s="4">
        <f>Table39[[#This Row],[RN Hours Contract]]/Table39[[#This Row],[RN Hours]]</f>
        <v>0</v>
      </c>
      <c r="O154" s="3">
        <v>17.310555555555556</v>
      </c>
      <c r="P154" s="3">
        <v>0</v>
      </c>
      <c r="Q154" s="4">
        <f>Table39[[#This Row],[RN Admin Hours Contract]]/Table39[[#This Row],[RN Admin Hours]]</f>
        <v>0</v>
      </c>
      <c r="R154" s="3">
        <v>5.6833333333333336</v>
      </c>
      <c r="S154" s="3">
        <v>0</v>
      </c>
      <c r="T154" s="4">
        <f>Table39[[#This Row],[RN DON Hours Contract]]/Table39[[#This Row],[RN DON Hours]]</f>
        <v>0</v>
      </c>
      <c r="U154" s="3">
        <f>SUM(Table39[[#This Row],[LPN Hours]], Table39[[#This Row],[LPN Admin Hours]])</f>
        <v>19.573222222222221</v>
      </c>
      <c r="V154" s="3">
        <f>Table39[[#This Row],[LPN Hours Contract]]+Table39[[#This Row],[LPN Admin Hours Contract]]</f>
        <v>0</v>
      </c>
      <c r="W154" s="4">
        <f t="shared" si="7"/>
        <v>0</v>
      </c>
      <c r="X154" s="3">
        <v>19.573222222222221</v>
      </c>
      <c r="Y154" s="3">
        <v>0</v>
      </c>
      <c r="Z154" s="4">
        <f>Table39[[#This Row],[LPN Hours Contract]]/Table39[[#This Row],[LPN Hours]]</f>
        <v>0</v>
      </c>
      <c r="AA154" s="3">
        <v>0</v>
      </c>
      <c r="AB154" s="3">
        <v>0</v>
      </c>
      <c r="AC154" s="4">
        <v>0</v>
      </c>
      <c r="AD154" s="3">
        <f>SUM(Table39[[#This Row],[CNA Hours]], Table39[[#This Row],[NA in Training Hours]], Table39[[#This Row],[Med Aide/Tech Hours]])</f>
        <v>153.61799999999999</v>
      </c>
      <c r="AE154" s="3">
        <f>SUM(Table39[[#This Row],[CNA Hours Contract]], Table39[[#This Row],[NA in Training Hours Contract]], Table39[[#This Row],[Med Aide/Tech Hours Contract]])</f>
        <v>0</v>
      </c>
      <c r="AF154" s="4">
        <f>Table39[[#This Row],[CNA/NA/Med Aide Contract Hours]]/Table39[[#This Row],[Total CNA, NA in Training, Med Aide/Tech Hours]]</f>
        <v>0</v>
      </c>
      <c r="AG154" s="3">
        <v>153.61799999999999</v>
      </c>
      <c r="AH154" s="3">
        <v>0</v>
      </c>
      <c r="AI154" s="4">
        <f>Table39[[#This Row],[CNA Hours Contract]]/Table39[[#This Row],[CNA Hours]]</f>
        <v>0</v>
      </c>
      <c r="AJ154" s="3">
        <v>0</v>
      </c>
      <c r="AK154" s="3">
        <v>0</v>
      </c>
      <c r="AL154" s="4">
        <v>0</v>
      </c>
      <c r="AM154" s="3">
        <v>0</v>
      </c>
      <c r="AN154" s="3">
        <v>0</v>
      </c>
      <c r="AO154" s="4">
        <v>0</v>
      </c>
      <c r="AP154" s="1" t="s">
        <v>152</v>
      </c>
      <c r="AQ154" s="1">
        <v>5</v>
      </c>
    </row>
    <row r="155" spans="1:43" x14ac:dyDescent="0.2">
      <c r="A155" s="1" t="s">
        <v>680</v>
      </c>
      <c r="B155" s="1" t="s">
        <v>838</v>
      </c>
      <c r="C155" s="1" t="s">
        <v>1513</v>
      </c>
      <c r="D155" s="1" t="s">
        <v>1721</v>
      </c>
      <c r="E155" s="3">
        <v>35.088888888888889</v>
      </c>
      <c r="F155" s="3">
        <f t="shared" si="8"/>
        <v>131.57499999999999</v>
      </c>
      <c r="G155" s="3">
        <f>SUM(Table39[[#This Row],[RN Hours Contract (W/ Admin, DON)]], Table39[[#This Row],[LPN Contract Hours (w/ Admin)]], Table39[[#This Row],[CNA/NA/Med Aide Contract Hours]])</f>
        <v>0</v>
      </c>
      <c r="H155" s="4">
        <f>Table39[[#This Row],[Total Contract Hours]]/Table39[[#This Row],[Total Hours Nurse Staffing]]</f>
        <v>0</v>
      </c>
      <c r="I155" s="3">
        <f>SUM(Table39[[#This Row],[RN Hours]], Table39[[#This Row],[RN Admin Hours]], Table39[[#This Row],[RN DON Hours]])</f>
        <v>31.063888888888886</v>
      </c>
      <c r="J155" s="3">
        <f t="shared" si="6"/>
        <v>0</v>
      </c>
      <c r="K155" s="4">
        <f>Table39[[#This Row],[RN Hours Contract (W/ Admin, DON)]]/Table39[[#This Row],[RN Hours (w/ Admin, DON)]]</f>
        <v>0</v>
      </c>
      <c r="L155" s="3">
        <v>25.708333333333332</v>
      </c>
      <c r="M155" s="3">
        <v>0</v>
      </c>
      <c r="N155" s="4">
        <f>Table39[[#This Row],[RN Hours Contract]]/Table39[[#This Row],[RN Hours]]</f>
        <v>0</v>
      </c>
      <c r="O155" s="3">
        <v>5.3555555555555552</v>
      </c>
      <c r="P155" s="3">
        <v>0</v>
      </c>
      <c r="Q155" s="4">
        <f>Table39[[#This Row],[RN Admin Hours Contract]]/Table39[[#This Row],[RN Admin Hours]]</f>
        <v>0</v>
      </c>
      <c r="R155" s="3">
        <v>0</v>
      </c>
      <c r="S155" s="3">
        <v>0</v>
      </c>
      <c r="T155" s="4">
        <v>0</v>
      </c>
      <c r="U155" s="3">
        <f>SUM(Table39[[#This Row],[LPN Hours]], Table39[[#This Row],[LPN Admin Hours]])</f>
        <v>13.425000000000001</v>
      </c>
      <c r="V155" s="3">
        <f>Table39[[#This Row],[LPN Hours Contract]]+Table39[[#This Row],[LPN Admin Hours Contract]]</f>
        <v>0</v>
      </c>
      <c r="W155" s="4">
        <f t="shared" si="7"/>
        <v>0</v>
      </c>
      <c r="X155" s="3">
        <v>13.425000000000001</v>
      </c>
      <c r="Y155" s="3">
        <v>0</v>
      </c>
      <c r="Z155" s="4">
        <f>Table39[[#This Row],[LPN Hours Contract]]/Table39[[#This Row],[LPN Hours]]</f>
        <v>0</v>
      </c>
      <c r="AA155" s="3">
        <v>0</v>
      </c>
      <c r="AB155" s="3">
        <v>0</v>
      </c>
      <c r="AC155" s="4">
        <v>0</v>
      </c>
      <c r="AD155" s="3">
        <f>SUM(Table39[[#This Row],[CNA Hours]], Table39[[#This Row],[NA in Training Hours]], Table39[[#This Row],[Med Aide/Tech Hours]])</f>
        <v>87.086111111111109</v>
      </c>
      <c r="AE155" s="3">
        <f>SUM(Table39[[#This Row],[CNA Hours Contract]], Table39[[#This Row],[NA in Training Hours Contract]], Table39[[#This Row],[Med Aide/Tech Hours Contract]])</f>
        <v>0</v>
      </c>
      <c r="AF155" s="4">
        <f>Table39[[#This Row],[CNA/NA/Med Aide Contract Hours]]/Table39[[#This Row],[Total CNA, NA in Training, Med Aide/Tech Hours]]</f>
        <v>0</v>
      </c>
      <c r="AG155" s="3">
        <v>87.086111111111109</v>
      </c>
      <c r="AH155" s="3">
        <v>0</v>
      </c>
      <c r="AI155" s="4">
        <f>Table39[[#This Row],[CNA Hours Contract]]/Table39[[#This Row],[CNA Hours]]</f>
        <v>0</v>
      </c>
      <c r="AJ155" s="3">
        <v>0</v>
      </c>
      <c r="AK155" s="3">
        <v>0</v>
      </c>
      <c r="AL155" s="4">
        <v>0</v>
      </c>
      <c r="AM155" s="3">
        <v>0</v>
      </c>
      <c r="AN155" s="3">
        <v>0</v>
      </c>
      <c r="AO155" s="4">
        <v>0</v>
      </c>
      <c r="AP155" s="1" t="s">
        <v>153</v>
      </c>
      <c r="AQ155" s="1">
        <v>5</v>
      </c>
    </row>
    <row r="156" spans="1:43" x14ac:dyDescent="0.2">
      <c r="A156" s="1" t="s">
        <v>680</v>
      </c>
      <c r="B156" s="1" t="s">
        <v>839</v>
      </c>
      <c r="C156" s="1" t="s">
        <v>1514</v>
      </c>
      <c r="D156" s="1" t="s">
        <v>1775</v>
      </c>
      <c r="E156" s="3">
        <v>50.81111111111111</v>
      </c>
      <c r="F156" s="3">
        <f t="shared" si="8"/>
        <v>147.74866666666668</v>
      </c>
      <c r="G156" s="3">
        <f>SUM(Table39[[#This Row],[RN Hours Contract (W/ Admin, DON)]], Table39[[#This Row],[LPN Contract Hours (w/ Admin)]], Table39[[#This Row],[CNA/NA/Med Aide Contract Hours]])</f>
        <v>7.8142222222222228</v>
      </c>
      <c r="H156" s="4">
        <f>Table39[[#This Row],[Total Contract Hours]]/Table39[[#This Row],[Total Hours Nurse Staffing]]</f>
        <v>5.2888614148050218E-2</v>
      </c>
      <c r="I156" s="3">
        <f>SUM(Table39[[#This Row],[RN Hours]], Table39[[#This Row],[RN Admin Hours]], Table39[[#This Row],[RN DON Hours]])</f>
        <v>21.319444444444443</v>
      </c>
      <c r="J156" s="3">
        <f t="shared" si="6"/>
        <v>0</v>
      </c>
      <c r="K156" s="4">
        <f>Table39[[#This Row],[RN Hours Contract (W/ Admin, DON)]]/Table39[[#This Row],[RN Hours (w/ Admin, DON)]]</f>
        <v>0</v>
      </c>
      <c r="L156" s="3">
        <v>9.0558888888888891</v>
      </c>
      <c r="M156" s="3">
        <v>0</v>
      </c>
      <c r="N156" s="4">
        <f>Table39[[#This Row],[RN Hours Contract]]/Table39[[#This Row],[RN Hours]]</f>
        <v>0</v>
      </c>
      <c r="O156" s="3">
        <v>6.4437777777777772</v>
      </c>
      <c r="P156" s="3">
        <v>0</v>
      </c>
      <c r="Q156" s="4">
        <f>Table39[[#This Row],[RN Admin Hours Contract]]/Table39[[#This Row],[RN Admin Hours]]</f>
        <v>0</v>
      </c>
      <c r="R156" s="3">
        <v>5.8197777777777775</v>
      </c>
      <c r="S156" s="3">
        <v>0</v>
      </c>
      <c r="T156" s="4">
        <f>Table39[[#This Row],[RN DON Hours Contract]]/Table39[[#This Row],[RN DON Hours]]</f>
        <v>0</v>
      </c>
      <c r="U156" s="3">
        <f>SUM(Table39[[#This Row],[LPN Hours]], Table39[[#This Row],[LPN Admin Hours]])</f>
        <v>26.129111111111111</v>
      </c>
      <c r="V156" s="3">
        <f>Table39[[#This Row],[LPN Hours Contract]]+Table39[[#This Row],[LPN Admin Hours Contract]]</f>
        <v>0</v>
      </c>
      <c r="W156" s="4">
        <f t="shared" si="7"/>
        <v>0</v>
      </c>
      <c r="X156" s="3">
        <v>26.129111111111111</v>
      </c>
      <c r="Y156" s="3">
        <v>0</v>
      </c>
      <c r="Z156" s="4">
        <f>Table39[[#This Row],[LPN Hours Contract]]/Table39[[#This Row],[LPN Hours]]</f>
        <v>0</v>
      </c>
      <c r="AA156" s="3">
        <v>0</v>
      </c>
      <c r="AB156" s="3">
        <v>0</v>
      </c>
      <c r="AC156" s="4">
        <v>0</v>
      </c>
      <c r="AD156" s="3">
        <f>SUM(Table39[[#This Row],[CNA Hours]], Table39[[#This Row],[NA in Training Hours]], Table39[[#This Row],[Med Aide/Tech Hours]])</f>
        <v>100.30011111111111</v>
      </c>
      <c r="AE156" s="3">
        <f>SUM(Table39[[#This Row],[CNA Hours Contract]], Table39[[#This Row],[NA in Training Hours Contract]], Table39[[#This Row],[Med Aide/Tech Hours Contract]])</f>
        <v>7.8142222222222228</v>
      </c>
      <c r="AF156" s="4">
        <f>Table39[[#This Row],[CNA/NA/Med Aide Contract Hours]]/Table39[[#This Row],[Total CNA, NA in Training, Med Aide/Tech Hours]]</f>
        <v>7.7908410426043628E-2</v>
      </c>
      <c r="AG156" s="3">
        <v>99.24711111111111</v>
      </c>
      <c r="AH156" s="3">
        <v>7.8142222222222228</v>
      </c>
      <c r="AI156" s="4">
        <f>Table39[[#This Row],[CNA Hours Contract]]/Table39[[#This Row],[CNA Hours]]</f>
        <v>7.873500935935443E-2</v>
      </c>
      <c r="AJ156" s="3">
        <v>1.0530000000000002</v>
      </c>
      <c r="AK156" s="3">
        <v>0</v>
      </c>
      <c r="AL156" s="4">
        <f>Table39[[#This Row],[NA in Training Hours Contract]]/Table39[[#This Row],[NA in Training Hours]]</f>
        <v>0</v>
      </c>
      <c r="AM156" s="3">
        <v>0</v>
      </c>
      <c r="AN156" s="3">
        <v>0</v>
      </c>
      <c r="AO156" s="4">
        <v>0</v>
      </c>
      <c r="AP156" s="1" t="s">
        <v>154</v>
      </c>
      <c r="AQ156" s="1">
        <v>5</v>
      </c>
    </row>
    <row r="157" spans="1:43" x14ac:dyDescent="0.2">
      <c r="A157" s="1" t="s">
        <v>680</v>
      </c>
      <c r="B157" s="1" t="s">
        <v>840</v>
      </c>
      <c r="C157" s="1" t="s">
        <v>1382</v>
      </c>
      <c r="D157" s="1" t="s">
        <v>1776</v>
      </c>
      <c r="E157" s="3">
        <v>30.966666666666665</v>
      </c>
      <c r="F157" s="3">
        <f t="shared" si="8"/>
        <v>107.12855555555556</v>
      </c>
      <c r="G157" s="3">
        <f>SUM(Table39[[#This Row],[RN Hours Contract (W/ Admin, DON)]], Table39[[#This Row],[LPN Contract Hours (w/ Admin)]], Table39[[#This Row],[CNA/NA/Med Aide Contract Hours]])</f>
        <v>0</v>
      </c>
      <c r="H157" s="4">
        <f>Table39[[#This Row],[Total Contract Hours]]/Table39[[#This Row],[Total Hours Nurse Staffing]]</f>
        <v>0</v>
      </c>
      <c r="I157" s="3">
        <f>SUM(Table39[[#This Row],[RN Hours]], Table39[[#This Row],[RN Admin Hours]], Table39[[#This Row],[RN DON Hours]])</f>
        <v>15.81333333333334</v>
      </c>
      <c r="J157" s="3">
        <f t="shared" si="6"/>
        <v>0</v>
      </c>
      <c r="K157" s="4">
        <f>Table39[[#This Row],[RN Hours Contract (W/ Admin, DON)]]/Table39[[#This Row],[RN Hours (w/ Admin, DON)]]</f>
        <v>0</v>
      </c>
      <c r="L157" s="3">
        <v>10.09911111111111</v>
      </c>
      <c r="M157" s="3">
        <v>0</v>
      </c>
      <c r="N157" s="4">
        <f>Table39[[#This Row],[RN Hours Contract]]/Table39[[#This Row],[RN Hours]]</f>
        <v>0</v>
      </c>
      <c r="O157" s="3">
        <v>0</v>
      </c>
      <c r="P157" s="3">
        <v>0</v>
      </c>
      <c r="Q157" s="4">
        <v>0</v>
      </c>
      <c r="R157" s="3">
        <v>5.7142222222222285</v>
      </c>
      <c r="S157" s="3">
        <v>0</v>
      </c>
      <c r="T157" s="4">
        <f>Table39[[#This Row],[RN DON Hours Contract]]/Table39[[#This Row],[RN DON Hours]]</f>
        <v>0</v>
      </c>
      <c r="U157" s="3">
        <f>SUM(Table39[[#This Row],[LPN Hours]], Table39[[#This Row],[LPN Admin Hours]])</f>
        <v>19.04388888888889</v>
      </c>
      <c r="V157" s="3">
        <f>Table39[[#This Row],[LPN Hours Contract]]+Table39[[#This Row],[LPN Admin Hours Contract]]</f>
        <v>0</v>
      </c>
      <c r="W157" s="4">
        <f t="shared" si="7"/>
        <v>0</v>
      </c>
      <c r="X157" s="3">
        <v>14.721888888888889</v>
      </c>
      <c r="Y157" s="3">
        <v>0</v>
      </c>
      <c r="Z157" s="4">
        <f>Table39[[#This Row],[LPN Hours Contract]]/Table39[[#This Row],[LPN Hours]]</f>
        <v>0</v>
      </c>
      <c r="AA157" s="3">
        <v>4.3220000000000001</v>
      </c>
      <c r="AB157" s="3">
        <v>0</v>
      </c>
      <c r="AC157" s="4">
        <f>Table39[[#This Row],[LPN Admin Hours Contract]]/Table39[[#This Row],[LPN Admin Hours]]</f>
        <v>0</v>
      </c>
      <c r="AD157" s="3">
        <f>SUM(Table39[[#This Row],[CNA Hours]], Table39[[#This Row],[NA in Training Hours]], Table39[[#This Row],[Med Aide/Tech Hours]])</f>
        <v>72.271333333333331</v>
      </c>
      <c r="AE157" s="3">
        <f>SUM(Table39[[#This Row],[CNA Hours Contract]], Table39[[#This Row],[NA in Training Hours Contract]], Table39[[#This Row],[Med Aide/Tech Hours Contract]])</f>
        <v>0</v>
      </c>
      <c r="AF157" s="4">
        <f>Table39[[#This Row],[CNA/NA/Med Aide Contract Hours]]/Table39[[#This Row],[Total CNA, NA in Training, Med Aide/Tech Hours]]</f>
        <v>0</v>
      </c>
      <c r="AG157" s="3">
        <v>72.271333333333331</v>
      </c>
      <c r="AH157" s="3">
        <v>0</v>
      </c>
      <c r="AI157" s="4">
        <f>Table39[[#This Row],[CNA Hours Contract]]/Table39[[#This Row],[CNA Hours]]</f>
        <v>0</v>
      </c>
      <c r="AJ157" s="3">
        <v>0</v>
      </c>
      <c r="AK157" s="3">
        <v>0</v>
      </c>
      <c r="AL157" s="4">
        <v>0</v>
      </c>
      <c r="AM157" s="3">
        <v>0</v>
      </c>
      <c r="AN157" s="3">
        <v>0</v>
      </c>
      <c r="AO157" s="4">
        <v>0</v>
      </c>
      <c r="AP157" s="1" t="s">
        <v>155</v>
      </c>
      <c r="AQ157" s="1">
        <v>5</v>
      </c>
    </row>
    <row r="158" spans="1:43" x14ac:dyDescent="0.2">
      <c r="A158" s="1" t="s">
        <v>680</v>
      </c>
      <c r="B158" s="1" t="s">
        <v>841</v>
      </c>
      <c r="C158" s="1" t="s">
        <v>1515</v>
      </c>
      <c r="D158" s="1" t="s">
        <v>1741</v>
      </c>
      <c r="E158" s="3">
        <v>64.733333333333334</v>
      </c>
      <c r="F158" s="3">
        <f t="shared" si="8"/>
        <v>191.36944444444444</v>
      </c>
      <c r="G158" s="3">
        <f>SUM(Table39[[#This Row],[RN Hours Contract (W/ Admin, DON)]], Table39[[#This Row],[LPN Contract Hours (w/ Admin)]], Table39[[#This Row],[CNA/NA/Med Aide Contract Hours]])</f>
        <v>0.16666666666666666</v>
      </c>
      <c r="H158" s="4">
        <f>Table39[[#This Row],[Total Contract Hours]]/Table39[[#This Row],[Total Hours Nurse Staffing]]</f>
        <v>8.7091576792997839E-4</v>
      </c>
      <c r="I158" s="3">
        <f>SUM(Table39[[#This Row],[RN Hours]], Table39[[#This Row],[RN Admin Hours]], Table39[[#This Row],[RN DON Hours]])</f>
        <v>47.6</v>
      </c>
      <c r="J158" s="3">
        <f t="shared" si="6"/>
        <v>0.16666666666666666</v>
      </c>
      <c r="K158" s="4">
        <f>Table39[[#This Row],[RN Hours Contract (W/ Admin, DON)]]/Table39[[#This Row],[RN Hours (w/ Admin, DON)]]</f>
        <v>3.5014005602240893E-3</v>
      </c>
      <c r="L158" s="3">
        <v>30.586111111111112</v>
      </c>
      <c r="M158" s="3">
        <v>0.16666666666666666</v>
      </c>
      <c r="N158" s="4">
        <f>Table39[[#This Row],[RN Hours Contract]]/Table39[[#This Row],[RN Hours]]</f>
        <v>5.4490963581872668E-3</v>
      </c>
      <c r="O158" s="3">
        <v>11.08611111111111</v>
      </c>
      <c r="P158" s="3">
        <v>0</v>
      </c>
      <c r="Q158" s="4">
        <f>Table39[[#This Row],[RN Admin Hours Contract]]/Table39[[#This Row],[RN Admin Hours]]</f>
        <v>0</v>
      </c>
      <c r="R158" s="3">
        <v>5.927777777777778</v>
      </c>
      <c r="S158" s="3">
        <v>0</v>
      </c>
      <c r="T158" s="4">
        <f>Table39[[#This Row],[RN DON Hours Contract]]/Table39[[#This Row],[RN DON Hours]]</f>
        <v>0</v>
      </c>
      <c r="U158" s="3">
        <f>SUM(Table39[[#This Row],[LPN Hours]], Table39[[#This Row],[LPN Admin Hours]])</f>
        <v>34.511111111111113</v>
      </c>
      <c r="V158" s="3">
        <f>Table39[[#This Row],[LPN Hours Contract]]+Table39[[#This Row],[LPN Admin Hours Contract]]</f>
        <v>0</v>
      </c>
      <c r="W158" s="4">
        <f t="shared" si="7"/>
        <v>0</v>
      </c>
      <c r="X158" s="3">
        <v>34.511111111111113</v>
      </c>
      <c r="Y158" s="3">
        <v>0</v>
      </c>
      <c r="Z158" s="4">
        <f>Table39[[#This Row],[LPN Hours Contract]]/Table39[[#This Row],[LPN Hours]]</f>
        <v>0</v>
      </c>
      <c r="AA158" s="3">
        <v>0</v>
      </c>
      <c r="AB158" s="3">
        <v>0</v>
      </c>
      <c r="AC158" s="4">
        <v>0</v>
      </c>
      <c r="AD158" s="3">
        <f>SUM(Table39[[#This Row],[CNA Hours]], Table39[[#This Row],[NA in Training Hours]], Table39[[#This Row],[Med Aide/Tech Hours]])</f>
        <v>109.25833333333333</v>
      </c>
      <c r="AE158" s="3">
        <f>SUM(Table39[[#This Row],[CNA Hours Contract]], Table39[[#This Row],[NA in Training Hours Contract]], Table39[[#This Row],[Med Aide/Tech Hours Contract]])</f>
        <v>0</v>
      </c>
      <c r="AF158" s="4">
        <f>Table39[[#This Row],[CNA/NA/Med Aide Contract Hours]]/Table39[[#This Row],[Total CNA, NA in Training, Med Aide/Tech Hours]]</f>
        <v>0</v>
      </c>
      <c r="AG158" s="3">
        <v>107.72499999999999</v>
      </c>
      <c r="AH158" s="3">
        <v>0</v>
      </c>
      <c r="AI158" s="4">
        <f>Table39[[#This Row],[CNA Hours Contract]]/Table39[[#This Row],[CNA Hours]]</f>
        <v>0</v>
      </c>
      <c r="AJ158" s="3">
        <v>1.5333333333333334</v>
      </c>
      <c r="AK158" s="3">
        <v>0</v>
      </c>
      <c r="AL158" s="4">
        <f>Table39[[#This Row],[NA in Training Hours Contract]]/Table39[[#This Row],[NA in Training Hours]]</f>
        <v>0</v>
      </c>
      <c r="AM158" s="3">
        <v>0</v>
      </c>
      <c r="AN158" s="3">
        <v>0</v>
      </c>
      <c r="AO158" s="4">
        <v>0</v>
      </c>
      <c r="AP158" s="1" t="s">
        <v>156</v>
      </c>
      <c r="AQ158" s="1">
        <v>5</v>
      </c>
    </row>
    <row r="159" spans="1:43" x14ac:dyDescent="0.2">
      <c r="A159" s="1" t="s">
        <v>680</v>
      </c>
      <c r="B159" s="1" t="s">
        <v>842</v>
      </c>
      <c r="C159" s="1" t="s">
        <v>1382</v>
      </c>
      <c r="D159" s="1" t="s">
        <v>1776</v>
      </c>
      <c r="E159" s="3">
        <v>39.222222222222221</v>
      </c>
      <c r="F159" s="3">
        <f t="shared" si="8"/>
        <v>106.14022222222223</v>
      </c>
      <c r="G159" s="3">
        <f>SUM(Table39[[#This Row],[RN Hours Contract (W/ Admin, DON)]], Table39[[#This Row],[LPN Contract Hours (w/ Admin)]], Table39[[#This Row],[CNA/NA/Med Aide Contract Hours]])</f>
        <v>0</v>
      </c>
      <c r="H159" s="4">
        <f>Table39[[#This Row],[Total Contract Hours]]/Table39[[#This Row],[Total Hours Nurse Staffing]]</f>
        <v>0</v>
      </c>
      <c r="I159" s="3">
        <f>SUM(Table39[[#This Row],[RN Hours]], Table39[[#This Row],[RN Admin Hours]], Table39[[#This Row],[RN DON Hours]])</f>
        <v>9.6188888888888897</v>
      </c>
      <c r="J159" s="3">
        <f t="shared" si="6"/>
        <v>0</v>
      </c>
      <c r="K159" s="4">
        <f>Table39[[#This Row],[RN Hours Contract (W/ Admin, DON)]]/Table39[[#This Row],[RN Hours (w/ Admin, DON)]]</f>
        <v>0</v>
      </c>
      <c r="L159" s="3">
        <v>5.1855555555555553</v>
      </c>
      <c r="M159" s="3">
        <v>0</v>
      </c>
      <c r="N159" s="4">
        <f>Table39[[#This Row],[RN Hours Contract]]/Table39[[#This Row],[RN Hours]]</f>
        <v>0</v>
      </c>
      <c r="O159" s="3">
        <v>0</v>
      </c>
      <c r="P159" s="3">
        <v>0</v>
      </c>
      <c r="Q159" s="4">
        <v>0</v>
      </c>
      <c r="R159" s="3">
        <v>4.4333333333333336</v>
      </c>
      <c r="S159" s="3">
        <v>0</v>
      </c>
      <c r="T159" s="4">
        <f>Table39[[#This Row],[RN DON Hours Contract]]/Table39[[#This Row],[RN DON Hours]]</f>
        <v>0</v>
      </c>
      <c r="U159" s="3">
        <f>SUM(Table39[[#This Row],[LPN Hours]], Table39[[#This Row],[LPN Admin Hours]])</f>
        <v>29.246666666666666</v>
      </c>
      <c r="V159" s="3">
        <f>Table39[[#This Row],[LPN Hours Contract]]+Table39[[#This Row],[LPN Admin Hours Contract]]</f>
        <v>0</v>
      </c>
      <c r="W159" s="4">
        <f t="shared" si="7"/>
        <v>0</v>
      </c>
      <c r="X159" s="3">
        <v>29.246666666666666</v>
      </c>
      <c r="Y159" s="3">
        <v>0</v>
      </c>
      <c r="Z159" s="4">
        <f>Table39[[#This Row],[LPN Hours Contract]]/Table39[[#This Row],[LPN Hours]]</f>
        <v>0</v>
      </c>
      <c r="AA159" s="3">
        <v>0</v>
      </c>
      <c r="AB159" s="3">
        <v>0</v>
      </c>
      <c r="AC159" s="4">
        <v>0</v>
      </c>
      <c r="AD159" s="3">
        <f>SUM(Table39[[#This Row],[CNA Hours]], Table39[[#This Row],[NA in Training Hours]], Table39[[#This Row],[Med Aide/Tech Hours]])</f>
        <v>67.274666666666675</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67.274666666666675</v>
      </c>
      <c r="AH159" s="3">
        <v>0</v>
      </c>
      <c r="AI159" s="4">
        <f>Table39[[#This Row],[CNA Hours Contract]]/Table39[[#This Row],[CNA Hours]]</f>
        <v>0</v>
      </c>
      <c r="AJ159" s="3">
        <v>0</v>
      </c>
      <c r="AK159" s="3">
        <v>0</v>
      </c>
      <c r="AL159" s="4">
        <v>0</v>
      </c>
      <c r="AM159" s="3">
        <v>0</v>
      </c>
      <c r="AN159" s="3">
        <v>0</v>
      </c>
      <c r="AO159" s="4">
        <v>0</v>
      </c>
      <c r="AP159" s="1" t="s">
        <v>157</v>
      </c>
      <c r="AQ159" s="1">
        <v>5</v>
      </c>
    </row>
    <row r="160" spans="1:43" x14ac:dyDescent="0.2">
      <c r="A160" s="1" t="s">
        <v>680</v>
      </c>
      <c r="B160" s="1" t="s">
        <v>843</v>
      </c>
      <c r="C160" s="1" t="s">
        <v>1516</v>
      </c>
      <c r="D160" s="1" t="s">
        <v>1758</v>
      </c>
      <c r="E160" s="3">
        <v>58.31111111111111</v>
      </c>
      <c r="F160" s="3">
        <f t="shared" si="8"/>
        <v>218.49722222222221</v>
      </c>
      <c r="G160" s="3">
        <f>SUM(Table39[[#This Row],[RN Hours Contract (W/ Admin, DON)]], Table39[[#This Row],[LPN Contract Hours (w/ Admin)]], Table39[[#This Row],[CNA/NA/Med Aide Contract Hours]])</f>
        <v>0</v>
      </c>
      <c r="H160" s="4">
        <f>Table39[[#This Row],[Total Contract Hours]]/Table39[[#This Row],[Total Hours Nurse Staffing]]</f>
        <v>0</v>
      </c>
      <c r="I160" s="3">
        <f>SUM(Table39[[#This Row],[RN Hours]], Table39[[#This Row],[RN Admin Hours]], Table39[[#This Row],[RN DON Hours]])</f>
        <v>32.947222222222223</v>
      </c>
      <c r="J160" s="3">
        <f t="shared" si="6"/>
        <v>0</v>
      </c>
      <c r="K160" s="4">
        <f>Table39[[#This Row],[RN Hours Contract (W/ Admin, DON)]]/Table39[[#This Row],[RN Hours (w/ Admin, DON)]]</f>
        <v>0</v>
      </c>
      <c r="L160" s="3">
        <v>24.019444444444446</v>
      </c>
      <c r="M160" s="3">
        <v>0</v>
      </c>
      <c r="N160" s="4">
        <f>Table39[[#This Row],[RN Hours Contract]]/Table39[[#This Row],[RN Hours]]</f>
        <v>0</v>
      </c>
      <c r="O160" s="3">
        <v>3.8611111111111112</v>
      </c>
      <c r="P160" s="3">
        <v>0</v>
      </c>
      <c r="Q160" s="4">
        <f>Table39[[#This Row],[RN Admin Hours Contract]]/Table39[[#This Row],[RN Admin Hours]]</f>
        <v>0</v>
      </c>
      <c r="R160" s="3">
        <v>5.0666666666666664</v>
      </c>
      <c r="S160" s="3">
        <v>0</v>
      </c>
      <c r="T160" s="4">
        <f>Table39[[#This Row],[RN DON Hours Contract]]/Table39[[#This Row],[RN DON Hours]]</f>
        <v>0</v>
      </c>
      <c r="U160" s="3">
        <f>SUM(Table39[[#This Row],[LPN Hours]], Table39[[#This Row],[LPN Admin Hours]])</f>
        <v>36.705555555555556</v>
      </c>
      <c r="V160" s="3">
        <f>Table39[[#This Row],[LPN Hours Contract]]+Table39[[#This Row],[LPN Admin Hours Contract]]</f>
        <v>0</v>
      </c>
      <c r="W160" s="4">
        <f t="shared" si="7"/>
        <v>0</v>
      </c>
      <c r="X160" s="3">
        <v>36.705555555555556</v>
      </c>
      <c r="Y160" s="3">
        <v>0</v>
      </c>
      <c r="Z160" s="4">
        <f>Table39[[#This Row],[LPN Hours Contract]]/Table39[[#This Row],[LPN Hours]]</f>
        <v>0</v>
      </c>
      <c r="AA160" s="3">
        <v>0</v>
      </c>
      <c r="AB160" s="3">
        <v>0</v>
      </c>
      <c r="AC160" s="4">
        <v>0</v>
      </c>
      <c r="AD160" s="3">
        <f>SUM(Table39[[#This Row],[CNA Hours]], Table39[[#This Row],[NA in Training Hours]], Table39[[#This Row],[Med Aide/Tech Hours]])</f>
        <v>148.84444444444443</v>
      </c>
      <c r="AE160" s="3">
        <f>SUM(Table39[[#This Row],[CNA Hours Contract]], Table39[[#This Row],[NA in Training Hours Contract]], Table39[[#This Row],[Med Aide/Tech Hours Contract]])</f>
        <v>0</v>
      </c>
      <c r="AF160" s="4">
        <f>Table39[[#This Row],[CNA/NA/Med Aide Contract Hours]]/Table39[[#This Row],[Total CNA, NA in Training, Med Aide/Tech Hours]]</f>
        <v>0</v>
      </c>
      <c r="AG160" s="3">
        <v>147.88888888888889</v>
      </c>
      <c r="AH160" s="3">
        <v>0</v>
      </c>
      <c r="AI160" s="4">
        <f>Table39[[#This Row],[CNA Hours Contract]]/Table39[[#This Row],[CNA Hours]]</f>
        <v>0</v>
      </c>
      <c r="AJ160" s="3">
        <v>0.9555555555555556</v>
      </c>
      <c r="AK160" s="3">
        <v>0</v>
      </c>
      <c r="AL160" s="4">
        <f>Table39[[#This Row],[NA in Training Hours Contract]]/Table39[[#This Row],[NA in Training Hours]]</f>
        <v>0</v>
      </c>
      <c r="AM160" s="3">
        <v>0</v>
      </c>
      <c r="AN160" s="3">
        <v>0</v>
      </c>
      <c r="AO160" s="4">
        <v>0</v>
      </c>
      <c r="AP160" s="1" t="s">
        <v>158</v>
      </c>
      <c r="AQ160" s="1">
        <v>5</v>
      </c>
    </row>
    <row r="161" spans="1:43" x14ac:dyDescent="0.2">
      <c r="A161" s="1" t="s">
        <v>680</v>
      </c>
      <c r="B161" s="1" t="s">
        <v>844</v>
      </c>
      <c r="C161" s="1" t="s">
        <v>1369</v>
      </c>
      <c r="D161" s="1" t="s">
        <v>1739</v>
      </c>
      <c r="E161" s="3">
        <v>24.122222222222224</v>
      </c>
      <c r="F161" s="3">
        <f t="shared" si="8"/>
        <v>123.13422222222222</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15.066666666666666</v>
      </c>
      <c r="J161" s="3">
        <f t="shared" ref="J161:J224" si="9">SUM(M161,P161,S161)</f>
        <v>0</v>
      </c>
      <c r="K161" s="4">
        <f>Table39[[#This Row],[RN Hours Contract (W/ Admin, DON)]]/Table39[[#This Row],[RN Hours (w/ Admin, DON)]]</f>
        <v>0</v>
      </c>
      <c r="L161" s="3">
        <v>3.9555555555555557</v>
      </c>
      <c r="M161" s="3">
        <v>0</v>
      </c>
      <c r="N161" s="4">
        <f>Table39[[#This Row],[RN Hours Contract]]/Table39[[#This Row],[RN Hours]]</f>
        <v>0</v>
      </c>
      <c r="O161" s="3">
        <v>5.5111111111111111</v>
      </c>
      <c r="P161" s="3">
        <v>0</v>
      </c>
      <c r="Q161" s="4">
        <f>Table39[[#This Row],[RN Admin Hours Contract]]/Table39[[#This Row],[RN Admin Hours]]</f>
        <v>0</v>
      </c>
      <c r="R161" s="3">
        <v>5.6</v>
      </c>
      <c r="S161" s="3">
        <v>0</v>
      </c>
      <c r="T161" s="4">
        <f>Table39[[#This Row],[RN DON Hours Contract]]/Table39[[#This Row],[RN DON Hours]]</f>
        <v>0</v>
      </c>
      <c r="U161" s="3">
        <f>SUM(Table39[[#This Row],[LPN Hours]], Table39[[#This Row],[LPN Admin Hours]])</f>
        <v>36.37777777777778</v>
      </c>
      <c r="V161" s="3">
        <f>Table39[[#This Row],[LPN Hours Contract]]+Table39[[#This Row],[LPN Admin Hours Contract]]</f>
        <v>0</v>
      </c>
      <c r="W161" s="4">
        <f t="shared" ref="W161:W224" si="10">V161/U161</f>
        <v>0</v>
      </c>
      <c r="X161" s="3">
        <v>27.980555555555554</v>
      </c>
      <c r="Y161" s="3">
        <v>0</v>
      </c>
      <c r="Z161" s="4">
        <f>Table39[[#This Row],[LPN Hours Contract]]/Table39[[#This Row],[LPN Hours]]</f>
        <v>0</v>
      </c>
      <c r="AA161" s="3">
        <v>8.3972222222222221</v>
      </c>
      <c r="AB161" s="3">
        <v>0</v>
      </c>
      <c r="AC161" s="4">
        <f>Table39[[#This Row],[LPN Admin Hours Contract]]/Table39[[#This Row],[LPN Admin Hours]]</f>
        <v>0</v>
      </c>
      <c r="AD161" s="3">
        <f>SUM(Table39[[#This Row],[CNA Hours]], Table39[[#This Row],[NA in Training Hours]], Table39[[#This Row],[Med Aide/Tech Hours]])</f>
        <v>71.689777777777778</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71.689777777777778</v>
      </c>
      <c r="AH161" s="3">
        <v>0</v>
      </c>
      <c r="AI161" s="4">
        <f>Table39[[#This Row],[CNA Hours Contract]]/Table39[[#This Row],[CNA Hours]]</f>
        <v>0</v>
      </c>
      <c r="AJ161" s="3">
        <v>0</v>
      </c>
      <c r="AK161" s="3">
        <v>0</v>
      </c>
      <c r="AL161" s="4">
        <v>0</v>
      </c>
      <c r="AM161" s="3">
        <v>0</v>
      </c>
      <c r="AN161" s="3">
        <v>0</v>
      </c>
      <c r="AO161" s="4">
        <v>0</v>
      </c>
      <c r="AP161" s="1" t="s">
        <v>159</v>
      </c>
      <c r="AQ161" s="1">
        <v>5</v>
      </c>
    </row>
    <row r="162" spans="1:43" x14ac:dyDescent="0.2">
      <c r="A162" s="1" t="s">
        <v>680</v>
      </c>
      <c r="B162" s="1" t="s">
        <v>845</v>
      </c>
      <c r="C162" s="1" t="s">
        <v>1398</v>
      </c>
      <c r="D162" s="1" t="s">
        <v>1744</v>
      </c>
      <c r="E162" s="3">
        <v>111.58888888888889</v>
      </c>
      <c r="F162" s="3">
        <f t="shared" si="8"/>
        <v>342.41666666666669</v>
      </c>
      <c r="G162" s="3">
        <f>SUM(Table39[[#This Row],[RN Hours Contract (W/ Admin, DON)]], Table39[[#This Row],[LPN Contract Hours (w/ Admin)]], Table39[[#This Row],[CNA/NA/Med Aide Contract Hours]])</f>
        <v>0</v>
      </c>
      <c r="H162" s="4">
        <f>Table39[[#This Row],[Total Contract Hours]]/Table39[[#This Row],[Total Hours Nurse Staffing]]</f>
        <v>0</v>
      </c>
      <c r="I162" s="3">
        <f>SUM(Table39[[#This Row],[RN Hours]], Table39[[#This Row],[RN Admin Hours]], Table39[[#This Row],[RN DON Hours]])</f>
        <v>103.38888888888889</v>
      </c>
      <c r="J162" s="3">
        <f t="shared" si="9"/>
        <v>0</v>
      </c>
      <c r="K162" s="4">
        <f>Table39[[#This Row],[RN Hours Contract (W/ Admin, DON)]]/Table39[[#This Row],[RN Hours (w/ Admin, DON)]]</f>
        <v>0</v>
      </c>
      <c r="L162" s="3">
        <v>82.588888888888889</v>
      </c>
      <c r="M162" s="3">
        <v>0</v>
      </c>
      <c r="N162" s="4">
        <f>Table39[[#This Row],[RN Hours Contract]]/Table39[[#This Row],[RN Hours]]</f>
        <v>0</v>
      </c>
      <c r="O162" s="3">
        <v>15.466666666666667</v>
      </c>
      <c r="P162" s="3">
        <v>0</v>
      </c>
      <c r="Q162" s="4">
        <f>Table39[[#This Row],[RN Admin Hours Contract]]/Table39[[#This Row],[RN Admin Hours]]</f>
        <v>0</v>
      </c>
      <c r="R162" s="3">
        <v>5.333333333333333</v>
      </c>
      <c r="S162" s="3">
        <v>0</v>
      </c>
      <c r="T162" s="4">
        <f>Table39[[#This Row],[RN DON Hours Contract]]/Table39[[#This Row],[RN DON Hours]]</f>
        <v>0</v>
      </c>
      <c r="U162" s="3">
        <f>SUM(Table39[[#This Row],[LPN Hours]], Table39[[#This Row],[LPN Admin Hours]])</f>
        <v>45.430555555555557</v>
      </c>
      <c r="V162" s="3">
        <f>Table39[[#This Row],[LPN Hours Contract]]+Table39[[#This Row],[LPN Admin Hours Contract]]</f>
        <v>0</v>
      </c>
      <c r="W162" s="4">
        <f t="shared" si="10"/>
        <v>0</v>
      </c>
      <c r="X162" s="3">
        <v>37.705555555555556</v>
      </c>
      <c r="Y162" s="3">
        <v>0</v>
      </c>
      <c r="Z162" s="4">
        <f>Table39[[#This Row],[LPN Hours Contract]]/Table39[[#This Row],[LPN Hours]]</f>
        <v>0</v>
      </c>
      <c r="AA162" s="3">
        <v>7.7249999999999996</v>
      </c>
      <c r="AB162" s="3">
        <v>0</v>
      </c>
      <c r="AC162" s="4">
        <f>Table39[[#This Row],[LPN Admin Hours Contract]]/Table39[[#This Row],[LPN Admin Hours]]</f>
        <v>0</v>
      </c>
      <c r="AD162" s="3">
        <f>SUM(Table39[[#This Row],[CNA Hours]], Table39[[#This Row],[NA in Training Hours]], Table39[[#This Row],[Med Aide/Tech Hours]])</f>
        <v>193.59722222222223</v>
      </c>
      <c r="AE162" s="3">
        <f>SUM(Table39[[#This Row],[CNA Hours Contract]], Table39[[#This Row],[NA in Training Hours Contract]], Table39[[#This Row],[Med Aide/Tech Hours Contract]])</f>
        <v>0</v>
      </c>
      <c r="AF162" s="4">
        <f>Table39[[#This Row],[CNA/NA/Med Aide Contract Hours]]/Table39[[#This Row],[Total CNA, NA in Training, Med Aide/Tech Hours]]</f>
        <v>0</v>
      </c>
      <c r="AG162" s="3">
        <v>193.59722222222223</v>
      </c>
      <c r="AH162" s="3">
        <v>0</v>
      </c>
      <c r="AI162" s="4">
        <f>Table39[[#This Row],[CNA Hours Contract]]/Table39[[#This Row],[CNA Hours]]</f>
        <v>0</v>
      </c>
      <c r="AJ162" s="3">
        <v>0</v>
      </c>
      <c r="AK162" s="3">
        <v>0</v>
      </c>
      <c r="AL162" s="4">
        <v>0</v>
      </c>
      <c r="AM162" s="3">
        <v>0</v>
      </c>
      <c r="AN162" s="3">
        <v>0</v>
      </c>
      <c r="AO162" s="4">
        <v>0</v>
      </c>
      <c r="AP162" s="1" t="s">
        <v>160</v>
      </c>
      <c r="AQ162" s="1">
        <v>5</v>
      </c>
    </row>
    <row r="163" spans="1:43" x14ac:dyDescent="0.2">
      <c r="A163" s="1" t="s">
        <v>680</v>
      </c>
      <c r="B163" s="1" t="s">
        <v>846</v>
      </c>
      <c r="C163" s="1" t="s">
        <v>1517</v>
      </c>
      <c r="D163" s="1" t="s">
        <v>1748</v>
      </c>
      <c r="E163" s="3">
        <v>48.255555555555553</v>
      </c>
      <c r="F163" s="3">
        <f t="shared" si="8"/>
        <v>189.625</v>
      </c>
      <c r="G163" s="3">
        <f>SUM(Table39[[#This Row],[RN Hours Contract (W/ Admin, DON)]], Table39[[#This Row],[LPN Contract Hours (w/ Admin)]], Table39[[#This Row],[CNA/NA/Med Aide Contract Hours]])</f>
        <v>0</v>
      </c>
      <c r="H163" s="4">
        <f>Table39[[#This Row],[Total Contract Hours]]/Table39[[#This Row],[Total Hours Nurse Staffing]]</f>
        <v>0</v>
      </c>
      <c r="I163" s="3">
        <f>SUM(Table39[[#This Row],[RN Hours]], Table39[[#This Row],[RN Admin Hours]], Table39[[#This Row],[RN DON Hours]])</f>
        <v>43.611111111111114</v>
      </c>
      <c r="J163" s="3">
        <f t="shared" si="9"/>
        <v>0</v>
      </c>
      <c r="K163" s="4">
        <f>Table39[[#This Row],[RN Hours Contract (W/ Admin, DON)]]/Table39[[#This Row],[RN Hours (w/ Admin, DON)]]</f>
        <v>0</v>
      </c>
      <c r="L163" s="3">
        <v>32.411111111111111</v>
      </c>
      <c r="M163" s="3">
        <v>0</v>
      </c>
      <c r="N163" s="4">
        <f>Table39[[#This Row],[RN Hours Contract]]/Table39[[#This Row],[RN Hours]]</f>
        <v>0</v>
      </c>
      <c r="O163" s="3">
        <v>0</v>
      </c>
      <c r="P163" s="3">
        <v>0</v>
      </c>
      <c r="Q163" s="4">
        <v>0</v>
      </c>
      <c r="R163" s="3">
        <v>11.2</v>
      </c>
      <c r="S163" s="3">
        <v>0</v>
      </c>
      <c r="T163" s="4">
        <f>Table39[[#This Row],[RN DON Hours Contract]]/Table39[[#This Row],[RN DON Hours]]</f>
        <v>0</v>
      </c>
      <c r="U163" s="3">
        <f>SUM(Table39[[#This Row],[LPN Hours]], Table39[[#This Row],[LPN Admin Hours]])</f>
        <v>20.9</v>
      </c>
      <c r="V163" s="3">
        <f>Table39[[#This Row],[LPN Hours Contract]]+Table39[[#This Row],[LPN Admin Hours Contract]]</f>
        <v>0</v>
      </c>
      <c r="W163" s="4">
        <f t="shared" si="10"/>
        <v>0</v>
      </c>
      <c r="X163" s="3">
        <v>20.9</v>
      </c>
      <c r="Y163" s="3">
        <v>0</v>
      </c>
      <c r="Z163" s="4">
        <f>Table39[[#This Row],[LPN Hours Contract]]/Table39[[#This Row],[LPN Hours]]</f>
        <v>0</v>
      </c>
      <c r="AA163" s="3">
        <v>0</v>
      </c>
      <c r="AB163" s="3">
        <v>0</v>
      </c>
      <c r="AC163" s="4">
        <v>0</v>
      </c>
      <c r="AD163" s="3">
        <f>SUM(Table39[[#This Row],[CNA Hours]], Table39[[#This Row],[NA in Training Hours]], Table39[[#This Row],[Med Aide/Tech Hours]])</f>
        <v>125.11388888888889</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125.11388888888889</v>
      </c>
      <c r="AH163" s="3">
        <v>0</v>
      </c>
      <c r="AI163" s="4">
        <f>Table39[[#This Row],[CNA Hours Contract]]/Table39[[#This Row],[CNA Hours]]</f>
        <v>0</v>
      </c>
      <c r="AJ163" s="3">
        <v>0</v>
      </c>
      <c r="AK163" s="3">
        <v>0</v>
      </c>
      <c r="AL163" s="4">
        <v>0</v>
      </c>
      <c r="AM163" s="3">
        <v>0</v>
      </c>
      <c r="AN163" s="3">
        <v>0</v>
      </c>
      <c r="AO163" s="4">
        <v>0</v>
      </c>
      <c r="AP163" s="1" t="s">
        <v>161</v>
      </c>
      <c r="AQ163" s="1">
        <v>5</v>
      </c>
    </row>
    <row r="164" spans="1:43" x14ac:dyDescent="0.2">
      <c r="A164" s="1" t="s">
        <v>680</v>
      </c>
      <c r="B164" s="1" t="s">
        <v>847</v>
      </c>
      <c r="C164" s="1" t="s">
        <v>1518</v>
      </c>
      <c r="D164" s="1" t="s">
        <v>1701</v>
      </c>
      <c r="E164" s="3">
        <v>29.855555555555554</v>
      </c>
      <c r="F164" s="3">
        <f t="shared" si="8"/>
        <v>80.245000000000005</v>
      </c>
      <c r="G164" s="3">
        <f>SUM(Table39[[#This Row],[RN Hours Contract (W/ Admin, DON)]], Table39[[#This Row],[LPN Contract Hours (w/ Admin)]], Table39[[#This Row],[CNA/NA/Med Aide Contract Hours]])</f>
        <v>0</v>
      </c>
      <c r="H164" s="4">
        <f>Table39[[#This Row],[Total Contract Hours]]/Table39[[#This Row],[Total Hours Nurse Staffing]]</f>
        <v>0</v>
      </c>
      <c r="I164" s="3">
        <f>SUM(Table39[[#This Row],[RN Hours]], Table39[[#This Row],[RN Admin Hours]], Table39[[#This Row],[RN DON Hours]])</f>
        <v>4.700333333333341</v>
      </c>
      <c r="J164" s="3">
        <f t="shared" si="9"/>
        <v>0</v>
      </c>
      <c r="K164" s="4">
        <f>Table39[[#This Row],[RN Hours Contract (W/ Admin, DON)]]/Table39[[#This Row],[RN Hours (w/ Admin, DON)]]</f>
        <v>0</v>
      </c>
      <c r="L164" s="3">
        <v>0.31944444444444442</v>
      </c>
      <c r="M164" s="3">
        <v>0</v>
      </c>
      <c r="N164" s="4">
        <f>Table39[[#This Row],[RN Hours Contract]]/Table39[[#This Row],[RN Hours]]</f>
        <v>0</v>
      </c>
      <c r="O164" s="3">
        <v>0</v>
      </c>
      <c r="P164" s="3">
        <v>0</v>
      </c>
      <c r="Q164" s="4">
        <v>0</v>
      </c>
      <c r="R164" s="3">
        <v>4.3808888888888964</v>
      </c>
      <c r="S164" s="3">
        <v>0</v>
      </c>
      <c r="T164" s="4">
        <f>Table39[[#This Row],[RN DON Hours Contract]]/Table39[[#This Row],[RN DON Hours]]</f>
        <v>0</v>
      </c>
      <c r="U164" s="3">
        <f>SUM(Table39[[#This Row],[LPN Hours]], Table39[[#This Row],[LPN Admin Hours]])</f>
        <v>29.463888888888889</v>
      </c>
      <c r="V164" s="3">
        <f>Table39[[#This Row],[LPN Hours Contract]]+Table39[[#This Row],[LPN Admin Hours Contract]]</f>
        <v>0</v>
      </c>
      <c r="W164" s="4">
        <f t="shared" si="10"/>
        <v>0</v>
      </c>
      <c r="X164" s="3">
        <v>25.247222222222224</v>
      </c>
      <c r="Y164" s="3">
        <v>0</v>
      </c>
      <c r="Z164" s="4">
        <f>Table39[[#This Row],[LPN Hours Contract]]/Table39[[#This Row],[LPN Hours]]</f>
        <v>0</v>
      </c>
      <c r="AA164" s="3">
        <v>4.2166666666666668</v>
      </c>
      <c r="AB164" s="3">
        <v>0</v>
      </c>
      <c r="AC164" s="4">
        <f>Table39[[#This Row],[LPN Admin Hours Contract]]/Table39[[#This Row],[LPN Admin Hours]]</f>
        <v>0</v>
      </c>
      <c r="AD164" s="3">
        <f>SUM(Table39[[#This Row],[CNA Hours]], Table39[[#This Row],[NA in Training Hours]], Table39[[#This Row],[Med Aide/Tech Hours]])</f>
        <v>46.080777777777783</v>
      </c>
      <c r="AE164" s="3">
        <f>SUM(Table39[[#This Row],[CNA Hours Contract]], Table39[[#This Row],[NA in Training Hours Contract]], Table39[[#This Row],[Med Aide/Tech Hours Contract]])</f>
        <v>0</v>
      </c>
      <c r="AF164" s="4">
        <f>Table39[[#This Row],[CNA/NA/Med Aide Contract Hours]]/Table39[[#This Row],[Total CNA, NA in Training, Med Aide/Tech Hours]]</f>
        <v>0</v>
      </c>
      <c r="AG164" s="3">
        <v>46.080777777777783</v>
      </c>
      <c r="AH164" s="3">
        <v>0</v>
      </c>
      <c r="AI164" s="4">
        <f>Table39[[#This Row],[CNA Hours Contract]]/Table39[[#This Row],[CNA Hours]]</f>
        <v>0</v>
      </c>
      <c r="AJ164" s="3">
        <v>0</v>
      </c>
      <c r="AK164" s="3">
        <v>0</v>
      </c>
      <c r="AL164" s="4">
        <v>0</v>
      </c>
      <c r="AM164" s="3">
        <v>0</v>
      </c>
      <c r="AN164" s="3">
        <v>0</v>
      </c>
      <c r="AO164" s="4">
        <v>0</v>
      </c>
      <c r="AP164" s="1" t="s">
        <v>162</v>
      </c>
      <c r="AQ164" s="1">
        <v>5</v>
      </c>
    </row>
    <row r="165" spans="1:43" x14ac:dyDescent="0.2">
      <c r="A165" s="1" t="s">
        <v>680</v>
      </c>
      <c r="B165" s="1" t="s">
        <v>848</v>
      </c>
      <c r="C165" s="1" t="s">
        <v>1439</v>
      </c>
      <c r="D165" s="1" t="s">
        <v>1741</v>
      </c>
      <c r="E165" s="3">
        <v>146.74444444444444</v>
      </c>
      <c r="F165" s="3">
        <f t="shared" si="8"/>
        <v>261.95000000000005</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26.783333333333331</v>
      </c>
      <c r="J165" s="3">
        <f t="shared" si="9"/>
        <v>0</v>
      </c>
      <c r="K165" s="4">
        <f>Table39[[#This Row],[RN Hours Contract (W/ Admin, DON)]]/Table39[[#This Row],[RN Hours (w/ Admin, DON)]]</f>
        <v>0</v>
      </c>
      <c r="L165" s="3">
        <v>16.330555555555556</v>
      </c>
      <c r="M165" s="3">
        <v>0</v>
      </c>
      <c r="N165" s="4">
        <f>Table39[[#This Row],[RN Hours Contract]]/Table39[[#This Row],[RN Hours]]</f>
        <v>0</v>
      </c>
      <c r="O165" s="3">
        <v>10.452777777777778</v>
      </c>
      <c r="P165" s="3">
        <v>0</v>
      </c>
      <c r="Q165" s="4">
        <f>Table39[[#This Row],[RN Admin Hours Contract]]/Table39[[#This Row],[RN Admin Hours]]</f>
        <v>0</v>
      </c>
      <c r="R165" s="3">
        <v>0</v>
      </c>
      <c r="S165" s="3">
        <v>0</v>
      </c>
      <c r="T165" s="4">
        <v>0</v>
      </c>
      <c r="U165" s="3">
        <f>SUM(Table39[[#This Row],[LPN Hours]], Table39[[#This Row],[LPN Admin Hours]])</f>
        <v>78.827777777777783</v>
      </c>
      <c r="V165" s="3">
        <f>Table39[[#This Row],[LPN Hours Contract]]+Table39[[#This Row],[LPN Admin Hours Contract]]</f>
        <v>0</v>
      </c>
      <c r="W165" s="4">
        <f t="shared" si="10"/>
        <v>0</v>
      </c>
      <c r="X165" s="3">
        <v>73.236111111111114</v>
      </c>
      <c r="Y165" s="3">
        <v>0</v>
      </c>
      <c r="Z165" s="4">
        <f>Table39[[#This Row],[LPN Hours Contract]]/Table39[[#This Row],[LPN Hours]]</f>
        <v>0</v>
      </c>
      <c r="AA165" s="3">
        <v>5.5916666666666668</v>
      </c>
      <c r="AB165" s="3">
        <v>0</v>
      </c>
      <c r="AC165" s="4">
        <f>Table39[[#This Row],[LPN Admin Hours Contract]]/Table39[[#This Row],[LPN Admin Hours]]</f>
        <v>0</v>
      </c>
      <c r="AD165" s="3">
        <f>SUM(Table39[[#This Row],[CNA Hours]], Table39[[#This Row],[NA in Training Hours]], Table39[[#This Row],[Med Aide/Tech Hours]])</f>
        <v>156.3388888888889</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156.3388888888889</v>
      </c>
      <c r="AH165" s="3">
        <v>0</v>
      </c>
      <c r="AI165" s="4">
        <f>Table39[[#This Row],[CNA Hours Contract]]/Table39[[#This Row],[CNA Hours]]</f>
        <v>0</v>
      </c>
      <c r="AJ165" s="3">
        <v>0</v>
      </c>
      <c r="AK165" s="3">
        <v>0</v>
      </c>
      <c r="AL165" s="4">
        <v>0</v>
      </c>
      <c r="AM165" s="3">
        <v>0</v>
      </c>
      <c r="AN165" s="3">
        <v>0</v>
      </c>
      <c r="AO165" s="4">
        <v>0</v>
      </c>
      <c r="AP165" s="1" t="s">
        <v>163</v>
      </c>
      <c r="AQ165" s="1">
        <v>5</v>
      </c>
    </row>
    <row r="166" spans="1:43" x14ac:dyDescent="0.2">
      <c r="A166" s="1" t="s">
        <v>680</v>
      </c>
      <c r="B166" s="1" t="s">
        <v>849</v>
      </c>
      <c r="C166" s="1" t="s">
        <v>1519</v>
      </c>
      <c r="D166" s="1" t="s">
        <v>1777</v>
      </c>
      <c r="E166" s="3">
        <v>62.677777777777777</v>
      </c>
      <c r="F166" s="3">
        <f t="shared" si="8"/>
        <v>204.85833333333335</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43.152777777777771</v>
      </c>
      <c r="J166" s="3">
        <f t="shared" si="9"/>
        <v>0</v>
      </c>
      <c r="K166" s="4">
        <f>Table39[[#This Row],[RN Hours Contract (W/ Admin, DON)]]/Table39[[#This Row],[RN Hours (w/ Admin, DON)]]</f>
        <v>0</v>
      </c>
      <c r="L166" s="3">
        <v>32.05833333333333</v>
      </c>
      <c r="M166" s="3">
        <v>0</v>
      </c>
      <c r="N166" s="4">
        <f>Table39[[#This Row],[RN Hours Contract]]/Table39[[#This Row],[RN Hours]]</f>
        <v>0</v>
      </c>
      <c r="O166" s="3">
        <v>5.5861111111111112</v>
      </c>
      <c r="P166" s="3">
        <v>0</v>
      </c>
      <c r="Q166" s="4">
        <f>Table39[[#This Row],[RN Admin Hours Contract]]/Table39[[#This Row],[RN Admin Hours]]</f>
        <v>0</v>
      </c>
      <c r="R166" s="3">
        <v>5.5083333333333337</v>
      </c>
      <c r="S166" s="3">
        <v>0</v>
      </c>
      <c r="T166" s="4">
        <f>Table39[[#This Row],[RN DON Hours Contract]]/Table39[[#This Row],[RN DON Hours]]</f>
        <v>0</v>
      </c>
      <c r="U166" s="3">
        <f>SUM(Table39[[#This Row],[LPN Hours]], Table39[[#This Row],[LPN Admin Hours]])</f>
        <v>58.325000000000003</v>
      </c>
      <c r="V166" s="3">
        <f>Table39[[#This Row],[LPN Hours Contract]]+Table39[[#This Row],[LPN Admin Hours Contract]]</f>
        <v>0</v>
      </c>
      <c r="W166" s="4">
        <f t="shared" si="10"/>
        <v>0</v>
      </c>
      <c r="X166" s="3">
        <v>58.325000000000003</v>
      </c>
      <c r="Y166" s="3">
        <v>0</v>
      </c>
      <c r="Z166" s="4">
        <f>Table39[[#This Row],[LPN Hours Contract]]/Table39[[#This Row],[LPN Hours]]</f>
        <v>0</v>
      </c>
      <c r="AA166" s="3">
        <v>0</v>
      </c>
      <c r="AB166" s="3">
        <v>0</v>
      </c>
      <c r="AC166" s="4">
        <v>0</v>
      </c>
      <c r="AD166" s="3">
        <f>SUM(Table39[[#This Row],[CNA Hours]], Table39[[#This Row],[NA in Training Hours]], Table39[[#This Row],[Med Aide/Tech Hours]])</f>
        <v>103.38055555555556</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103.38055555555556</v>
      </c>
      <c r="AH166" s="3">
        <v>0</v>
      </c>
      <c r="AI166" s="4">
        <f>Table39[[#This Row],[CNA Hours Contract]]/Table39[[#This Row],[CNA Hours]]</f>
        <v>0</v>
      </c>
      <c r="AJ166" s="3">
        <v>0</v>
      </c>
      <c r="AK166" s="3">
        <v>0</v>
      </c>
      <c r="AL166" s="4">
        <v>0</v>
      </c>
      <c r="AM166" s="3">
        <v>0</v>
      </c>
      <c r="AN166" s="3">
        <v>0</v>
      </c>
      <c r="AO166" s="4">
        <v>0</v>
      </c>
      <c r="AP166" s="1" t="s">
        <v>164</v>
      </c>
      <c r="AQ166" s="1">
        <v>5</v>
      </c>
    </row>
    <row r="167" spans="1:43" x14ac:dyDescent="0.2">
      <c r="A167" s="1" t="s">
        <v>680</v>
      </c>
      <c r="B167" s="1" t="s">
        <v>850</v>
      </c>
      <c r="C167" s="1" t="s">
        <v>1439</v>
      </c>
      <c r="D167" s="1" t="s">
        <v>1741</v>
      </c>
      <c r="E167" s="3">
        <v>152.97777777777779</v>
      </c>
      <c r="F167" s="3">
        <f t="shared" si="8"/>
        <v>346.94166666666672</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48.866666666666667</v>
      </c>
      <c r="J167" s="3">
        <f t="shared" si="9"/>
        <v>0</v>
      </c>
      <c r="K167" s="4">
        <f>Table39[[#This Row],[RN Hours Contract (W/ Admin, DON)]]/Table39[[#This Row],[RN Hours (w/ Admin, DON)]]</f>
        <v>0</v>
      </c>
      <c r="L167" s="3">
        <v>32.969444444444441</v>
      </c>
      <c r="M167" s="3">
        <v>0</v>
      </c>
      <c r="N167" s="4">
        <f>Table39[[#This Row],[RN Hours Contract]]/Table39[[#This Row],[RN Hours]]</f>
        <v>0</v>
      </c>
      <c r="O167" s="3">
        <v>10.430555555555555</v>
      </c>
      <c r="P167" s="3">
        <v>0</v>
      </c>
      <c r="Q167" s="4">
        <f>Table39[[#This Row],[RN Admin Hours Contract]]/Table39[[#This Row],[RN Admin Hours]]</f>
        <v>0</v>
      </c>
      <c r="R167" s="3">
        <v>5.4666666666666668</v>
      </c>
      <c r="S167" s="3">
        <v>0</v>
      </c>
      <c r="T167" s="4">
        <f>Table39[[#This Row],[RN DON Hours Contract]]/Table39[[#This Row],[RN DON Hours]]</f>
        <v>0</v>
      </c>
      <c r="U167" s="3">
        <f>SUM(Table39[[#This Row],[LPN Hours]], Table39[[#This Row],[LPN Admin Hours]])</f>
        <v>112.07777777777778</v>
      </c>
      <c r="V167" s="3">
        <f>Table39[[#This Row],[LPN Hours Contract]]+Table39[[#This Row],[LPN Admin Hours Contract]]</f>
        <v>0</v>
      </c>
      <c r="W167" s="4">
        <f t="shared" si="10"/>
        <v>0</v>
      </c>
      <c r="X167" s="3">
        <v>73.936111111111117</v>
      </c>
      <c r="Y167" s="3">
        <v>0</v>
      </c>
      <c r="Z167" s="4">
        <f>Table39[[#This Row],[LPN Hours Contract]]/Table39[[#This Row],[LPN Hours]]</f>
        <v>0</v>
      </c>
      <c r="AA167" s="3">
        <v>38.141666666666666</v>
      </c>
      <c r="AB167" s="3">
        <v>0</v>
      </c>
      <c r="AC167" s="4">
        <f>Table39[[#This Row],[LPN Admin Hours Contract]]/Table39[[#This Row],[LPN Admin Hours]]</f>
        <v>0</v>
      </c>
      <c r="AD167" s="3">
        <f>SUM(Table39[[#This Row],[CNA Hours]], Table39[[#This Row],[NA in Training Hours]], Table39[[#This Row],[Med Aide/Tech Hours]])</f>
        <v>185.99722222222223</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185.99722222222223</v>
      </c>
      <c r="AH167" s="3">
        <v>0</v>
      </c>
      <c r="AI167" s="4">
        <f>Table39[[#This Row],[CNA Hours Contract]]/Table39[[#This Row],[CNA Hours]]</f>
        <v>0</v>
      </c>
      <c r="AJ167" s="3">
        <v>0</v>
      </c>
      <c r="AK167" s="3">
        <v>0</v>
      </c>
      <c r="AL167" s="4">
        <v>0</v>
      </c>
      <c r="AM167" s="3">
        <v>0</v>
      </c>
      <c r="AN167" s="3">
        <v>0</v>
      </c>
      <c r="AO167" s="4">
        <v>0</v>
      </c>
      <c r="AP167" s="1" t="s">
        <v>165</v>
      </c>
      <c r="AQ167" s="1">
        <v>5</v>
      </c>
    </row>
    <row r="168" spans="1:43" x14ac:dyDescent="0.2">
      <c r="A168" s="1" t="s">
        <v>680</v>
      </c>
      <c r="B168" s="1" t="s">
        <v>851</v>
      </c>
      <c r="C168" s="1" t="s">
        <v>1520</v>
      </c>
      <c r="D168" s="1" t="s">
        <v>1701</v>
      </c>
      <c r="E168" s="3">
        <v>66.855555555555554</v>
      </c>
      <c r="F168" s="3">
        <f t="shared" si="8"/>
        <v>244.73199999999997</v>
      </c>
      <c r="G168" s="3">
        <f>SUM(Table39[[#This Row],[RN Hours Contract (W/ Admin, DON)]], Table39[[#This Row],[LPN Contract Hours (w/ Admin)]], Table39[[#This Row],[CNA/NA/Med Aide Contract Hours]])</f>
        <v>0</v>
      </c>
      <c r="H168" s="4">
        <f>Table39[[#This Row],[Total Contract Hours]]/Table39[[#This Row],[Total Hours Nurse Staffing]]</f>
        <v>0</v>
      </c>
      <c r="I168" s="3">
        <f>SUM(Table39[[#This Row],[RN Hours]], Table39[[#This Row],[RN Admin Hours]], Table39[[#This Row],[RN DON Hours]])</f>
        <v>34.091666666666669</v>
      </c>
      <c r="J168" s="3">
        <f t="shared" si="9"/>
        <v>0</v>
      </c>
      <c r="K168" s="4">
        <f>Table39[[#This Row],[RN Hours Contract (W/ Admin, DON)]]/Table39[[#This Row],[RN Hours (w/ Admin, DON)]]</f>
        <v>0</v>
      </c>
      <c r="L168" s="3">
        <v>17.82022222222222</v>
      </c>
      <c r="M168" s="3">
        <v>0</v>
      </c>
      <c r="N168" s="4">
        <f>Table39[[#This Row],[RN Hours Contract]]/Table39[[#This Row],[RN Hours]]</f>
        <v>0</v>
      </c>
      <c r="O168" s="3">
        <v>10.565111111111111</v>
      </c>
      <c r="P168" s="3">
        <v>0</v>
      </c>
      <c r="Q168" s="4">
        <f>Table39[[#This Row],[RN Admin Hours Contract]]/Table39[[#This Row],[RN Admin Hours]]</f>
        <v>0</v>
      </c>
      <c r="R168" s="3">
        <v>5.7063333333333341</v>
      </c>
      <c r="S168" s="3">
        <v>0</v>
      </c>
      <c r="T168" s="4">
        <f>Table39[[#This Row],[RN DON Hours Contract]]/Table39[[#This Row],[RN DON Hours]]</f>
        <v>0</v>
      </c>
      <c r="U168" s="3">
        <f>SUM(Table39[[#This Row],[LPN Hours]], Table39[[#This Row],[LPN Admin Hours]])</f>
        <v>41.957666666666661</v>
      </c>
      <c r="V168" s="3">
        <f>Table39[[#This Row],[LPN Hours Contract]]+Table39[[#This Row],[LPN Admin Hours Contract]]</f>
        <v>0</v>
      </c>
      <c r="W168" s="4">
        <f t="shared" si="10"/>
        <v>0</v>
      </c>
      <c r="X168" s="3">
        <v>35.479888888888887</v>
      </c>
      <c r="Y168" s="3">
        <v>0</v>
      </c>
      <c r="Z168" s="4">
        <f>Table39[[#This Row],[LPN Hours Contract]]/Table39[[#This Row],[LPN Hours]]</f>
        <v>0</v>
      </c>
      <c r="AA168" s="3">
        <v>6.4777777777777761</v>
      </c>
      <c r="AB168" s="3">
        <v>0</v>
      </c>
      <c r="AC168" s="4">
        <f>Table39[[#This Row],[LPN Admin Hours Contract]]/Table39[[#This Row],[LPN Admin Hours]]</f>
        <v>0</v>
      </c>
      <c r="AD168" s="3">
        <f>SUM(Table39[[#This Row],[CNA Hours]], Table39[[#This Row],[NA in Training Hours]], Table39[[#This Row],[Med Aide/Tech Hours]])</f>
        <v>168.68266666666665</v>
      </c>
      <c r="AE168" s="3">
        <f>SUM(Table39[[#This Row],[CNA Hours Contract]], Table39[[#This Row],[NA in Training Hours Contract]], Table39[[#This Row],[Med Aide/Tech Hours Contract]])</f>
        <v>0</v>
      </c>
      <c r="AF168" s="4">
        <f>Table39[[#This Row],[CNA/NA/Med Aide Contract Hours]]/Table39[[#This Row],[Total CNA, NA in Training, Med Aide/Tech Hours]]</f>
        <v>0</v>
      </c>
      <c r="AG168" s="3">
        <v>160.0601111111111</v>
      </c>
      <c r="AH168" s="3">
        <v>0</v>
      </c>
      <c r="AI168" s="4">
        <f>Table39[[#This Row],[CNA Hours Contract]]/Table39[[#This Row],[CNA Hours]]</f>
        <v>0</v>
      </c>
      <c r="AJ168" s="3">
        <v>8.6225555555555555</v>
      </c>
      <c r="AK168" s="3">
        <v>0</v>
      </c>
      <c r="AL168" s="4">
        <f>Table39[[#This Row],[NA in Training Hours Contract]]/Table39[[#This Row],[NA in Training Hours]]</f>
        <v>0</v>
      </c>
      <c r="AM168" s="3">
        <v>0</v>
      </c>
      <c r="AN168" s="3">
        <v>0</v>
      </c>
      <c r="AO168" s="4">
        <v>0</v>
      </c>
      <c r="AP168" s="1" t="s">
        <v>166</v>
      </c>
      <c r="AQ168" s="1">
        <v>5</v>
      </c>
    </row>
    <row r="169" spans="1:43" x14ac:dyDescent="0.2">
      <c r="A169" s="1" t="s">
        <v>680</v>
      </c>
      <c r="B169" s="1" t="s">
        <v>852</v>
      </c>
      <c r="C169" s="1" t="s">
        <v>1439</v>
      </c>
      <c r="D169" s="1" t="s">
        <v>1741</v>
      </c>
      <c r="E169" s="3">
        <v>210.48888888888888</v>
      </c>
      <c r="F169" s="3">
        <f t="shared" si="8"/>
        <v>616.04877777777779</v>
      </c>
      <c r="G169" s="3">
        <f>SUM(Table39[[#This Row],[RN Hours Contract (W/ Admin, DON)]], Table39[[#This Row],[LPN Contract Hours (w/ Admin)]], Table39[[#This Row],[CNA/NA/Med Aide Contract Hours]])</f>
        <v>27.271000000000001</v>
      </c>
      <c r="H169" s="4">
        <f>Table39[[#This Row],[Total Contract Hours]]/Table39[[#This Row],[Total Hours Nurse Staffing]]</f>
        <v>4.4267598579405418E-2</v>
      </c>
      <c r="I169" s="3">
        <f>SUM(Table39[[#This Row],[RN Hours]], Table39[[#This Row],[RN Admin Hours]], Table39[[#This Row],[RN DON Hours]])</f>
        <v>163.56344444444443</v>
      </c>
      <c r="J169" s="3">
        <f t="shared" si="9"/>
        <v>21.216222222222221</v>
      </c>
      <c r="K169" s="4">
        <f>Table39[[#This Row],[RN Hours Contract (W/ Admin, DON)]]/Table39[[#This Row],[RN Hours (w/ Admin, DON)]]</f>
        <v>0.12971249348706687</v>
      </c>
      <c r="L169" s="3">
        <v>157.96344444444443</v>
      </c>
      <c r="M169" s="3">
        <v>21.216222222222221</v>
      </c>
      <c r="N169" s="4">
        <f>Table39[[#This Row],[RN Hours Contract]]/Table39[[#This Row],[RN Hours]]</f>
        <v>0.13431096224091227</v>
      </c>
      <c r="O169" s="3">
        <v>0</v>
      </c>
      <c r="P169" s="3">
        <v>0</v>
      </c>
      <c r="Q169" s="4">
        <v>0</v>
      </c>
      <c r="R169" s="3">
        <v>5.6</v>
      </c>
      <c r="S169" s="3">
        <v>0</v>
      </c>
      <c r="T169" s="4">
        <f>Table39[[#This Row],[RN DON Hours Contract]]/Table39[[#This Row],[RN DON Hours]]</f>
        <v>0</v>
      </c>
      <c r="U169" s="3">
        <f>SUM(Table39[[#This Row],[LPN Hours]], Table39[[#This Row],[LPN Admin Hours]])</f>
        <v>115.23055555555555</v>
      </c>
      <c r="V169" s="3">
        <f>Table39[[#This Row],[LPN Hours Contract]]+Table39[[#This Row],[LPN Admin Hours Contract]]</f>
        <v>0.18888888888888888</v>
      </c>
      <c r="W169" s="4">
        <f t="shared" si="10"/>
        <v>1.639225706916086E-3</v>
      </c>
      <c r="X169" s="3">
        <v>110.16388888888889</v>
      </c>
      <c r="Y169" s="3">
        <v>0.18888888888888888</v>
      </c>
      <c r="Z169" s="4">
        <f>Table39[[#This Row],[LPN Hours Contract]]/Table39[[#This Row],[LPN Hours]]</f>
        <v>1.7146171108701682E-3</v>
      </c>
      <c r="AA169" s="3">
        <v>5.0666666666666664</v>
      </c>
      <c r="AB169" s="3">
        <v>0</v>
      </c>
      <c r="AC169" s="4">
        <f>Table39[[#This Row],[LPN Admin Hours Contract]]/Table39[[#This Row],[LPN Admin Hours]]</f>
        <v>0</v>
      </c>
      <c r="AD169" s="3">
        <f>SUM(Table39[[#This Row],[CNA Hours]], Table39[[#This Row],[NA in Training Hours]], Table39[[#This Row],[Med Aide/Tech Hours]])</f>
        <v>337.2547777777778</v>
      </c>
      <c r="AE169" s="3">
        <f>SUM(Table39[[#This Row],[CNA Hours Contract]], Table39[[#This Row],[NA in Training Hours Contract]], Table39[[#This Row],[Med Aide/Tech Hours Contract]])</f>
        <v>5.8658888888888887</v>
      </c>
      <c r="AF169" s="4">
        <f>Table39[[#This Row],[CNA/NA/Med Aide Contract Hours]]/Table39[[#This Row],[Total CNA, NA in Training, Med Aide/Tech Hours]]</f>
        <v>1.7393049040076197E-2</v>
      </c>
      <c r="AG169" s="3">
        <v>337.2547777777778</v>
      </c>
      <c r="AH169" s="3">
        <v>5.8658888888888887</v>
      </c>
      <c r="AI169" s="4">
        <f>Table39[[#This Row],[CNA Hours Contract]]/Table39[[#This Row],[CNA Hours]]</f>
        <v>1.7393049040076197E-2</v>
      </c>
      <c r="AJ169" s="3">
        <v>0</v>
      </c>
      <c r="AK169" s="3">
        <v>0</v>
      </c>
      <c r="AL169" s="4">
        <v>0</v>
      </c>
      <c r="AM169" s="3">
        <v>0</v>
      </c>
      <c r="AN169" s="3">
        <v>0</v>
      </c>
      <c r="AO169" s="4">
        <v>0</v>
      </c>
      <c r="AP169" s="1" t="s">
        <v>167</v>
      </c>
      <c r="AQ169" s="1">
        <v>5</v>
      </c>
    </row>
    <row r="170" spans="1:43" x14ac:dyDescent="0.2">
      <c r="A170" s="1" t="s">
        <v>680</v>
      </c>
      <c r="B170" s="1" t="s">
        <v>853</v>
      </c>
      <c r="C170" s="1" t="s">
        <v>1394</v>
      </c>
      <c r="D170" s="1" t="s">
        <v>1771</v>
      </c>
      <c r="E170" s="3">
        <v>84.411111111111111</v>
      </c>
      <c r="F170" s="3">
        <f t="shared" si="8"/>
        <v>263.96077777777782</v>
      </c>
      <c r="G170" s="3">
        <f>SUM(Table39[[#This Row],[RN Hours Contract (W/ Admin, DON)]], Table39[[#This Row],[LPN Contract Hours (w/ Admin)]], Table39[[#This Row],[CNA/NA/Med Aide Contract Hours]])</f>
        <v>0.88888888888888884</v>
      </c>
      <c r="H170" s="4">
        <f>Table39[[#This Row],[Total Contract Hours]]/Table39[[#This Row],[Total Hours Nurse Staffing]]</f>
        <v>3.3675036737360383E-3</v>
      </c>
      <c r="I170" s="3">
        <f>SUM(Table39[[#This Row],[RN Hours]], Table39[[#This Row],[RN Admin Hours]], Table39[[#This Row],[RN DON Hours]])</f>
        <v>41.316666666666663</v>
      </c>
      <c r="J170" s="3">
        <f t="shared" si="9"/>
        <v>0.88888888888888884</v>
      </c>
      <c r="K170" s="4">
        <f>Table39[[#This Row],[RN Hours Contract (W/ Admin, DON)]]/Table39[[#This Row],[RN Hours (w/ Admin, DON)]]</f>
        <v>2.1514051364797636E-2</v>
      </c>
      <c r="L170" s="3">
        <v>25.227777777777778</v>
      </c>
      <c r="M170" s="3">
        <v>0</v>
      </c>
      <c r="N170" s="4">
        <f>Table39[[#This Row],[RN Hours Contract]]/Table39[[#This Row],[RN Hours]]</f>
        <v>0</v>
      </c>
      <c r="O170" s="3">
        <v>7.671111111111113</v>
      </c>
      <c r="P170" s="3">
        <v>0.88888888888888884</v>
      </c>
      <c r="Q170" s="4">
        <f>Table39[[#This Row],[RN Admin Hours Contract]]/Table39[[#This Row],[RN Admin Hours]]</f>
        <v>0.11587485515643102</v>
      </c>
      <c r="R170" s="3">
        <v>8.4177777777777756</v>
      </c>
      <c r="S170" s="3">
        <v>0</v>
      </c>
      <c r="T170" s="4">
        <f>Table39[[#This Row],[RN DON Hours Contract]]/Table39[[#This Row],[RN DON Hours]]</f>
        <v>0</v>
      </c>
      <c r="U170" s="3">
        <f>SUM(Table39[[#This Row],[LPN Hours]], Table39[[#This Row],[LPN Admin Hours]])</f>
        <v>43.979444444444447</v>
      </c>
      <c r="V170" s="3">
        <f>Table39[[#This Row],[LPN Hours Contract]]+Table39[[#This Row],[LPN Admin Hours Contract]]</f>
        <v>0</v>
      </c>
      <c r="W170" s="4">
        <f t="shared" si="10"/>
        <v>0</v>
      </c>
      <c r="X170" s="3">
        <v>43.979444444444447</v>
      </c>
      <c r="Y170" s="3">
        <v>0</v>
      </c>
      <c r="Z170" s="4">
        <f>Table39[[#This Row],[LPN Hours Contract]]/Table39[[#This Row],[LPN Hours]]</f>
        <v>0</v>
      </c>
      <c r="AA170" s="3">
        <v>0</v>
      </c>
      <c r="AB170" s="3">
        <v>0</v>
      </c>
      <c r="AC170" s="4">
        <v>0</v>
      </c>
      <c r="AD170" s="3">
        <f>SUM(Table39[[#This Row],[CNA Hours]], Table39[[#This Row],[NA in Training Hours]], Table39[[#This Row],[Med Aide/Tech Hours]])</f>
        <v>178.66466666666668</v>
      </c>
      <c r="AE170" s="3">
        <f>SUM(Table39[[#This Row],[CNA Hours Contract]], Table39[[#This Row],[NA in Training Hours Contract]], Table39[[#This Row],[Med Aide/Tech Hours Contract]])</f>
        <v>0</v>
      </c>
      <c r="AF170" s="4">
        <f>Table39[[#This Row],[CNA/NA/Med Aide Contract Hours]]/Table39[[#This Row],[Total CNA, NA in Training, Med Aide/Tech Hours]]</f>
        <v>0</v>
      </c>
      <c r="AG170" s="3">
        <v>178.66466666666668</v>
      </c>
      <c r="AH170" s="3">
        <v>0</v>
      </c>
      <c r="AI170" s="4">
        <f>Table39[[#This Row],[CNA Hours Contract]]/Table39[[#This Row],[CNA Hours]]</f>
        <v>0</v>
      </c>
      <c r="AJ170" s="3">
        <v>0</v>
      </c>
      <c r="AK170" s="3">
        <v>0</v>
      </c>
      <c r="AL170" s="4">
        <v>0</v>
      </c>
      <c r="AM170" s="3">
        <v>0</v>
      </c>
      <c r="AN170" s="3">
        <v>0</v>
      </c>
      <c r="AO170" s="4">
        <v>0</v>
      </c>
      <c r="AP170" s="1" t="s">
        <v>168</v>
      </c>
      <c r="AQ170" s="1">
        <v>5</v>
      </c>
    </row>
    <row r="171" spans="1:43" x14ac:dyDescent="0.2">
      <c r="A171" s="1" t="s">
        <v>680</v>
      </c>
      <c r="B171" s="1" t="s">
        <v>854</v>
      </c>
      <c r="C171" s="1" t="s">
        <v>1521</v>
      </c>
      <c r="D171" s="1" t="s">
        <v>1778</v>
      </c>
      <c r="E171" s="3">
        <v>61.4</v>
      </c>
      <c r="F171" s="3">
        <f t="shared" si="8"/>
        <v>176.37033333333335</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39.017777777777781</v>
      </c>
      <c r="J171" s="3">
        <f t="shared" si="9"/>
        <v>0</v>
      </c>
      <c r="K171" s="4">
        <f>Table39[[#This Row],[RN Hours Contract (W/ Admin, DON)]]/Table39[[#This Row],[RN Hours (w/ Admin, DON)]]</f>
        <v>0</v>
      </c>
      <c r="L171" s="3">
        <v>31.835555555555555</v>
      </c>
      <c r="M171" s="3">
        <v>0</v>
      </c>
      <c r="N171" s="4">
        <f>Table39[[#This Row],[RN Hours Contract]]/Table39[[#This Row],[RN Hours]]</f>
        <v>0</v>
      </c>
      <c r="O171" s="3">
        <v>2.5988888888888888</v>
      </c>
      <c r="P171" s="3">
        <v>0</v>
      </c>
      <c r="Q171" s="4">
        <f>Table39[[#This Row],[RN Admin Hours Contract]]/Table39[[#This Row],[RN Admin Hours]]</f>
        <v>0</v>
      </c>
      <c r="R171" s="3">
        <v>4.583333333333333</v>
      </c>
      <c r="S171" s="3">
        <v>0</v>
      </c>
      <c r="T171" s="4">
        <f>Table39[[#This Row],[RN DON Hours Contract]]/Table39[[#This Row],[RN DON Hours]]</f>
        <v>0</v>
      </c>
      <c r="U171" s="3">
        <f>SUM(Table39[[#This Row],[LPN Hours]], Table39[[#This Row],[LPN Admin Hours]])</f>
        <v>29.518888888888888</v>
      </c>
      <c r="V171" s="3">
        <f>Table39[[#This Row],[LPN Hours Contract]]+Table39[[#This Row],[LPN Admin Hours Contract]]</f>
        <v>0</v>
      </c>
      <c r="W171" s="4">
        <f t="shared" si="10"/>
        <v>0</v>
      </c>
      <c r="X171" s="3">
        <v>29.518888888888888</v>
      </c>
      <c r="Y171" s="3">
        <v>0</v>
      </c>
      <c r="Z171" s="4">
        <f>Table39[[#This Row],[LPN Hours Contract]]/Table39[[#This Row],[LPN Hours]]</f>
        <v>0</v>
      </c>
      <c r="AA171" s="3">
        <v>0</v>
      </c>
      <c r="AB171" s="3">
        <v>0</v>
      </c>
      <c r="AC171" s="4">
        <v>0</v>
      </c>
      <c r="AD171" s="3">
        <f>SUM(Table39[[#This Row],[CNA Hours]], Table39[[#This Row],[NA in Training Hours]], Table39[[#This Row],[Med Aide/Tech Hours]])</f>
        <v>107.83366666666667</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107.83366666666667</v>
      </c>
      <c r="AH171" s="3">
        <v>0</v>
      </c>
      <c r="AI171" s="4">
        <f>Table39[[#This Row],[CNA Hours Contract]]/Table39[[#This Row],[CNA Hours]]</f>
        <v>0</v>
      </c>
      <c r="AJ171" s="3">
        <v>0</v>
      </c>
      <c r="AK171" s="3">
        <v>0</v>
      </c>
      <c r="AL171" s="4">
        <v>0</v>
      </c>
      <c r="AM171" s="3">
        <v>0</v>
      </c>
      <c r="AN171" s="3">
        <v>0</v>
      </c>
      <c r="AO171" s="4">
        <v>0</v>
      </c>
      <c r="AP171" s="1" t="s">
        <v>169</v>
      </c>
      <c r="AQ171" s="1">
        <v>5</v>
      </c>
    </row>
    <row r="172" spans="1:43" x14ac:dyDescent="0.2">
      <c r="A172" s="1" t="s">
        <v>680</v>
      </c>
      <c r="B172" s="1" t="s">
        <v>855</v>
      </c>
      <c r="C172" s="1" t="s">
        <v>1522</v>
      </c>
      <c r="D172" s="1" t="s">
        <v>1773</v>
      </c>
      <c r="E172" s="3">
        <v>34.844444444444441</v>
      </c>
      <c r="F172" s="3">
        <f t="shared" si="8"/>
        <v>95.952333333333328</v>
      </c>
      <c r="G172" s="3">
        <f>SUM(Table39[[#This Row],[RN Hours Contract (W/ Admin, DON)]], Table39[[#This Row],[LPN Contract Hours (w/ Admin)]], Table39[[#This Row],[CNA/NA/Med Aide Contract Hours]])</f>
        <v>2.0166666666666666</v>
      </c>
      <c r="H172" s="4">
        <f>Table39[[#This Row],[Total Contract Hours]]/Table39[[#This Row],[Total Hours Nurse Staffing]]</f>
        <v>2.1017380157508765E-2</v>
      </c>
      <c r="I172" s="3">
        <f>SUM(Table39[[#This Row],[RN Hours]], Table39[[#This Row],[RN Admin Hours]], Table39[[#This Row],[RN DON Hours]])</f>
        <v>10.651222222222222</v>
      </c>
      <c r="J172" s="3">
        <f t="shared" si="9"/>
        <v>0.77222222222222225</v>
      </c>
      <c r="K172" s="4">
        <f>Table39[[#This Row],[RN Hours Contract (W/ Admin, DON)]]/Table39[[#This Row],[RN Hours (w/ Admin, DON)]]</f>
        <v>7.2500808462252639E-2</v>
      </c>
      <c r="L172" s="3">
        <v>10.651222222222222</v>
      </c>
      <c r="M172" s="3">
        <v>0.77222222222222225</v>
      </c>
      <c r="N172" s="4">
        <f>Table39[[#This Row],[RN Hours Contract]]/Table39[[#This Row],[RN Hours]]</f>
        <v>7.2500808462252639E-2</v>
      </c>
      <c r="O172" s="3">
        <v>0</v>
      </c>
      <c r="P172" s="3">
        <v>0</v>
      </c>
      <c r="Q172" s="4">
        <v>0</v>
      </c>
      <c r="R172" s="3">
        <v>0</v>
      </c>
      <c r="S172" s="3">
        <v>0</v>
      </c>
      <c r="T172" s="4">
        <v>0</v>
      </c>
      <c r="U172" s="3">
        <f>SUM(Table39[[#This Row],[LPN Hours]], Table39[[#This Row],[LPN Admin Hours]])</f>
        <v>28.408222222222221</v>
      </c>
      <c r="V172" s="3">
        <f>Table39[[#This Row],[LPN Hours Contract]]+Table39[[#This Row],[LPN Admin Hours Contract]]</f>
        <v>0.35555555555555557</v>
      </c>
      <c r="W172" s="4">
        <f t="shared" si="10"/>
        <v>1.2515938265134509E-2</v>
      </c>
      <c r="X172" s="3">
        <v>28.408222222222221</v>
      </c>
      <c r="Y172" s="3">
        <v>0.35555555555555557</v>
      </c>
      <c r="Z172" s="4">
        <f>Table39[[#This Row],[LPN Hours Contract]]/Table39[[#This Row],[LPN Hours]]</f>
        <v>1.2515938265134509E-2</v>
      </c>
      <c r="AA172" s="3">
        <v>0</v>
      </c>
      <c r="AB172" s="3">
        <v>0</v>
      </c>
      <c r="AC172" s="4">
        <v>0</v>
      </c>
      <c r="AD172" s="3">
        <f>SUM(Table39[[#This Row],[CNA Hours]], Table39[[#This Row],[NA in Training Hours]], Table39[[#This Row],[Med Aide/Tech Hours]])</f>
        <v>56.892888888888884</v>
      </c>
      <c r="AE172" s="3">
        <f>SUM(Table39[[#This Row],[CNA Hours Contract]], Table39[[#This Row],[NA in Training Hours Contract]], Table39[[#This Row],[Med Aide/Tech Hours Contract]])</f>
        <v>0.88888888888888884</v>
      </c>
      <c r="AF172" s="4">
        <f>Table39[[#This Row],[CNA/NA/Med Aide Contract Hours]]/Table39[[#This Row],[Total CNA, NA in Training, Med Aide/Tech Hours]]</f>
        <v>1.5623901444429688E-2</v>
      </c>
      <c r="AG172" s="3">
        <v>56.892888888888884</v>
      </c>
      <c r="AH172" s="3">
        <v>0.88888888888888884</v>
      </c>
      <c r="AI172" s="4">
        <f>Table39[[#This Row],[CNA Hours Contract]]/Table39[[#This Row],[CNA Hours]]</f>
        <v>1.5623901444429688E-2</v>
      </c>
      <c r="AJ172" s="3">
        <v>0</v>
      </c>
      <c r="AK172" s="3">
        <v>0</v>
      </c>
      <c r="AL172" s="4">
        <v>0</v>
      </c>
      <c r="AM172" s="3">
        <v>0</v>
      </c>
      <c r="AN172" s="3">
        <v>0</v>
      </c>
      <c r="AO172" s="4">
        <v>0</v>
      </c>
      <c r="AP172" s="1" t="s">
        <v>170</v>
      </c>
      <c r="AQ172" s="1">
        <v>5</v>
      </c>
    </row>
    <row r="173" spans="1:43" x14ac:dyDescent="0.2">
      <c r="A173" s="1" t="s">
        <v>680</v>
      </c>
      <c r="B173" s="1" t="s">
        <v>856</v>
      </c>
      <c r="C173" s="1" t="s">
        <v>1427</v>
      </c>
      <c r="D173" s="1" t="s">
        <v>1746</v>
      </c>
      <c r="E173" s="3">
        <v>60.81111111111111</v>
      </c>
      <c r="F173" s="3">
        <f t="shared" si="8"/>
        <v>255.26544444444446</v>
      </c>
      <c r="G173" s="3">
        <f>SUM(Table39[[#This Row],[RN Hours Contract (W/ Admin, DON)]], Table39[[#This Row],[LPN Contract Hours (w/ Admin)]], Table39[[#This Row],[CNA/NA/Med Aide Contract Hours]])</f>
        <v>78.296000000000006</v>
      </c>
      <c r="H173" s="4">
        <f>Table39[[#This Row],[Total Contract Hours]]/Table39[[#This Row],[Total Hours Nurse Staffing]]</f>
        <v>0.30672385042324135</v>
      </c>
      <c r="I173" s="3">
        <f>SUM(Table39[[#This Row],[RN Hours]], Table39[[#This Row],[RN Admin Hours]], Table39[[#This Row],[RN DON Hours]])</f>
        <v>42.948888888888888</v>
      </c>
      <c r="J173" s="3">
        <f t="shared" si="9"/>
        <v>12.021111111111109</v>
      </c>
      <c r="K173" s="4">
        <f>Table39[[#This Row],[RN Hours Contract (W/ Admin, DON)]]/Table39[[#This Row],[RN Hours (w/ Admin, DON)]]</f>
        <v>0.27989341335954876</v>
      </c>
      <c r="L173" s="3">
        <v>33.412777777777777</v>
      </c>
      <c r="M173" s="3">
        <v>12.021111111111109</v>
      </c>
      <c r="N173" s="4">
        <f>Table39[[#This Row],[RN Hours Contract]]/Table39[[#This Row],[RN Hours]]</f>
        <v>0.35977586751575408</v>
      </c>
      <c r="O173" s="3">
        <v>4.3694444444444445</v>
      </c>
      <c r="P173" s="3">
        <v>0</v>
      </c>
      <c r="Q173" s="4">
        <f>Table39[[#This Row],[RN Admin Hours Contract]]/Table39[[#This Row],[RN Admin Hours]]</f>
        <v>0</v>
      </c>
      <c r="R173" s="3">
        <v>5.166666666666667</v>
      </c>
      <c r="S173" s="3">
        <v>0</v>
      </c>
      <c r="T173" s="4">
        <f>Table39[[#This Row],[RN DON Hours Contract]]/Table39[[#This Row],[RN DON Hours]]</f>
        <v>0</v>
      </c>
      <c r="U173" s="3">
        <f>SUM(Table39[[#This Row],[LPN Hours]], Table39[[#This Row],[LPN Admin Hours]])</f>
        <v>54.818888888888885</v>
      </c>
      <c r="V173" s="3">
        <f>Table39[[#This Row],[LPN Hours Contract]]+Table39[[#This Row],[LPN Admin Hours Contract]]</f>
        <v>12.474444444444442</v>
      </c>
      <c r="W173" s="4">
        <f t="shared" si="10"/>
        <v>0.22755741127348642</v>
      </c>
      <c r="X173" s="3">
        <v>54.818888888888885</v>
      </c>
      <c r="Y173" s="3">
        <v>12.474444444444442</v>
      </c>
      <c r="Z173" s="4">
        <f>Table39[[#This Row],[LPN Hours Contract]]/Table39[[#This Row],[LPN Hours]]</f>
        <v>0.22755741127348642</v>
      </c>
      <c r="AA173" s="3">
        <v>0</v>
      </c>
      <c r="AB173" s="3">
        <v>0</v>
      </c>
      <c r="AC173" s="4">
        <v>0</v>
      </c>
      <c r="AD173" s="3">
        <f>SUM(Table39[[#This Row],[CNA Hours]], Table39[[#This Row],[NA in Training Hours]], Table39[[#This Row],[Med Aide/Tech Hours]])</f>
        <v>157.49766666666667</v>
      </c>
      <c r="AE173" s="3">
        <f>SUM(Table39[[#This Row],[CNA Hours Contract]], Table39[[#This Row],[NA in Training Hours Contract]], Table39[[#This Row],[Med Aide/Tech Hours Contract]])</f>
        <v>53.800444444444452</v>
      </c>
      <c r="AF173" s="4">
        <f>Table39[[#This Row],[CNA/NA/Med Aide Contract Hours]]/Table39[[#This Row],[Total CNA, NA in Training, Med Aide/Tech Hours]]</f>
        <v>0.34159518412618461</v>
      </c>
      <c r="AG173" s="3">
        <v>157.49766666666667</v>
      </c>
      <c r="AH173" s="3">
        <v>53.800444444444452</v>
      </c>
      <c r="AI173" s="4">
        <f>Table39[[#This Row],[CNA Hours Contract]]/Table39[[#This Row],[CNA Hours]]</f>
        <v>0.34159518412618461</v>
      </c>
      <c r="AJ173" s="3">
        <v>0</v>
      </c>
      <c r="AK173" s="3">
        <v>0</v>
      </c>
      <c r="AL173" s="4">
        <v>0</v>
      </c>
      <c r="AM173" s="3">
        <v>0</v>
      </c>
      <c r="AN173" s="3">
        <v>0</v>
      </c>
      <c r="AO173" s="4">
        <v>0</v>
      </c>
      <c r="AP173" s="1" t="s">
        <v>171</v>
      </c>
      <c r="AQ173" s="1">
        <v>5</v>
      </c>
    </row>
    <row r="174" spans="1:43" x14ac:dyDescent="0.2">
      <c r="A174" s="1" t="s">
        <v>680</v>
      </c>
      <c r="B174" s="1" t="s">
        <v>857</v>
      </c>
      <c r="C174" s="1" t="s">
        <v>1523</v>
      </c>
      <c r="D174" s="1" t="s">
        <v>1757</v>
      </c>
      <c r="E174" s="3">
        <v>60.833333333333336</v>
      </c>
      <c r="F174" s="3">
        <f t="shared" si="8"/>
        <v>190.41966666666667</v>
      </c>
      <c r="G174" s="3">
        <f>SUM(Table39[[#This Row],[RN Hours Contract (W/ Admin, DON)]], Table39[[#This Row],[LPN Contract Hours (w/ Admin)]], Table39[[#This Row],[CNA/NA/Med Aide Contract Hours]])</f>
        <v>5.9083333333333332</v>
      </c>
      <c r="H174" s="4">
        <f>Table39[[#This Row],[Total Contract Hours]]/Table39[[#This Row],[Total Hours Nurse Staffing]]</f>
        <v>3.1027957546401894E-2</v>
      </c>
      <c r="I174" s="3">
        <f>SUM(Table39[[#This Row],[RN Hours]], Table39[[#This Row],[RN Admin Hours]], Table39[[#This Row],[RN DON Hours]])</f>
        <v>42.42166666666666</v>
      </c>
      <c r="J174" s="3">
        <f t="shared" si="9"/>
        <v>0</v>
      </c>
      <c r="K174" s="4">
        <f>Table39[[#This Row],[RN Hours Contract (W/ Admin, DON)]]/Table39[[#This Row],[RN Hours (w/ Admin, DON)]]</f>
        <v>0</v>
      </c>
      <c r="L174" s="3">
        <v>36.67444444444444</v>
      </c>
      <c r="M174" s="3">
        <v>0</v>
      </c>
      <c r="N174" s="4">
        <f>Table39[[#This Row],[RN Hours Contract]]/Table39[[#This Row],[RN Hours]]</f>
        <v>0</v>
      </c>
      <c r="O174" s="3">
        <v>0</v>
      </c>
      <c r="P174" s="3">
        <v>0</v>
      </c>
      <c r="Q174" s="4">
        <v>0</v>
      </c>
      <c r="R174" s="3">
        <v>5.7472222222222218</v>
      </c>
      <c r="S174" s="3">
        <v>0</v>
      </c>
      <c r="T174" s="4">
        <f>Table39[[#This Row],[RN DON Hours Contract]]/Table39[[#This Row],[RN DON Hours]]</f>
        <v>0</v>
      </c>
      <c r="U174" s="3">
        <f>SUM(Table39[[#This Row],[LPN Hours]], Table39[[#This Row],[LPN Admin Hours]])</f>
        <v>18.575222222222223</v>
      </c>
      <c r="V174" s="3">
        <f>Table39[[#This Row],[LPN Hours Contract]]+Table39[[#This Row],[LPN Admin Hours Contract]]</f>
        <v>0</v>
      </c>
      <c r="W174" s="4">
        <f t="shared" si="10"/>
        <v>0</v>
      </c>
      <c r="X174" s="3">
        <v>12.582666666666666</v>
      </c>
      <c r="Y174" s="3">
        <v>0</v>
      </c>
      <c r="Z174" s="4">
        <f>Table39[[#This Row],[LPN Hours Contract]]/Table39[[#This Row],[LPN Hours]]</f>
        <v>0</v>
      </c>
      <c r="AA174" s="3">
        <v>5.9925555555555556</v>
      </c>
      <c r="AB174" s="3">
        <v>0</v>
      </c>
      <c r="AC174" s="4">
        <f>Table39[[#This Row],[LPN Admin Hours Contract]]/Table39[[#This Row],[LPN Admin Hours]]</f>
        <v>0</v>
      </c>
      <c r="AD174" s="3">
        <f>SUM(Table39[[#This Row],[CNA Hours]], Table39[[#This Row],[NA in Training Hours]], Table39[[#This Row],[Med Aide/Tech Hours]])</f>
        <v>129.42277777777778</v>
      </c>
      <c r="AE174" s="3">
        <f>SUM(Table39[[#This Row],[CNA Hours Contract]], Table39[[#This Row],[NA in Training Hours Contract]], Table39[[#This Row],[Med Aide/Tech Hours Contract]])</f>
        <v>5.9083333333333332</v>
      </c>
      <c r="AF174" s="4">
        <f>Table39[[#This Row],[CNA/NA/Med Aide Contract Hours]]/Table39[[#This Row],[Total CNA, NA in Training, Med Aide/Tech Hours]]</f>
        <v>4.5651418048514553E-2</v>
      </c>
      <c r="AG174" s="3">
        <v>129.42277777777778</v>
      </c>
      <c r="AH174" s="3">
        <v>5.9083333333333332</v>
      </c>
      <c r="AI174" s="4">
        <f>Table39[[#This Row],[CNA Hours Contract]]/Table39[[#This Row],[CNA Hours]]</f>
        <v>4.5651418048514553E-2</v>
      </c>
      <c r="AJ174" s="3">
        <v>0</v>
      </c>
      <c r="AK174" s="3">
        <v>0</v>
      </c>
      <c r="AL174" s="4">
        <v>0</v>
      </c>
      <c r="AM174" s="3">
        <v>0</v>
      </c>
      <c r="AN174" s="3">
        <v>0</v>
      </c>
      <c r="AO174" s="4">
        <v>0</v>
      </c>
      <c r="AP174" s="1" t="s">
        <v>172</v>
      </c>
      <c r="AQ174" s="1">
        <v>5</v>
      </c>
    </row>
    <row r="175" spans="1:43" x14ac:dyDescent="0.2">
      <c r="A175" s="1" t="s">
        <v>680</v>
      </c>
      <c r="B175" s="1" t="s">
        <v>858</v>
      </c>
      <c r="C175" s="1" t="s">
        <v>1405</v>
      </c>
      <c r="D175" s="1" t="s">
        <v>1711</v>
      </c>
      <c r="E175" s="3">
        <v>47.6</v>
      </c>
      <c r="F175" s="3">
        <f t="shared" si="8"/>
        <v>172.42955555555557</v>
      </c>
      <c r="G175" s="3">
        <f>SUM(Table39[[#This Row],[RN Hours Contract (W/ Admin, DON)]], Table39[[#This Row],[LPN Contract Hours (w/ Admin)]], Table39[[#This Row],[CNA/NA/Med Aide Contract Hours]])</f>
        <v>0</v>
      </c>
      <c r="H175" s="4">
        <f>Table39[[#This Row],[Total Contract Hours]]/Table39[[#This Row],[Total Hours Nurse Staffing]]</f>
        <v>0</v>
      </c>
      <c r="I175" s="3">
        <f>SUM(Table39[[#This Row],[RN Hours]], Table39[[#This Row],[RN Admin Hours]], Table39[[#This Row],[RN DON Hours]])</f>
        <v>10.722222222222221</v>
      </c>
      <c r="J175" s="3">
        <f t="shared" si="9"/>
        <v>0</v>
      </c>
      <c r="K175" s="4">
        <f>Table39[[#This Row],[RN Hours Contract (W/ Admin, DON)]]/Table39[[#This Row],[RN Hours (w/ Admin, DON)]]</f>
        <v>0</v>
      </c>
      <c r="L175" s="3">
        <v>5.0638888888888891</v>
      </c>
      <c r="M175" s="3">
        <v>0</v>
      </c>
      <c r="N175" s="4">
        <f>Table39[[#This Row],[RN Hours Contract]]/Table39[[#This Row],[RN Hours]]</f>
        <v>0</v>
      </c>
      <c r="O175" s="3">
        <v>0</v>
      </c>
      <c r="P175" s="3">
        <v>0</v>
      </c>
      <c r="Q175" s="4">
        <v>0</v>
      </c>
      <c r="R175" s="3">
        <v>5.6583333333333332</v>
      </c>
      <c r="S175" s="3">
        <v>0</v>
      </c>
      <c r="T175" s="4">
        <f>Table39[[#This Row],[RN DON Hours Contract]]/Table39[[#This Row],[RN DON Hours]]</f>
        <v>0</v>
      </c>
      <c r="U175" s="3">
        <f>SUM(Table39[[#This Row],[LPN Hours]], Table39[[#This Row],[LPN Admin Hours]])</f>
        <v>61.323444444444448</v>
      </c>
      <c r="V175" s="3">
        <f>Table39[[#This Row],[LPN Hours Contract]]+Table39[[#This Row],[LPN Admin Hours Contract]]</f>
        <v>0</v>
      </c>
      <c r="W175" s="4">
        <f t="shared" si="10"/>
        <v>0</v>
      </c>
      <c r="X175" s="3">
        <v>44.788222222222224</v>
      </c>
      <c r="Y175" s="3">
        <v>0</v>
      </c>
      <c r="Z175" s="4">
        <f>Table39[[#This Row],[LPN Hours Contract]]/Table39[[#This Row],[LPN Hours]]</f>
        <v>0</v>
      </c>
      <c r="AA175" s="3">
        <v>16.535222222222224</v>
      </c>
      <c r="AB175" s="3">
        <v>0</v>
      </c>
      <c r="AC175" s="4">
        <f>Table39[[#This Row],[LPN Admin Hours Contract]]/Table39[[#This Row],[LPN Admin Hours]]</f>
        <v>0</v>
      </c>
      <c r="AD175" s="3">
        <f>SUM(Table39[[#This Row],[CNA Hours]], Table39[[#This Row],[NA in Training Hours]], Table39[[#This Row],[Med Aide/Tech Hours]])</f>
        <v>100.38388888888888</v>
      </c>
      <c r="AE175" s="3">
        <f>SUM(Table39[[#This Row],[CNA Hours Contract]], Table39[[#This Row],[NA in Training Hours Contract]], Table39[[#This Row],[Med Aide/Tech Hours Contract]])</f>
        <v>0</v>
      </c>
      <c r="AF175" s="4">
        <f>Table39[[#This Row],[CNA/NA/Med Aide Contract Hours]]/Table39[[#This Row],[Total CNA, NA in Training, Med Aide/Tech Hours]]</f>
        <v>0</v>
      </c>
      <c r="AG175" s="3">
        <v>100.38388888888888</v>
      </c>
      <c r="AH175" s="3">
        <v>0</v>
      </c>
      <c r="AI175" s="4">
        <f>Table39[[#This Row],[CNA Hours Contract]]/Table39[[#This Row],[CNA Hours]]</f>
        <v>0</v>
      </c>
      <c r="AJ175" s="3">
        <v>0</v>
      </c>
      <c r="AK175" s="3">
        <v>0</v>
      </c>
      <c r="AL175" s="4">
        <v>0</v>
      </c>
      <c r="AM175" s="3">
        <v>0</v>
      </c>
      <c r="AN175" s="3">
        <v>0</v>
      </c>
      <c r="AO175" s="4">
        <v>0</v>
      </c>
      <c r="AP175" s="1" t="s">
        <v>173</v>
      </c>
      <c r="AQ175" s="1">
        <v>5</v>
      </c>
    </row>
    <row r="176" spans="1:43" x14ac:dyDescent="0.2">
      <c r="A176" s="1" t="s">
        <v>680</v>
      </c>
      <c r="B176" s="1" t="s">
        <v>859</v>
      </c>
      <c r="C176" s="1" t="s">
        <v>1520</v>
      </c>
      <c r="D176" s="1" t="s">
        <v>1701</v>
      </c>
      <c r="E176" s="3">
        <v>61.466666666666669</v>
      </c>
      <c r="F176" s="3">
        <f t="shared" si="8"/>
        <v>240.4</v>
      </c>
      <c r="G176" s="3">
        <f>SUM(Table39[[#This Row],[RN Hours Contract (W/ Admin, DON)]], Table39[[#This Row],[LPN Contract Hours (w/ Admin)]], Table39[[#This Row],[CNA/NA/Med Aide Contract Hours]])</f>
        <v>0</v>
      </c>
      <c r="H176" s="4">
        <f>Table39[[#This Row],[Total Contract Hours]]/Table39[[#This Row],[Total Hours Nurse Staffing]]</f>
        <v>0</v>
      </c>
      <c r="I176" s="3">
        <f>SUM(Table39[[#This Row],[RN Hours]], Table39[[#This Row],[RN Admin Hours]], Table39[[#This Row],[RN DON Hours]])</f>
        <v>27.405555555555555</v>
      </c>
      <c r="J176" s="3">
        <f t="shared" si="9"/>
        <v>0</v>
      </c>
      <c r="K176" s="4">
        <f>Table39[[#This Row],[RN Hours Contract (W/ Admin, DON)]]/Table39[[#This Row],[RN Hours (w/ Admin, DON)]]</f>
        <v>0</v>
      </c>
      <c r="L176" s="3">
        <v>22.574999999999999</v>
      </c>
      <c r="M176" s="3">
        <v>0</v>
      </c>
      <c r="N176" s="4">
        <f>Table39[[#This Row],[RN Hours Contract]]/Table39[[#This Row],[RN Hours]]</f>
        <v>0</v>
      </c>
      <c r="O176" s="3">
        <v>0.36944444444444446</v>
      </c>
      <c r="P176" s="3">
        <v>0</v>
      </c>
      <c r="Q176" s="4">
        <f>Table39[[#This Row],[RN Admin Hours Contract]]/Table39[[#This Row],[RN Admin Hours]]</f>
        <v>0</v>
      </c>
      <c r="R176" s="3">
        <v>4.4611111111111112</v>
      </c>
      <c r="S176" s="3">
        <v>0</v>
      </c>
      <c r="T176" s="4">
        <f>Table39[[#This Row],[RN DON Hours Contract]]/Table39[[#This Row],[RN DON Hours]]</f>
        <v>0</v>
      </c>
      <c r="U176" s="3">
        <f>SUM(Table39[[#This Row],[LPN Hours]], Table39[[#This Row],[LPN Admin Hours]])</f>
        <v>70.205555555555563</v>
      </c>
      <c r="V176" s="3">
        <f>Table39[[#This Row],[LPN Hours Contract]]+Table39[[#This Row],[LPN Admin Hours Contract]]</f>
        <v>0</v>
      </c>
      <c r="W176" s="4">
        <f t="shared" si="10"/>
        <v>0</v>
      </c>
      <c r="X176" s="3">
        <v>66.025000000000006</v>
      </c>
      <c r="Y176" s="3">
        <v>0</v>
      </c>
      <c r="Z176" s="4">
        <f>Table39[[#This Row],[LPN Hours Contract]]/Table39[[#This Row],[LPN Hours]]</f>
        <v>0</v>
      </c>
      <c r="AA176" s="3">
        <v>4.1805555555555554</v>
      </c>
      <c r="AB176" s="3">
        <v>0</v>
      </c>
      <c r="AC176" s="4">
        <f>Table39[[#This Row],[LPN Admin Hours Contract]]/Table39[[#This Row],[LPN Admin Hours]]</f>
        <v>0</v>
      </c>
      <c r="AD176" s="3">
        <f>SUM(Table39[[#This Row],[CNA Hours]], Table39[[#This Row],[NA in Training Hours]], Table39[[#This Row],[Med Aide/Tech Hours]])</f>
        <v>142.78888888888889</v>
      </c>
      <c r="AE176" s="3">
        <f>SUM(Table39[[#This Row],[CNA Hours Contract]], Table39[[#This Row],[NA in Training Hours Contract]], Table39[[#This Row],[Med Aide/Tech Hours Contract]])</f>
        <v>0</v>
      </c>
      <c r="AF176" s="4">
        <f>Table39[[#This Row],[CNA/NA/Med Aide Contract Hours]]/Table39[[#This Row],[Total CNA, NA in Training, Med Aide/Tech Hours]]</f>
        <v>0</v>
      </c>
      <c r="AG176" s="3">
        <v>128.625</v>
      </c>
      <c r="AH176" s="3">
        <v>0</v>
      </c>
      <c r="AI176" s="4">
        <f>Table39[[#This Row],[CNA Hours Contract]]/Table39[[#This Row],[CNA Hours]]</f>
        <v>0</v>
      </c>
      <c r="AJ176" s="3">
        <v>14.16388888888889</v>
      </c>
      <c r="AK176" s="3">
        <v>0</v>
      </c>
      <c r="AL176" s="4">
        <f>Table39[[#This Row],[NA in Training Hours Contract]]/Table39[[#This Row],[NA in Training Hours]]</f>
        <v>0</v>
      </c>
      <c r="AM176" s="3">
        <v>0</v>
      </c>
      <c r="AN176" s="3">
        <v>0</v>
      </c>
      <c r="AO176" s="4">
        <v>0</v>
      </c>
      <c r="AP176" s="1" t="s">
        <v>174</v>
      </c>
      <c r="AQ176" s="1">
        <v>5</v>
      </c>
    </row>
    <row r="177" spans="1:43" x14ac:dyDescent="0.2">
      <c r="A177" s="1" t="s">
        <v>680</v>
      </c>
      <c r="B177" s="1" t="s">
        <v>860</v>
      </c>
      <c r="C177" s="1" t="s">
        <v>1524</v>
      </c>
      <c r="D177" s="1" t="s">
        <v>1761</v>
      </c>
      <c r="E177" s="3">
        <v>54.022222222222226</v>
      </c>
      <c r="F177" s="3">
        <f t="shared" si="8"/>
        <v>157.13455555555555</v>
      </c>
      <c r="G177" s="3">
        <f>SUM(Table39[[#This Row],[RN Hours Contract (W/ Admin, DON)]], Table39[[#This Row],[LPN Contract Hours (w/ Admin)]], Table39[[#This Row],[CNA/NA/Med Aide Contract Hours]])</f>
        <v>2.7111111111111112</v>
      </c>
      <c r="H177" s="4">
        <f>Table39[[#This Row],[Total Contract Hours]]/Table39[[#This Row],[Total Hours Nurse Staffing]]</f>
        <v>1.7253436721960162E-2</v>
      </c>
      <c r="I177" s="3">
        <f>SUM(Table39[[#This Row],[RN Hours]], Table39[[#This Row],[RN Admin Hours]], Table39[[#This Row],[RN DON Hours]])</f>
        <v>14.476444444444443</v>
      </c>
      <c r="J177" s="3">
        <f t="shared" si="9"/>
        <v>0</v>
      </c>
      <c r="K177" s="4">
        <f>Table39[[#This Row],[RN Hours Contract (W/ Admin, DON)]]/Table39[[#This Row],[RN Hours (w/ Admin, DON)]]</f>
        <v>0</v>
      </c>
      <c r="L177" s="3">
        <v>4.7145555555555552</v>
      </c>
      <c r="M177" s="3">
        <v>0</v>
      </c>
      <c r="N177" s="4">
        <f>Table39[[#This Row],[RN Hours Contract]]/Table39[[#This Row],[RN Hours]]</f>
        <v>0</v>
      </c>
      <c r="O177" s="3">
        <v>4.0396666666666672</v>
      </c>
      <c r="P177" s="3">
        <v>0</v>
      </c>
      <c r="Q177" s="4">
        <f>Table39[[#This Row],[RN Admin Hours Contract]]/Table39[[#This Row],[RN Admin Hours]]</f>
        <v>0</v>
      </c>
      <c r="R177" s="3">
        <v>5.7222222222222223</v>
      </c>
      <c r="S177" s="3">
        <v>0</v>
      </c>
      <c r="T177" s="4">
        <f>Table39[[#This Row],[RN DON Hours Contract]]/Table39[[#This Row],[RN DON Hours]]</f>
        <v>0</v>
      </c>
      <c r="U177" s="3">
        <f>SUM(Table39[[#This Row],[LPN Hours]], Table39[[#This Row],[LPN Admin Hours]])</f>
        <v>45.136888888888883</v>
      </c>
      <c r="V177" s="3">
        <f>Table39[[#This Row],[LPN Hours Contract]]+Table39[[#This Row],[LPN Admin Hours Contract]]</f>
        <v>0</v>
      </c>
      <c r="W177" s="4">
        <f t="shared" si="10"/>
        <v>0</v>
      </c>
      <c r="X177" s="3">
        <v>36.30522222222222</v>
      </c>
      <c r="Y177" s="3">
        <v>0</v>
      </c>
      <c r="Z177" s="4">
        <f>Table39[[#This Row],[LPN Hours Contract]]/Table39[[#This Row],[LPN Hours]]</f>
        <v>0</v>
      </c>
      <c r="AA177" s="3">
        <v>8.8316666666666652</v>
      </c>
      <c r="AB177" s="3">
        <v>0</v>
      </c>
      <c r="AC177" s="4">
        <f>Table39[[#This Row],[LPN Admin Hours Contract]]/Table39[[#This Row],[LPN Admin Hours]]</f>
        <v>0</v>
      </c>
      <c r="AD177" s="3">
        <f>SUM(Table39[[#This Row],[CNA Hours]], Table39[[#This Row],[NA in Training Hours]], Table39[[#This Row],[Med Aide/Tech Hours]])</f>
        <v>97.521222222222221</v>
      </c>
      <c r="AE177" s="3">
        <f>SUM(Table39[[#This Row],[CNA Hours Contract]], Table39[[#This Row],[NA in Training Hours Contract]], Table39[[#This Row],[Med Aide/Tech Hours Contract]])</f>
        <v>2.7111111111111112</v>
      </c>
      <c r="AF177" s="4">
        <f>Table39[[#This Row],[CNA/NA/Med Aide Contract Hours]]/Table39[[#This Row],[Total CNA, NA in Training, Med Aide/Tech Hours]]</f>
        <v>2.7800216704967923E-2</v>
      </c>
      <c r="AG177" s="3">
        <v>95.724111111111114</v>
      </c>
      <c r="AH177" s="3">
        <v>2.7111111111111112</v>
      </c>
      <c r="AI177" s="4">
        <f>Table39[[#This Row],[CNA Hours Contract]]/Table39[[#This Row],[CNA Hours]]</f>
        <v>2.8322134096019001E-2</v>
      </c>
      <c r="AJ177" s="3">
        <v>1.7971111111111109</v>
      </c>
      <c r="AK177" s="3">
        <v>0</v>
      </c>
      <c r="AL177" s="4">
        <f>Table39[[#This Row],[NA in Training Hours Contract]]/Table39[[#This Row],[NA in Training Hours]]</f>
        <v>0</v>
      </c>
      <c r="AM177" s="3">
        <v>0</v>
      </c>
      <c r="AN177" s="3">
        <v>0</v>
      </c>
      <c r="AO177" s="4">
        <v>0</v>
      </c>
      <c r="AP177" s="1" t="s">
        <v>175</v>
      </c>
      <c r="AQ177" s="1">
        <v>5</v>
      </c>
    </row>
    <row r="178" spans="1:43" x14ac:dyDescent="0.2">
      <c r="A178" s="1" t="s">
        <v>680</v>
      </c>
      <c r="B178" s="1" t="s">
        <v>861</v>
      </c>
      <c r="C178" s="1" t="s">
        <v>1439</v>
      </c>
      <c r="D178" s="1" t="s">
        <v>1741</v>
      </c>
      <c r="E178" s="3">
        <v>237.22222222222223</v>
      </c>
      <c r="F178" s="3">
        <f t="shared" si="8"/>
        <v>556.61111111111109</v>
      </c>
      <c r="G178" s="3">
        <f>SUM(Table39[[#This Row],[RN Hours Contract (W/ Admin, DON)]], Table39[[#This Row],[LPN Contract Hours (w/ Admin)]], Table39[[#This Row],[CNA/NA/Med Aide Contract Hours]])</f>
        <v>0</v>
      </c>
      <c r="H178" s="4">
        <f>Table39[[#This Row],[Total Contract Hours]]/Table39[[#This Row],[Total Hours Nurse Staffing]]</f>
        <v>0</v>
      </c>
      <c r="I178" s="3">
        <f>SUM(Table39[[#This Row],[RN Hours]], Table39[[#This Row],[RN Admin Hours]], Table39[[#This Row],[RN DON Hours]])</f>
        <v>110.04444444444445</v>
      </c>
      <c r="J178" s="3">
        <f t="shared" si="9"/>
        <v>0</v>
      </c>
      <c r="K178" s="4">
        <f>Table39[[#This Row],[RN Hours Contract (W/ Admin, DON)]]/Table39[[#This Row],[RN Hours (w/ Admin, DON)]]</f>
        <v>0</v>
      </c>
      <c r="L178" s="3">
        <v>76.919444444444451</v>
      </c>
      <c r="M178" s="3">
        <v>0</v>
      </c>
      <c r="N178" s="4">
        <f>Table39[[#This Row],[RN Hours Contract]]/Table39[[#This Row],[RN Hours]]</f>
        <v>0</v>
      </c>
      <c r="O178" s="3">
        <v>27.524999999999999</v>
      </c>
      <c r="P178" s="3">
        <v>0</v>
      </c>
      <c r="Q178" s="4">
        <f>Table39[[#This Row],[RN Admin Hours Contract]]/Table39[[#This Row],[RN Admin Hours]]</f>
        <v>0</v>
      </c>
      <c r="R178" s="3">
        <v>5.6</v>
      </c>
      <c r="S178" s="3">
        <v>0</v>
      </c>
      <c r="T178" s="4">
        <f>Table39[[#This Row],[RN DON Hours Contract]]/Table39[[#This Row],[RN DON Hours]]</f>
        <v>0</v>
      </c>
      <c r="U178" s="3">
        <f>SUM(Table39[[#This Row],[LPN Hours]], Table39[[#This Row],[LPN Admin Hours]])</f>
        <v>136.80555555555554</v>
      </c>
      <c r="V178" s="3">
        <f>Table39[[#This Row],[LPN Hours Contract]]+Table39[[#This Row],[LPN Admin Hours Contract]]</f>
        <v>0</v>
      </c>
      <c r="W178" s="4">
        <f t="shared" si="10"/>
        <v>0</v>
      </c>
      <c r="X178" s="3">
        <v>130.51388888888889</v>
      </c>
      <c r="Y178" s="3">
        <v>0</v>
      </c>
      <c r="Z178" s="4">
        <f>Table39[[#This Row],[LPN Hours Contract]]/Table39[[#This Row],[LPN Hours]]</f>
        <v>0</v>
      </c>
      <c r="AA178" s="3">
        <v>6.291666666666667</v>
      </c>
      <c r="AB178" s="3">
        <v>0</v>
      </c>
      <c r="AC178" s="4">
        <f>Table39[[#This Row],[LPN Admin Hours Contract]]/Table39[[#This Row],[LPN Admin Hours]]</f>
        <v>0</v>
      </c>
      <c r="AD178" s="3">
        <f>SUM(Table39[[#This Row],[CNA Hours]], Table39[[#This Row],[NA in Training Hours]], Table39[[#This Row],[Med Aide/Tech Hours]])</f>
        <v>309.76111111111112</v>
      </c>
      <c r="AE178" s="3">
        <f>SUM(Table39[[#This Row],[CNA Hours Contract]], Table39[[#This Row],[NA in Training Hours Contract]], Table39[[#This Row],[Med Aide/Tech Hours Contract]])</f>
        <v>0</v>
      </c>
      <c r="AF178" s="4">
        <f>Table39[[#This Row],[CNA/NA/Med Aide Contract Hours]]/Table39[[#This Row],[Total CNA, NA in Training, Med Aide/Tech Hours]]</f>
        <v>0</v>
      </c>
      <c r="AG178" s="3">
        <v>309.76111111111112</v>
      </c>
      <c r="AH178" s="3">
        <v>0</v>
      </c>
      <c r="AI178" s="4">
        <f>Table39[[#This Row],[CNA Hours Contract]]/Table39[[#This Row],[CNA Hours]]</f>
        <v>0</v>
      </c>
      <c r="AJ178" s="3">
        <v>0</v>
      </c>
      <c r="AK178" s="3">
        <v>0</v>
      </c>
      <c r="AL178" s="4">
        <v>0</v>
      </c>
      <c r="AM178" s="3">
        <v>0</v>
      </c>
      <c r="AN178" s="3">
        <v>0</v>
      </c>
      <c r="AO178" s="4">
        <v>0</v>
      </c>
      <c r="AP178" s="1" t="s">
        <v>176</v>
      </c>
      <c r="AQ178" s="1">
        <v>5</v>
      </c>
    </row>
    <row r="179" spans="1:43" x14ac:dyDescent="0.2">
      <c r="A179" s="1" t="s">
        <v>680</v>
      </c>
      <c r="B179" s="1" t="s">
        <v>862</v>
      </c>
      <c r="C179" s="1" t="s">
        <v>1396</v>
      </c>
      <c r="D179" s="1" t="s">
        <v>1706</v>
      </c>
      <c r="E179" s="3">
        <v>58.588888888888889</v>
      </c>
      <c r="F179" s="3">
        <f t="shared" si="8"/>
        <v>199.01922222222223</v>
      </c>
      <c r="G179" s="3">
        <f>SUM(Table39[[#This Row],[RN Hours Contract (W/ Admin, DON)]], Table39[[#This Row],[LPN Contract Hours (w/ Admin)]], Table39[[#This Row],[CNA/NA/Med Aide Contract Hours]])</f>
        <v>5.6888888888888891</v>
      </c>
      <c r="H179" s="4">
        <f>Table39[[#This Row],[Total Contract Hours]]/Table39[[#This Row],[Total Hours Nurse Staffing]]</f>
        <v>2.8584620246062217E-2</v>
      </c>
      <c r="I179" s="3">
        <f>SUM(Table39[[#This Row],[RN Hours]], Table39[[#This Row],[RN Admin Hours]], Table39[[#This Row],[RN DON Hours]])</f>
        <v>40.357222222222227</v>
      </c>
      <c r="J179" s="3">
        <f t="shared" si="9"/>
        <v>5.6888888888888891</v>
      </c>
      <c r="K179" s="4">
        <f>Table39[[#This Row],[RN Hours Contract (W/ Admin, DON)]]/Table39[[#This Row],[RN Hours (w/ Admin, DON)]]</f>
        <v>0.14096334127169857</v>
      </c>
      <c r="L179" s="3">
        <v>35.107222222222227</v>
      </c>
      <c r="M179" s="3">
        <v>5.6888888888888891</v>
      </c>
      <c r="N179" s="4">
        <f>Table39[[#This Row],[RN Hours Contract]]/Table39[[#This Row],[RN Hours]]</f>
        <v>0.16204326428560123</v>
      </c>
      <c r="O179" s="3">
        <v>0</v>
      </c>
      <c r="P179" s="3">
        <v>0</v>
      </c>
      <c r="Q179" s="4">
        <v>0</v>
      </c>
      <c r="R179" s="3">
        <v>5.25</v>
      </c>
      <c r="S179" s="3">
        <v>0</v>
      </c>
      <c r="T179" s="4">
        <f>Table39[[#This Row],[RN DON Hours Contract]]/Table39[[#This Row],[RN DON Hours]]</f>
        <v>0</v>
      </c>
      <c r="U179" s="3">
        <f>SUM(Table39[[#This Row],[LPN Hours]], Table39[[#This Row],[LPN Admin Hours]])</f>
        <v>40.076666666666668</v>
      </c>
      <c r="V179" s="3">
        <f>Table39[[#This Row],[LPN Hours Contract]]+Table39[[#This Row],[LPN Admin Hours Contract]]</f>
        <v>0</v>
      </c>
      <c r="W179" s="4">
        <f t="shared" si="10"/>
        <v>0</v>
      </c>
      <c r="X179" s="3">
        <v>40.076666666666668</v>
      </c>
      <c r="Y179" s="3">
        <v>0</v>
      </c>
      <c r="Z179" s="4">
        <f>Table39[[#This Row],[LPN Hours Contract]]/Table39[[#This Row],[LPN Hours]]</f>
        <v>0</v>
      </c>
      <c r="AA179" s="3">
        <v>0</v>
      </c>
      <c r="AB179" s="3">
        <v>0</v>
      </c>
      <c r="AC179" s="4">
        <v>0</v>
      </c>
      <c r="AD179" s="3">
        <f>SUM(Table39[[#This Row],[CNA Hours]], Table39[[#This Row],[NA in Training Hours]], Table39[[#This Row],[Med Aide/Tech Hours]])</f>
        <v>118.58533333333332</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117.90711111111111</v>
      </c>
      <c r="AH179" s="3">
        <v>0</v>
      </c>
      <c r="AI179" s="4">
        <f>Table39[[#This Row],[CNA Hours Contract]]/Table39[[#This Row],[CNA Hours]]</f>
        <v>0</v>
      </c>
      <c r="AJ179" s="3">
        <v>0.67822222222222217</v>
      </c>
      <c r="AK179" s="3">
        <v>0</v>
      </c>
      <c r="AL179" s="4">
        <f>Table39[[#This Row],[NA in Training Hours Contract]]/Table39[[#This Row],[NA in Training Hours]]</f>
        <v>0</v>
      </c>
      <c r="AM179" s="3">
        <v>0</v>
      </c>
      <c r="AN179" s="3">
        <v>0</v>
      </c>
      <c r="AO179" s="4">
        <v>0</v>
      </c>
      <c r="AP179" s="1" t="s">
        <v>177</v>
      </c>
      <c r="AQ179" s="1">
        <v>5</v>
      </c>
    </row>
    <row r="180" spans="1:43" x14ac:dyDescent="0.2">
      <c r="A180" s="1" t="s">
        <v>680</v>
      </c>
      <c r="B180" s="1" t="s">
        <v>863</v>
      </c>
      <c r="C180" s="1" t="s">
        <v>1439</v>
      </c>
      <c r="D180" s="1" t="s">
        <v>1741</v>
      </c>
      <c r="E180" s="3">
        <v>193.47777777777779</v>
      </c>
      <c r="F180" s="3">
        <f t="shared" si="8"/>
        <v>662.17488888888886</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172.77777777777777</v>
      </c>
      <c r="J180" s="3">
        <f t="shared" si="9"/>
        <v>0</v>
      </c>
      <c r="K180" s="4">
        <f>Table39[[#This Row],[RN Hours Contract (W/ Admin, DON)]]/Table39[[#This Row],[RN Hours (w/ Admin, DON)]]</f>
        <v>0</v>
      </c>
      <c r="L180" s="3">
        <v>151</v>
      </c>
      <c r="M180" s="3">
        <v>0</v>
      </c>
      <c r="N180" s="4">
        <f>Table39[[#This Row],[RN Hours Contract]]/Table39[[#This Row],[RN Hours]]</f>
        <v>0</v>
      </c>
      <c r="O180" s="3">
        <v>17.066666666666666</v>
      </c>
      <c r="P180" s="3">
        <v>0</v>
      </c>
      <c r="Q180" s="4">
        <f>Table39[[#This Row],[RN Admin Hours Contract]]/Table39[[#This Row],[RN Admin Hours]]</f>
        <v>0</v>
      </c>
      <c r="R180" s="3">
        <v>4.7111111111111112</v>
      </c>
      <c r="S180" s="3">
        <v>0</v>
      </c>
      <c r="T180" s="4">
        <f>Table39[[#This Row],[RN DON Hours Contract]]/Table39[[#This Row],[RN DON Hours]]</f>
        <v>0</v>
      </c>
      <c r="U180" s="3">
        <f>SUM(Table39[[#This Row],[LPN Hours]], Table39[[#This Row],[LPN Admin Hours]])</f>
        <v>135.78877777777777</v>
      </c>
      <c r="V180" s="3">
        <f>Table39[[#This Row],[LPN Hours Contract]]+Table39[[#This Row],[LPN Admin Hours Contract]]</f>
        <v>0</v>
      </c>
      <c r="W180" s="4">
        <f t="shared" si="10"/>
        <v>0</v>
      </c>
      <c r="X180" s="3">
        <v>127.70544444444444</v>
      </c>
      <c r="Y180" s="3">
        <v>0</v>
      </c>
      <c r="Z180" s="4">
        <f>Table39[[#This Row],[LPN Hours Contract]]/Table39[[#This Row],[LPN Hours]]</f>
        <v>0</v>
      </c>
      <c r="AA180" s="3">
        <v>8.0833333333333339</v>
      </c>
      <c r="AB180" s="3">
        <v>0</v>
      </c>
      <c r="AC180" s="4">
        <f>Table39[[#This Row],[LPN Admin Hours Contract]]/Table39[[#This Row],[LPN Admin Hours]]</f>
        <v>0</v>
      </c>
      <c r="AD180" s="3">
        <f>SUM(Table39[[#This Row],[CNA Hours]], Table39[[#This Row],[NA in Training Hours]], Table39[[#This Row],[Med Aide/Tech Hours]])</f>
        <v>353.60833333333335</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353.60833333333335</v>
      </c>
      <c r="AH180" s="3">
        <v>0</v>
      </c>
      <c r="AI180" s="4">
        <f>Table39[[#This Row],[CNA Hours Contract]]/Table39[[#This Row],[CNA Hours]]</f>
        <v>0</v>
      </c>
      <c r="AJ180" s="3">
        <v>0</v>
      </c>
      <c r="AK180" s="3">
        <v>0</v>
      </c>
      <c r="AL180" s="4">
        <v>0</v>
      </c>
      <c r="AM180" s="3">
        <v>0</v>
      </c>
      <c r="AN180" s="3">
        <v>0</v>
      </c>
      <c r="AO180" s="4">
        <v>0</v>
      </c>
      <c r="AP180" s="1" t="s">
        <v>178</v>
      </c>
      <c r="AQ180" s="1">
        <v>5</v>
      </c>
    </row>
    <row r="181" spans="1:43" x14ac:dyDescent="0.2">
      <c r="A181" s="1" t="s">
        <v>680</v>
      </c>
      <c r="B181" s="1" t="s">
        <v>864</v>
      </c>
      <c r="C181" s="1" t="s">
        <v>1525</v>
      </c>
      <c r="D181" s="1" t="s">
        <v>1754</v>
      </c>
      <c r="E181" s="3">
        <v>113.24444444444444</v>
      </c>
      <c r="F181" s="3">
        <f t="shared" si="8"/>
        <v>409.58755555555558</v>
      </c>
      <c r="G181" s="3">
        <f>SUM(Table39[[#This Row],[RN Hours Contract (W/ Admin, DON)]], Table39[[#This Row],[LPN Contract Hours (w/ Admin)]], Table39[[#This Row],[CNA/NA/Med Aide Contract Hours]])</f>
        <v>52.640333333333331</v>
      </c>
      <c r="H181" s="4">
        <f>Table39[[#This Row],[Total Contract Hours]]/Table39[[#This Row],[Total Hours Nurse Staffing]]</f>
        <v>0.12852034350001951</v>
      </c>
      <c r="I181" s="3">
        <f>SUM(Table39[[#This Row],[RN Hours]], Table39[[#This Row],[RN Admin Hours]], Table39[[#This Row],[RN DON Hours]])</f>
        <v>144.99466666666666</v>
      </c>
      <c r="J181" s="3">
        <f t="shared" si="9"/>
        <v>2.4168888888888893</v>
      </c>
      <c r="K181" s="4">
        <f>Table39[[#This Row],[RN Hours Contract (W/ Admin, DON)]]/Table39[[#This Row],[RN Hours (w/ Admin, DON)]]</f>
        <v>1.66688123394577E-2</v>
      </c>
      <c r="L181" s="3">
        <v>106.63077777777778</v>
      </c>
      <c r="M181" s="3">
        <v>2.4168888888888893</v>
      </c>
      <c r="N181" s="4">
        <f>Table39[[#This Row],[RN Hours Contract]]/Table39[[#This Row],[RN Hours]]</f>
        <v>2.266595948428482E-2</v>
      </c>
      <c r="O181" s="3">
        <v>32.94166666666667</v>
      </c>
      <c r="P181" s="3">
        <v>0</v>
      </c>
      <c r="Q181" s="4">
        <f>Table39[[#This Row],[RN Admin Hours Contract]]/Table39[[#This Row],[RN Admin Hours]]</f>
        <v>0</v>
      </c>
      <c r="R181" s="3">
        <v>5.4222222222222225</v>
      </c>
      <c r="S181" s="3">
        <v>0</v>
      </c>
      <c r="T181" s="4">
        <f>Table39[[#This Row],[RN DON Hours Contract]]/Table39[[#This Row],[RN DON Hours]]</f>
        <v>0</v>
      </c>
      <c r="U181" s="3">
        <f>SUM(Table39[[#This Row],[LPN Hours]], Table39[[#This Row],[LPN Admin Hours]])</f>
        <v>59.11622222222222</v>
      </c>
      <c r="V181" s="3">
        <f>Table39[[#This Row],[LPN Hours Contract]]+Table39[[#This Row],[LPN Admin Hours Contract]]</f>
        <v>11.960666666666667</v>
      </c>
      <c r="W181" s="4">
        <f t="shared" si="10"/>
        <v>0.20232461102987337</v>
      </c>
      <c r="X181" s="3">
        <v>59.11622222222222</v>
      </c>
      <c r="Y181" s="3">
        <v>11.960666666666667</v>
      </c>
      <c r="Z181" s="4">
        <f>Table39[[#This Row],[LPN Hours Contract]]/Table39[[#This Row],[LPN Hours]]</f>
        <v>0.20232461102987337</v>
      </c>
      <c r="AA181" s="3">
        <v>0</v>
      </c>
      <c r="AB181" s="3">
        <v>0</v>
      </c>
      <c r="AC181" s="4">
        <v>0</v>
      </c>
      <c r="AD181" s="3">
        <f>SUM(Table39[[#This Row],[CNA Hours]], Table39[[#This Row],[NA in Training Hours]], Table39[[#This Row],[Med Aide/Tech Hours]])</f>
        <v>205.47666666666669</v>
      </c>
      <c r="AE181" s="3">
        <f>SUM(Table39[[#This Row],[CNA Hours Contract]], Table39[[#This Row],[NA in Training Hours Contract]], Table39[[#This Row],[Med Aide/Tech Hours Contract]])</f>
        <v>38.262777777777771</v>
      </c>
      <c r="AF181" s="4">
        <f>Table39[[#This Row],[CNA/NA/Med Aide Contract Hours]]/Table39[[#This Row],[Total CNA, NA in Training, Med Aide/Tech Hours]]</f>
        <v>0.18621470942902407</v>
      </c>
      <c r="AG181" s="3">
        <v>205.47666666666669</v>
      </c>
      <c r="AH181" s="3">
        <v>38.262777777777771</v>
      </c>
      <c r="AI181" s="4">
        <f>Table39[[#This Row],[CNA Hours Contract]]/Table39[[#This Row],[CNA Hours]]</f>
        <v>0.18621470942902407</v>
      </c>
      <c r="AJ181" s="3">
        <v>0</v>
      </c>
      <c r="AK181" s="3">
        <v>0</v>
      </c>
      <c r="AL181" s="4">
        <v>0</v>
      </c>
      <c r="AM181" s="3">
        <v>0</v>
      </c>
      <c r="AN181" s="3">
        <v>0</v>
      </c>
      <c r="AO181" s="4">
        <v>0</v>
      </c>
      <c r="AP181" s="1" t="s">
        <v>179</v>
      </c>
      <c r="AQ181" s="1">
        <v>5</v>
      </c>
    </row>
    <row r="182" spans="1:43" x14ac:dyDescent="0.2">
      <c r="A182" s="1" t="s">
        <v>680</v>
      </c>
      <c r="B182" s="1" t="s">
        <v>865</v>
      </c>
      <c r="C182" s="1" t="s">
        <v>1456</v>
      </c>
      <c r="D182" s="1" t="s">
        <v>1737</v>
      </c>
      <c r="E182" s="3">
        <v>24.4</v>
      </c>
      <c r="F182" s="3">
        <f t="shared" si="8"/>
        <v>80.363777777777784</v>
      </c>
      <c r="G182" s="3">
        <f>SUM(Table39[[#This Row],[RN Hours Contract (W/ Admin, DON)]], Table39[[#This Row],[LPN Contract Hours (w/ Admin)]], Table39[[#This Row],[CNA/NA/Med Aide Contract Hours]])</f>
        <v>2.5638888888888891</v>
      </c>
      <c r="H182" s="4">
        <f>Table39[[#This Row],[Total Contract Hours]]/Table39[[#This Row],[Total Hours Nurse Staffing]]</f>
        <v>3.1903538631279434E-2</v>
      </c>
      <c r="I182" s="3">
        <f>SUM(Table39[[#This Row],[RN Hours]], Table39[[#This Row],[RN Admin Hours]], Table39[[#This Row],[RN DON Hours]])</f>
        <v>5.8910000000000018</v>
      </c>
      <c r="J182" s="3">
        <f t="shared" si="9"/>
        <v>0</v>
      </c>
      <c r="K182" s="4">
        <f>Table39[[#This Row],[RN Hours Contract (W/ Admin, DON)]]/Table39[[#This Row],[RN Hours (w/ Admin, DON)]]</f>
        <v>0</v>
      </c>
      <c r="L182" s="3">
        <v>2.6527777777777777</v>
      </c>
      <c r="M182" s="3">
        <v>0</v>
      </c>
      <c r="N182" s="4">
        <f>Table39[[#This Row],[RN Hours Contract]]/Table39[[#This Row],[RN Hours]]</f>
        <v>0</v>
      </c>
      <c r="O182" s="3">
        <v>0</v>
      </c>
      <c r="P182" s="3">
        <v>0</v>
      </c>
      <c r="Q182" s="4">
        <v>0</v>
      </c>
      <c r="R182" s="3">
        <v>3.2382222222222237</v>
      </c>
      <c r="S182" s="3">
        <v>0</v>
      </c>
      <c r="T182" s="4">
        <f>Table39[[#This Row],[RN DON Hours Contract]]/Table39[[#This Row],[RN DON Hours]]</f>
        <v>0</v>
      </c>
      <c r="U182" s="3">
        <f>SUM(Table39[[#This Row],[LPN Hours]], Table39[[#This Row],[LPN Admin Hours]])</f>
        <v>34.396888888888896</v>
      </c>
      <c r="V182" s="3">
        <f>Table39[[#This Row],[LPN Hours Contract]]+Table39[[#This Row],[LPN Admin Hours Contract]]</f>
        <v>2.5638888888888891</v>
      </c>
      <c r="W182" s="4">
        <f t="shared" si="10"/>
        <v>7.4538394945279279E-2</v>
      </c>
      <c r="X182" s="3">
        <v>29.06388888888889</v>
      </c>
      <c r="Y182" s="3">
        <v>2.5638888888888891</v>
      </c>
      <c r="Z182" s="4">
        <f>Table39[[#This Row],[LPN Hours Contract]]/Table39[[#This Row],[LPN Hours]]</f>
        <v>8.8215616935869254E-2</v>
      </c>
      <c r="AA182" s="3">
        <v>5.333000000000002</v>
      </c>
      <c r="AB182" s="3">
        <v>0</v>
      </c>
      <c r="AC182" s="4">
        <f>Table39[[#This Row],[LPN Admin Hours Contract]]/Table39[[#This Row],[LPN Admin Hours]]</f>
        <v>0</v>
      </c>
      <c r="AD182" s="3">
        <f>SUM(Table39[[#This Row],[CNA Hours]], Table39[[#This Row],[NA in Training Hours]], Table39[[#This Row],[Med Aide/Tech Hours]])</f>
        <v>40.07588888888889</v>
      </c>
      <c r="AE182" s="3">
        <f>SUM(Table39[[#This Row],[CNA Hours Contract]], Table39[[#This Row],[NA in Training Hours Contract]], Table39[[#This Row],[Med Aide/Tech Hours Contract]])</f>
        <v>0</v>
      </c>
      <c r="AF182" s="4">
        <f>Table39[[#This Row],[CNA/NA/Med Aide Contract Hours]]/Table39[[#This Row],[Total CNA, NA in Training, Med Aide/Tech Hours]]</f>
        <v>0</v>
      </c>
      <c r="AG182" s="3">
        <v>40.07588888888889</v>
      </c>
      <c r="AH182" s="3">
        <v>0</v>
      </c>
      <c r="AI182" s="4">
        <f>Table39[[#This Row],[CNA Hours Contract]]/Table39[[#This Row],[CNA Hours]]</f>
        <v>0</v>
      </c>
      <c r="AJ182" s="3">
        <v>0</v>
      </c>
      <c r="AK182" s="3">
        <v>0</v>
      </c>
      <c r="AL182" s="4">
        <v>0</v>
      </c>
      <c r="AM182" s="3">
        <v>0</v>
      </c>
      <c r="AN182" s="3">
        <v>0</v>
      </c>
      <c r="AO182" s="4">
        <v>0</v>
      </c>
      <c r="AP182" s="1" t="s">
        <v>180</v>
      </c>
      <c r="AQ182" s="1">
        <v>5</v>
      </c>
    </row>
    <row r="183" spans="1:43" x14ac:dyDescent="0.2">
      <c r="A183" s="1" t="s">
        <v>680</v>
      </c>
      <c r="B183" s="1" t="s">
        <v>866</v>
      </c>
      <c r="C183" s="1" t="s">
        <v>1526</v>
      </c>
      <c r="D183" s="1" t="s">
        <v>1717</v>
      </c>
      <c r="E183" s="3">
        <v>73.111111111111114</v>
      </c>
      <c r="F183" s="3">
        <f t="shared" si="8"/>
        <v>271.92499999999995</v>
      </c>
      <c r="G183" s="3">
        <f>SUM(Table39[[#This Row],[RN Hours Contract (W/ Admin, DON)]], Table39[[#This Row],[LPN Contract Hours (w/ Admin)]], Table39[[#This Row],[CNA/NA/Med Aide Contract Hours]])</f>
        <v>16.266666666666666</v>
      </c>
      <c r="H183" s="4">
        <f>Table39[[#This Row],[Total Contract Hours]]/Table39[[#This Row],[Total Hours Nurse Staffing]]</f>
        <v>5.9820416168673965E-2</v>
      </c>
      <c r="I183" s="3">
        <f>SUM(Table39[[#This Row],[RN Hours]], Table39[[#This Row],[RN Admin Hours]], Table39[[#This Row],[RN DON Hours]])</f>
        <v>20.088888888888889</v>
      </c>
      <c r="J183" s="3">
        <f t="shared" si="9"/>
        <v>0</v>
      </c>
      <c r="K183" s="4">
        <f>Table39[[#This Row],[RN Hours Contract (W/ Admin, DON)]]/Table39[[#This Row],[RN Hours (w/ Admin, DON)]]</f>
        <v>0</v>
      </c>
      <c r="L183" s="3">
        <v>14.533333333333333</v>
      </c>
      <c r="M183" s="3">
        <v>0</v>
      </c>
      <c r="N183" s="4">
        <f>Table39[[#This Row],[RN Hours Contract]]/Table39[[#This Row],[RN Hours]]</f>
        <v>0</v>
      </c>
      <c r="O183" s="3">
        <v>0</v>
      </c>
      <c r="P183" s="3">
        <v>0</v>
      </c>
      <c r="Q183" s="4">
        <v>0</v>
      </c>
      <c r="R183" s="3">
        <v>5.5555555555555554</v>
      </c>
      <c r="S183" s="3">
        <v>0</v>
      </c>
      <c r="T183" s="4">
        <f>Table39[[#This Row],[RN DON Hours Contract]]/Table39[[#This Row],[RN DON Hours]]</f>
        <v>0</v>
      </c>
      <c r="U183" s="3">
        <f>SUM(Table39[[#This Row],[LPN Hours]], Table39[[#This Row],[LPN Admin Hours]])</f>
        <v>105.01111111111111</v>
      </c>
      <c r="V183" s="3">
        <f>Table39[[#This Row],[LPN Hours Contract]]+Table39[[#This Row],[LPN Admin Hours Contract]]</f>
        <v>0.12777777777777777</v>
      </c>
      <c r="W183" s="4">
        <f t="shared" si="10"/>
        <v>1.2168024547666912E-3</v>
      </c>
      <c r="X183" s="3">
        <v>82.191666666666663</v>
      </c>
      <c r="Y183" s="3">
        <v>0.12777777777777777</v>
      </c>
      <c r="Z183" s="4">
        <f>Table39[[#This Row],[LPN Hours Contract]]/Table39[[#This Row],[LPN Hours]]</f>
        <v>1.5546317888404475E-3</v>
      </c>
      <c r="AA183" s="3">
        <v>22.819444444444443</v>
      </c>
      <c r="AB183" s="3">
        <v>0</v>
      </c>
      <c r="AC183" s="4">
        <f>Table39[[#This Row],[LPN Admin Hours Contract]]/Table39[[#This Row],[LPN Admin Hours]]</f>
        <v>0</v>
      </c>
      <c r="AD183" s="3">
        <f>SUM(Table39[[#This Row],[CNA Hours]], Table39[[#This Row],[NA in Training Hours]], Table39[[#This Row],[Med Aide/Tech Hours]])</f>
        <v>146.82499999999999</v>
      </c>
      <c r="AE183" s="3">
        <f>SUM(Table39[[#This Row],[CNA Hours Contract]], Table39[[#This Row],[NA in Training Hours Contract]], Table39[[#This Row],[Med Aide/Tech Hours Contract]])</f>
        <v>16.138888888888889</v>
      </c>
      <c r="AF183" s="4">
        <f>Table39[[#This Row],[CNA/NA/Med Aide Contract Hours]]/Table39[[#This Row],[Total CNA, NA in Training, Med Aide/Tech Hours]]</f>
        <v>0.10991921599788108</v>
      </c>
      <c r="AG183" s="3">
        <v>143.52777777777777</v>
      </c>
      <c r="AH183" s="3">
        <v>16.138888888888889</v>
      </c>
      <c r="AI183" s="4">
        <f>Table39[[#This Row],[CNA Hours Contract]]/Table39[[#This Row],[CNA Hours]]</f>
        <v>0.11244435842848849</v>
      </c>
      <c r="AJ183" s="3">
        <v>3.2972222222222221</v>
      </c>
      <c r="AK183" s="3">
        <v>0</v>
      </c>
      <c r="AL183" s="4">
        <f>Table39[[#This Row],[NA in Training Hours Contract]]/Table39[[#This Row],[NA in Training Hours]]</f>
        <v>0</v>
      </c>
      <c r="AM183" s="3">
        <v>0</v>
      </c>
      <c r="AN183" s="3">
        <v>0</v>
      </c>
      <c r="AO183" s="4">
        <v>0</v>
      </c>
      <c r="AP183" s="1" t="s">
        <v>181</v>
      </c>
      <c r="AQ183" s="1">
        <v>5</v>
      </c>
    </row>
    <row r="184" spans="1:43" x14ac:dyDescent="0.2">
      <c r="A184" s="1" t="s">
        <v>680</v>
      </c>
      <c r="B184" s="1" t="s">
        <v>867</v>
      </c>
      <c r="C184" s="1" t="s">
        <v>1527</v>
      </c>
      <c r="D184" s="1" t="s">
        <v>1700</v>
      </c>
      <c r="E184" s="3">
        <v>30.68888888888889</v>
      </c>
      <c r="F184" s="3">
        <f t="shared" si="8"/>
        <v>118.83088888888889</v>
      </c>
      <c r="G184" s="3">
        <f>SUM(Table39[[#This Row],[RN Hours Contract (W/ Admin, DON)]], Table39[[#This Row],[LPN Contract Hours (w/ Admin)]], Table39[[#This Row],[CNA/NA/Med Aide Contract Hours]])</f>
        <v>0</v>
      </c>
      <c r="H184" s="4">
        <f>Table39[[#This Row],[Total Contract Hours]]/Table39[[#This Row],[Total Hours Nurse Staffing]]</f>
        <v>0</v>
      </c>
      <c r="I184" s="3">
        <f>SUM(Table39[[#This Row],[RN Hours]], Table39[[#This Row],[RN Admin Hours]], Table39[[#This Row],[RN DON Hours]])</f>
        <v>23.348000000000006</v>
      </c>
      <c r="J184" s="3">
        <f t="shared" si="9"/>
        <v>0</v>
      </c>
      <c r="K184" s="4">
        <f>Table39[[#This Row],[RN Hours Contract (W/ Admin, DON)]]/Table39[[#This Row],[RN Hours (w/ Admin, DON)]]</f>
        <v>0</v>
      </c>
      <c r="L184" s="3">
        <v>13.006444444444444</v>
      </c>
      <c r="M184" s="3">
        <v>0</v>
      </c>
      <c r="N184" s="4">
        <f>Table39[[#This Row],[RN Hours Contract]]/Table39[[#This Row],[RN Hours]]</f>
        <v>0</v>
      </c>
      <c r="O184" s="3">
        <v>4.6273333333333335</v>
      </c>
      <c r="P184" s="3">
        <v>0</v>
      </c>
      <c r="Q184" s="4">
        <f>Table39[[#This Row],[RN Admin Hours Contract]]/Table39[[#This Row],[RN Admin Hours]]</f>
        <v>0</v>
      </c>
      <c r="R184" s="3">
        <v>5.7142222222222294</v>
      </c>
      <c r="S184" s="3">
        <v>0</v>
      </c>
      <c r="T184" s="4">
        <f>Table39[[#This Row],[RN DON Hours Contract]]/Table39[[#This Row],[RN DON Hours]]</f>
        <v>0</v>
      </c>
      <c r="U184" s="3">
        <f>SUM(Table39[[#This Row],[LPN Hours]], Table39[[#This Row],[LPN Admin Hours]])</f>
        <v>36.579111111111111</v>
      </c>
      <c r="V184" s="3">
        <f>Table39[[#This Row],[LPN Hours Contract]]+Table39[[#This Row],[LPN Admin Hours Contract]]</f>
        <v>0</v>
      </c>
      <c r="W184" s="4">
        <f t="shared" si="10"/>
        <v>0</v>
      </c>
      <c r="X184" s="3">
        <v>36.579111111111111</v>
      </c>
      <c r="Y184" s="3">
        <v>0</v>
      </c>
      <c r="Z184" s="4">
        <f>Table39[[#This Row],[LPN Hours Contract]]/Table39[[#This Row],[LPN Hours]]</f>
        <v>0</v>
      </c>
      <c r="AA184" s="3">
        <v>0</v>
      </c>
      <c r="AB184" s="3">
        <v>0</v>
      </c>
      <c r="AC184" s="4">
        <v>0</v>
      </c>
      <c r="AD184" s="3">
        <f>SUM(Table39[[#This Row],[CNA Hours]], Table39[[#This Row],[NA in Training Hours]], Table39[[#This Row],[Med Aide/Tech Hours]])</f>
        <v>58.903777777777776</v>
      </c>
      <c r="AE184" s="3">
        <f>SUM(Table39[[#This Row],[CNA Hours Contract]], Table39[[#This Row],[NA in Training Hours Contract]], Table39[[#This Row],[Med Aide/Tech Hours Contract]])</f>
        <v>0</v>
      </c>
      <c r="AF184" s="4">
        <f>Table39[[#This Row],[CNA/NA/Med Aide Contract Hours]]/Table39[[#This Row],[Total CNA, NA in Training, Med Aide/Tech Hours]]</f>
        <v>0</v>
      </c>
      <c r="AG184" s="3">
        <v>58.903777777777776</v>
      </c>
      <c r="AH184" s="3">
        <v>0</v>
      </c>
      <c r="AI184" s="4">
        <f>Table39[[#This Row],[CNA Hours Contract]]/Table39[[#This Row],[CNA Hours]]</f>
        <v>0</v>
      </c>
      <c r="AJ184" s="3">
        <v>0</v>
      </c>
      <c r="AK184" s="3">
        <v>0</v>
      </c>
      <c r="AL184" s="4">
        <v>0</v>
      </c>
      <c r="AM184" s="3">
        <v>0</v>
      </c>
      <c r="AN184" s="3">
        <v>0</v>
      </c>
      <c r="AO184" s="4">
        <v>0</v>
      </c>
      <c r="AP184" s="1" t="s">
        <v>182</v>
      </c>
      <c r="AQ184" s="1">
        <v>5</v>
      </c>
    </row>
    <row r="185" spans="1:43" x14ac:dyDescent="0.2">
      <c r="A185" s="1" t="s">
        <v>680</v>
      </c>
      <c r="B185" s="1" t="s">
        <v>868</v>
      </c>
      <c r="C185" s="1" t="s">
        <v>1528</v>
      </c>
      <c r="D185" s="1" t="s">
        <v>1717</v>
      </c>
      <c r="E185" s="3">
        <v>33.288888888888891</v>
      </c>
      <c r="F185" s="3">
        <f t="shared" si="8"/>
        <v>107.09722222222223</v>
      </c>
      <c r="G185" s="3">
        <f>SUM(Table39[[#This Row],[RN Hours Contract (W/ Admin, DON)]], Table39[[#This Row],[LPN Contract Hours (w/ Admin)]], Table39[[#This Row],[CNA/NA/Med Aide Contract Hours]])</f>
        <v>0</v>
      </c>
      <c r="H185" s="4">
        <f>Table39[[#This Row],[Total Contract Hours]]/Table39[[#This Row],[Total Hours Nurse Staffing]]</f>
        <v>0</v>
      </c>
      <c r="I185" s="3">
        <f>SUM(Table39[[#This Row],[RN Hours]], Table39[[#This Row],[RN Admin Hours]], Table39[[#This Row],[RN DON Hours]])</f>
        <v>16.358333333333334</v>
      </c>
      <c r="J185" s="3">
        <f t="shared" si="9"/>
        <v>0</v>
      </c>
      <c r="K185" s="4">
        <f>Table39[[#This Row],[RN Hours Contract (W/ Admin, DON)]]/Table39[[#This Row],[RN Hours (w/ Admin, DON)]]</f>
        <v>0</v>
      </c>
      <c r="L185" s="3">
        <v>11.558333333333334</v>
      </c>
      <c r="M185" s="3">
        <v>0</v>
      </c>
      <c r="N185" s="4">
        <f>Table39[[#This Row],[RN Hours Contract]]/Table39[[#This Row],[RN Hours]]</f>
        <v>0</v>
      </c>
      <c r="O185" s="3">
        <v>0</v>
      </c>
      <c r="P185" s="3">
        <v>0</v>
      </c>
      <c r="Q185" s="4">
        <v>0</v>
      </c>
      <c r="R185" s="3">
        <v>4.8</v>
      </c>
      <c r="S185" s="3">
        <v>0</v>
      </c>
      <c r="T185" s="4">
        <f>Table39[[#This Row],[RN DON Hours Contract]]/Table39[[#This Row],[RN DON Hours]]</f>
        <v>0</v>
      </c>
      <c r="U185" s="3">
        <f>SUM(Table39[[#This Row],[LPN Hours]], Table39[[#This Row],[LPN Admin Hours]])</f>
        <v>35.216666666666669</v>
      </c>
      <c r="V185" s="3">
        <f>Table39[[#This Row],[LPN Hours Contract]]+Table39[[#This Row],[LPN Admin Hours Contract]]</f>
        <v>0</v>
      </c>
      <c r="W185" s="4">
        <f t="shared" si="10"/>
        <v>0</v>
      </c>
      <c r="X185" s="3">
        <v>28.694444444444443</v>
      </c>
      <c r="Y185" s="3">
        <v>0</v>
      </c>
      <c r="Z185" s="4">
        <f>Table39[[#This Row],[LPN Hours Contract]]/Table39[[#This Row],[LPN Hours]]</f>
        <v>0</v>
      </c>
      <c r="AA185" s="3">
        <v>6.5222222222222221</v>
      </c>
      <c r="AB185" s="3">
        <v>0</v>
      </c>
      <c r="AC185" s="4">
        <f>Table39[[#This Row],[LPN Admin Hours Contract]]/Table39[[#This Row],[LPN Admin Hours]]</f>
        <v>0</v>
      </c>
      <c r="AD185" s="3">
        <f>SUM(Table39[[#This Row],[CNA Hours]], Table39[[#This Row],[NA in Training Hours]], Table39[[#This Row],[Med Aide/Tech Hours]])</f>
        <v>55.522222222222226</v>
      </c>
      <c r="AE185" s="3">
        <f>SUM(Table39[[#This Row],[CNA Hours Contract]], Table39[[#This Row],[NA in Training Hours Contract]], Table39[[#This Row],[Med Aide/Tech Hours Contract]])</f>
        <v>0</v>
      </c>
      <c r="AF185" s="4">
        <f>Table39[[#This Row],[CNA/NA/Med Aide Contract Hours]]/Table39[[#This Row],[Total CNA, NA in Training, Med Aide/Tech Hours]]</f>
        <v>0</v>
      </c>
      <c r="AG185" s="3">
        <v>55.522222222222226</v>
      </c>
      <c r="AH185" s="3">
        <v>0</v>
      </c>
      <c r="AI185" s="4">
        <f>Table39[[#This Row],[CNA Hours Contract]]/Table39[[#This Row],[CNA Hours]]</f>
        <v>0</v>
      </c>
      <c r="AJ185" s="3">
        <v>0</v>
      </c>
      <c r="AK185" s="3">
        <v>0</v>
      </c>
      <c r="AL185" s="4">
        <v>0</v>
      </c>
      <c r="AM185" s="3">
        <v>0</v>
      </c>
      <c r="AN185" s="3">
        <v>0</v>
      </c>
      <c r="AO185" s="4">
        <v>0</v>
      </c>
      <c r="AP185" s="1" t="s">
        <v>183</v>
      </c>
      <c r="AQ185" s="1">
        <v>5</v>
      </c>
    </row>
    <row r="186" spans="1:43" x14ac:dyDescent="0.2">
      <c r="A186" s="1" t="s">
        <v>680</v>
      </c>
      <c r="B186" s="1" t="s">
        <v>869</v>
      </c>
      <c r="C186" s="1" t="s">
        <v>1384</v>
      </c>
      <c r="D186" s="1" t="s">
        <v>1725</v>
      </c>
      <c r="E186" s="3">
        <v>82.533333333333331</v>
      </c>
      <c r="F186" s="3">
        <f t="shared" si="8"/>
        <v>242.46188888888889</v>
      </c>
      <c r="G186" s="3">
        <f>SUM(Table39[[#This Row],[RN Hours Contract (W/ Admin, DON)]], Table39[[#This Row],[LPN Contract Hours (w/ Admin)]], Table39[[#This Row],[CNA/NA/Med Aide Contract Hours]])</f>
        <v>0</v>
      </c>
      <c r="H186" s="4">
        <f>Table39[[#This Row],[Total Contract Hours]]/Table39[[#This Row],[Total Hours Nurse Staffing]]</f>
        <v>0</v>
      </c>
      <c r="I186" s="3">
        <f>SUM(Table39[[#This Row],[RN Hours]], Table39[[#This Row],[RN Admin Hours]], Table39[[#This Row],[RN DON Hours]])</f>
        <v>40.137666666666661</v>
      </c>
      <c r="J186" s="3">
        <f t="shared" si="9"/>
        <v>0</v>
      </c>
      <c r="K186" s="4">
        <f>Table39[[#This Row],[RN Hours Contract (W/ Admin, DON)]]/Table39[[#This Row],[RN Hours (w/ Admin, DON)]]</f>
        <v>0</v>
      </c>
      <c r="L186" s="3">
        <v>33.627666666666663</v>
      </c>
      <c r="M186" s="3">
        <v>0</v>
      </c>
      <c r="N186" s="4">
        <f>Table39[[#This Row],[RN Hours Contract]]/Table39[[#This Row],[RN Hours]]</f>
        <v>0</v>
      </c>
      <c r="O186" s="3">
        <v>0.17777777777777778</v>
      </c>
      <c r="P186" s="3">
        <v>0</v>
      </c>
      <c r="Q186" s="4">
        <f>Table39[[#This Row],[RN Admin Hours Contract]]/Table39[[#This Row],[RN Admin Hours]]</f>
        <v>0</v>
      </c>
      <c r="R186" s="3">
        <v>6.3322222222222209</v>
      </c>
      <c r="S186" s="3">
        <v>0</v>
      </c>
      <c r="T186" s="4">
        <f>Table39[[#This Row],[RN DON Hours Contract]]/Table39[[#This Row],[RN DON Hours]]</f>
        <v>0</v>
      </c>
      <c r="U186" s="3">
        <f>SUM(Table39[[#This Row],[LPN Hours]], Table39[[#This Row],[LPN Admin Hours]])</f>
        <v>82.605555555555554</v>
      </c>
      <c r="V186" s="3">
        <f>Table39[[#This Row],[LPN Hours Contract]]+Table39[[#This Row],[LPN Admin Hours Contract]]</f>
        <v>0</v>
      </c>
      <c r="W186" s="4">
        <f t="shared" si="10"/>
        <v>0</v>
      </c>
      <c r="X186" s="3">
        <v>71.304333333333332</v>
      </c>
      <c r="Y186" s="3">
        <v>0</v>
      </c>
      <c r="Z186" s="4">
        <f>Table39[[#This Row],[LPN Hours Contract]]/Table39[[#This Row],[LPN Hours]]</f>
        <v>0</v>
      </c>
      <c r="AA186" s="3">
        <v>11.30122222222222</v>
      </c>
      <c r="AB186" s="3">
        <v>0</v>
      </c>
      <c r="AC186" s="4">
        <f>Table39[[#This Row],[LPN Admin Hours Contract]]/Table39[[#This Row],[LPN Admin Hours]]</f>
        <v>0</v>
      </c>
      <c r="AD186" s="3">
        <f>SUM(Table39[[#This Row],[CNA Hours]], Table39[[#This Row],[NA in Training Hours]], Table39[[#This Row],[Med Aide/Tech Hours]])</f>
        <v>119.71866666666666</v>
      </c>
      <c r="AE186" s="3">
        <f>SUM(Table39[[#This Row],[CNA Hours Contract]], Table39[[#This Row],[NA in Training Hours Contract]], Table39[[#This Row],[Med Aide/Tech Hours Contract]])</f>
        <v>0</v>
      </c>
      <c r="AF186" s="4">
        <f>Table39[[#This Row],[CNA/NA/Med Aide Contract Hours]]/Table39[[#This Row],[Total CNA, NA in Training, Med Aide/Tech Hours]]</f>
        <v>0</v>
      </c>
      <c r="AG186" s="3">
        <v>119.71866666666666</v>
      </c>
      <c r="AH186" s="3">
        <v>0</v>
      </c>
      <c r="AI186" s="4">
        <f>Table39[[#This Row],[CNA Hours Contract]]/Table39[[#This Row],[CNA Hours]]</f>
        <v>0</v>
      </c>
      <c r="AJ186" s="3">
        <v>0</v>
      </c>
      <c r="AK186" s="3">
        <v>0</v>
      </c>
      <c r="AL186" s="4">
        <v>0</v>
      </c>
      <c r="AM186" s="3">
        <v>0</v>
      </c>
      <c r="AN186" s="3">
        <v>0</v>
      </c>
      <c r="AO186" s="4">
        <v>0</v>
      </c>
      <c r="AP186" s="1" t="s">
        <v>184</v>
      </c>
      <c r="AQ186" s="1">
        <v>5</v>
      </c>
    </row>
    <row r="187" spans="1:43" x14ac:dyDescent="0.2">
      <c r="A187" s="1" t="s">
        <v>680</v>
      </c>
      <c r="B187" s="1" t="s">
        <v>870</v>
      </c>
      <c r="C187" s="1" t="s">
        <v>1525</v>
      </c>
      <c r="D187" s="1" t="s">
        <v>1754</v>
      </c>
      <c r="E187" s="3">
        <v>15.066666666666666</v>
      </c>
      <c r="F187" s="3">
        <f t="shared" si="8"/>
        <v>85.049000000000007</v>
      </c>
      <c r="G187" s="3">
        <f>SUM(Table39[[#This Row],[RN Hours Contract (W/ Admin, DON)]], Table39[[#This Row],[LPN Contract Hours (w/ Admin)]], Table39[[#This Row],[CNA/NA/Med Aide Contract Hours]])</f>
        <v>1.0888888888888888</v>
      </c>
      <c r="H187" s="4">
        <f>Table39[[#This Row],[Total Contract Hours]]/Table39[[#This Row],[Total Hours Nurse Staffing]]</f>
        <v>1.2803076919057117E-2</v>
      </c>
      <c r="I187" s="3">
        <f>SUM(Table39[[#This Row],[RN Hours]], Table39[[#This Row],[RN Admin Hours]], Table39[[#This Row],[RN DON Hours]])</f>
        <v>49.68855555555556</v>
      </c>
      <c r="J187" s="3">
        <f t="shared" si="9"/>
        <v>8.8888888888888892E-2</v>
      </c>
      <c r="K187" s="4">
        <f>Table39[[#This Row],[RN Hours Contract (W/ Admin, DON)]]/Table39[[#This Row],[RN Hours (w/ Admin, DON)]]</f>
        <v>1.7889207664631022E-3</v>
      </c>
      <c r="L187" s="3">
        <v>35.577444444444446</v>
      </c>
      <c r="M187" s="3">
        <v>8.8888888888888892E-2</v>
      </c>
      <c r="N187" s="4">
        <f>Table39[[#This Row],[RN Hours Contract]]/Table39[[#This Row],[RN Hours]]</f>
        <v>2.4984618844024146E-3</v>
      </c>
      <c r="O187" s="3">
        <v>8.5111111111111111</v>
      </c>
      <c r="P187" s="3">
        <v>0</v>
      </c>
      <c r="Q187" s="4">
        <f>Table39[[#This Row],[RN Admin Hours Contract]]/Table39[[#This Row],[RN Admin Hours]]</f>
        <v>0</v>
      </c>
      <c r="R187" s="3">
        <v>5.6</v>
      </c>
      <c r="S187" s="3">
        <v>0</v>
      </c>
      <c r="T187" s="4">
        <f>Table39[[#This Row],[RN DON Hours Contract]]/Table39[[#This Row],[RN DON Hours]]</f>
        <v>0</v>
      </c>
      <c r="U187" s="3">
        <f>SUM(Table39[[#This Row],[LPN Hours]], Table39[[#This Row],[LPN Admin Hours]])</f>
        <v>0</v>
      </c>
      <c r="V187" s="3">
        <f>Table39[[#This Row],[LPN Hours Contract]]+Table39[[#This Row],[LPN Admin Hours Contract]]</f>
        <v>0</v>
      </c>
      <c r="W187" s="4">
        <v>0</v>
      </c>
      <c r="X187" s="3">
        <v>0</v>
      </c>
      <c r="Y187" s="3">
        <v>0</v>
      </c>
      <c r="Z187" s="4">
        <v>0</v>
      </c>
      <c r="AA187" s="3">
        <v>0</v>
      </c>
      <c r="AB187" s="3">
        <v>0</v>
      </c>
      <c r="AC187" s="4">
        <v>0</v>
      </c>
      <c r="AD187" s="3">
        <f>SUM(Table39[[#This Row],[CNA Hours]], Table39[[#This Row],[NA in Training Hours]], Table39[[#This Row],[Med Aide/Tech Hours]])</f>
        <v>35.360444444444447</v>
      </c>
      <c r="AE187" s="3">
        <f>SUM(Table39[[#This Row],[CNA Hours Contract]], Table39[[#This Row],[NA in Training Hours Contract]], Table39[[#This Row],[Med Aide/Tech Hours Contract]])</f>
        <v>1</v>
      </c>
      <c r="AF187" s="4">
        <f>Table39[[#This Row],[CNA/NA/Med Aide Contract Hours]]/Table39[[#This Row],[Total CNA, NA in Training, Med Aide/Tech Hours]]</f>
        <v>2.8280187529065748E-2</v>
      </c>
      <c r="AG187" s="3">
        <v>35.360444444444447</v>
      </c>
      <c r="AH187" s="3">
        <v>1</v>
      </c>
      <c r="AI187" s="4">
        <f>Table39[[#This Row],[CNA Hours Contract]]/Table39[[#This Row],[CNA Hours]]</f>
        <v>2.8280187529065748E-2</v>
      </c>
      <c r="AJ187" s="3">
        <v>0</v>
      </c>
      <c r="AK187" s="3">
        <v>0</v>
      </c>
      <c r="AL187" s="4">
        <v>0</v>
      </c>
      <c r="AM187" s="3">
        <v>0</v>
      </c>
      <c r="AN187" s="3">
        <v>0</v>
      </c>
      <c r="AO187" s="4">
        <v>0</v>
      </c>
      <c r="AP187" s="1" t="s">
        <v>185</v>
      </c>
      <c r="AQ187" s="1">
        <v>5</v>
      </c>
    </row>
    <row r="188" spans="1:43" x14ac:dyDescent="0.2">
      <c r="A188" s="1" t="s">
        <v>680</v>
      </c>
      <c r="B188" s="1" t="s">
        <v>871</v>
      </c>
      <c r="C188" s="1" t="s">
        <v>1459</v>
      </c>
      <c r="D188" s="1" t="s">
        <v>1743</v>
      </c>
      <c r="E188" s="3">
        <v>37.755555555555553</v>
      </c>
      <c r="F188" s="3">
        <f t="shared" si="8"/>
        <v>158.52944444444444</v>
      </c>
      <c r="G188" s="3">
        <f>SUM(Table39[[#This Row],[RN Hours Contract (W/ Admin, DON)]], Table39[[#This Row],[LPN Contract Hours (w/ Admin)]], Table39[[#This Row],[CNA/NA/Med Aide Contract Hours]])</f>
        <v>5.1322222222222216</v>
      </c>
      <c r="H188" s="4">
        <f>Table39[[#This Row],[Total Contract Hours]]/Table39[[#This Row],[Total Hours Nurse Staffing]]</f>
        <v>3.2373936843138149E-2</v>
      </c>
      <c r="I188" s="3">
        <f>SUM(Table39[[#This Row],[RN Hours]], Table39[[#This Row],[RN Admin Hours]], Table39[[#This Row],[RN DON Hours]])</f>
        <v>63.15</v>
      </c>
      <c r="J188" s="3">
        <f t="shared" si="9"/>
        <v>1.7777777777777777</v>
      </c>
      <c r="K188" s="4">
        <f>Table39[[#This Row],[RN Hours Contract (W/ Admin, DON)]]/Table39[[#This Row],[RN Hours (w/ Admin, DON)]]</f>
        <v>2.8151667106536465E-2</v>
      </c>
      <c r="L188" s="3">
        <v>48.444444444444443</v>
      </c>
      <c r="M188" s="3">
        <v>0</v>
      </c>
      <c r="N188" s="4">
        <f>Table39[[#This Row],[RN Hours Contract]]/Table39[[#This Row],[RN Hours]]</f>
        <v>0</v>
      </c>
      <c r="O188" s="3">
        <v>9.2861111111111114</v>
      </c>
      <c r="P188" s="3">
        <v>1.7777777777777777</v>
      </c>
      <c r="Q188" s="4">
        <f>Table39[[#This Row],[RN Admin Hours Contract]]/Table39[[#This Row],[RN Admin Hours]]</f>
        <v>0.19144481005085251</v>
      </c>
      <c r="R188" s="3">
        <v>5.4194444444444443</v>
      </c>
      <c r="S188" s="3">
        <v>0</v>
      </c>
      <c r="T188" s="4">
        <f>Table39[[#This Row],[RN DON Hours Contract]]/Table39[[#This Row],[RN DON Hours]]</f>
        <v>0</v>
      </c>
      <c r="U188" s="3">
        <f>SUM(Table39[[#This Row],[LPN Hours]], Table39[[#This Row],[LPN Admin Hours]])</f>
        <v>34.583333333333329</v>
      </c>
      <c r="V188" s="3">
        <f>Table39[[#This Row],[LPN Hours Contract]]+Table39[[#This Row],[LPN Admin Hours Contract]]</f>
        <v>0.4861111111111111</v>
      </c>
      <c r="W188" s="4">
        <f t="shared" si="10"/>
        <v>1.4056224899598395E-2</v>
      </c>
      <c r="X188" s="3">
        <v>24.047222222222221</v>
      </c>
      <c r="Y188" s="3">
        <v>0.4861111111111111</v>
      </c>
      <c r="Z188" s="4">
        <f>Table39[[#This Row],[LPN Hours Contract]]/Table39[[#This Row],[LPN Hours]]</f>
        <v>2.0214855030611066E-2</v>
      </c>
      <c r="AA188" s="3">
        <v>10.536111111111111</v>
      </c>
      <c r="AB188" s="3">
        <v>0</v>
      </c>
      <c r="AC188" s="4">
        <f>Table39[[#This Row],[LPN Admin Hours Contract]]/Table39[[#This Row],[LPN Admin Hours]]</f>
        <v>0</v>
      </c>
      <c r="AD188" s="3">
        <f>SUM(Table39[[#This Row],[CNA Hours]], Table39[[#This Row],[NA in Training Hours]], Table39[[#This Row],[Med Aide/Tech Hours]])</f>
        <v>60.796111111111109</v>
      </c>
      <c r="AE188" s="3">
        <f>SUM(Table39[[#This Row],[CNA Hours Contract]], Table39[[#This Row],[NA in Training Hours Contract]], Table39[[#This Row],[Med Aide/Tech Hours Contract]])</f>
        <v>2.8683333333333332</v>
      </c>
      <c r="AF188" s="4">
        <f>Table39[[#This Row],[CNA/NA/Med Aide Contract Hours]]/Table39[[#This Row],[Total CNA, NA in Training, Med Aide/Tech Hours]]</f>
        <v>4.7179552785722771E-2</v>
      </c>
      <c r="AG188" s="3">
        <v>60.796111111111109</v>
      </c>
      <c r="AH188" s="3">
        <v>2.8683333333333332</v>
      </c>
      <c r="AI188" s="4">
        <f>Table39[[#This Row],[CNA Hours Contract]]/Table39[[#This Row],[CNA Hours]]</f>
        <v>4.7179552785722771E-2</v>
      </c>
      <c r="AJ188" s="3">
        <v>0</v>
      </c>
      <c r="AK188" s="3">
        <v>0</v>
      </c>
      <c r="AL188" s="4">
        <v>0</v>
      </c>
      <c r="AM188" s="3">
        <v>0</v>
      </c>
      <c r="AN188" s="3">
        <v>0</v>
      </c>
      <c r="AO188" s="4">
        <v>0</v>
      </c>
      <c r="AP188" s="1" t="s">
        <v>186</v>
      </c>
      <c r="AQ188" s="1">
        <v>5</v>
      </c>
    </row>
    <row r="189" spans="1:43" x14ac:dyDescent="0.2">
      <c r="A189" s="1" t="s">
        <v>680</v>
      </c>
      <c r="B189" s="1" t="s">
        <v>872</v>
      </c>
      <c r="C189" s="1" t="s">
        <v>1529</v>
      </c>
      <c r="D189" s="1" t="s">
        <v>1741</v>
      </c>
      <c r="E189" s="3">
        <v>15.577777777777778</v>
      </c>
      <c r="F189" s="3">
        <f t="shared" si="8"/>
        <v>111.79700000000001</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62.825000000000003</v>
      </c>
      <c r="J189" s="3">
        <f t="shared" si="9"/>
        <v>0</v>
      </c>
      <c r="K189" s="4">
        <f>Table39[[#This Row],[RN Hours Contract (W/ Admin, DON)]]/Table39[[#This Row],[RN Hours (w/ Admin, DON)]]</f>
        <v>0</v>
      </c>
      <c r="L189" s="3">
        <v>53.2</v>
      </c>
      <c r="M189" s="3">
        <v>0</v>
      </c>
      <c r="N189" s="4">
        <f>Table39[[#This Row],[RN Hours Contract]]/Table39[[#This Row],[RN Hours]]</f>
        <v>0</v>
      </c>
      <c r="O189" s="3">
        <v>7.7583333333333337</v>
      </c>
      <c r="P189" s="3">
        <v>0</v>
      </c>
      <c r="Q189" s="4">
        <f>Table39[[#This Row],[RN Admin Hours Contract]]/Table39[[#This Row],[RN Admin Hours]]</f>
        <v>0</v>
      </c>
      <c r="R189" s="3">
        <v>1.8666666666666667</v>
      </c>
      <c r="S189" s="3">
        <v>0</v>
      </c>
      <c r="T189" s="4">
        <f>Table39[[#This Row],[RN DON Hours Contract]]/Table39[[#This Row],[RN DON Hours]]</f>
        <v>0</v>
      </c>
      <c r="U189" s="3">
        <f>SUM(Table39[[#This Row],[LPN Hours]], Table39[[#This Row],[LPN Admin Hours]])</f>
        <v>4.4722222222222223</v>
      </c>
      <c r="V189" s="3">
        <f>Table39[[#This Row],[LPN Hours Contract]]+Table39[[#This Row],[LPN Admin Hours Contract]]</f>
        <v>0</v>
      </c>
      <c r="W189" s="4">
        <f t="shared" si="10"/>
        <v>0</v>
      </c>
      <c r="X189" s="3">
        <v>4.4722222222222223</v>
      </c>
      <c r="Y189" s="3">
        <v>0</v>
      </c>
      <c r="Z189" s="4">
        <f>Table39[[#This Row],[LPN Hours Contract]]/Table39[[#This Row],[LPN Hours]]</f>
        <v>0</v>
      </c>
      <c r="AA189" s="3">
        <v>0</v>
      </c>
      <c r="AB189" s="3">
        <v>0</v>
      </c>
      <c r="AC189" s="4">
        <v>0</v>
      </c>
      <c r="AD189" s="3">
        <f>SUM(Table39[[#This Row],[CNA Hours]], Table39[[#This Row],[NA in Training Hours]], Table39[[#This Row],[Med Aide/Tech Hours]])</f>
        <v>44.49977777777778</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44.49977777777778</v>
      </c>
      <c r="AH189" s="3">
        <v>0</v>
      </c>
      <c r="AI189" s="4">
        <f>Table39[[#This Row],[CNA Hours Contract]]/Table39[[#This Row],[CNA Hours]]</f>
        <v>0</v>
      </c>
      <c r="AJ189" s="3">
        <v>0</v>
      </c>
      <c r="AK189" s="3">
        <v>0</v>
      </c>
      <c r="AL189" s="4">
        <v>0</v>
      </c>
      <c r="AM189" s="3">
        <v>0</v>
      </c>
      <c r="AN189" s="3">
        <v>0</v>
      </c>
      <c r="AO189" s="4">
        <v>0</v>
      </c>
      <c r="AP189" s="1" t="s">
        <v>187</v>
      </c>
      <c r="AQ189" s="1">
        <v>5</v>
      </c>
    </row>
    <row r="190" spans="1:43" x14ac:dyDescent="0.2">
      <c r="A190" s="1" t="s">
        <v>680</v>
      </c>
      <c r="B190" s="1" t="s">
        <v>873</v>
      </c>
      <c r="C190" s="1" t="s">
        <v>1443</v>
      </c>
      <c r="D190" s="1" t="s">
        <v>1741</v>
      </c>
      <c r="E190" s="3">
        <v>55.444444444444443</v>
      </c>
      <c r="F190" s="3">
        <f t="shared" si="8"/>
        <v>248.65566666666669</v>
      </c>
      <c r="G190" s="3">
        <f>SUM(Table39[[#This Row],[RN Hours Contract (W/ Admin, DON)]], Table39[[#This Row],[LPN Contract Hours (w/ Admin)]], Table39[[#This Row],[CNA/NA/Med Aide Contract Hours]])</f>
        <v>0</v>
      </c>
      <c r="H190" s="4">
        <f>Table39[[#This Row],[Total Contract Hours]]/Table39[[#This Row],[Total Hours Nurse Staffing]]</f>
        <v>0</v>
      </c>
      <c r="I190" s="3">
        <f>SUM(Table39[[#This Row],[RN Hours]], Table39[[#This Row],[RN Admin Hours]], Table39[[#This Row],[RN DON Hours]])</f>
        <v>66.160666666666671</v>
      </c>
      <c r="J190" s="3">
        <f t="shared" si="9"/>
        <v>0</v>
      </c>
      <c r="K190" s="4">
        <f>Table39[[#This Row],[RN Hours Contract (W/ Admin, DON)]]/Table39[[#This Row],[RN Hours (w/ Admin, DON)]]</f>
        <v>0</v>
      </c>
      <c r="L190" s="3">
        <v>50.532888888888891</v>
      </c>
      <c r="M190" s="3">
        <v>0</v>
      </c>
      <c r="N190" s="4">
        <f>Table39[[#This Row],[RN Hours Contract]]/Table39[[#This Row],[RN Hours]]</f>
        <v>0</v>
      </c>
      <c r="O190" s="3">
        <v>10.688888888888888</v>
      </c>
      <c r="P190" s="3">
        <v>0</v>
      </c>
      <c r="Q190" s="4">
        <f>Table39[[#This Row],[RN Admin Hours Contract]]/Table39[[#This Row],[RN Admin Hours]]</f>
        <v>0</v>
      </c>
      <c r="R190" s="3">
        <v>4.9388888888888891</v>
      </c>
      <c r="S190" s="3">
        <v>0</v>
      </c>
      <c r="T190" s="4">
        <f>Table39[[#This Row],[RN DON Hours Contract]]/Table39[[#This Row],[RN DON Hours]]</f>
        <v>0</v>
      </c>
      <c r="U190" s="3">
        <f>SUM(Table39[[#This Row],[LPN Hours]], Table39[[#This Row],[LPN Admin Hours]])</f>
        <v>32.880222222222223</v>
      </c>
      <c r="V190" s="3">
        <f>Table39[[#This Row],[LPN Hours Contract]]+Table39[[#This Row],[LPN Admin Hours Contract]]</f>
        <v>0</v>
      </c>
      <c r="W190" s="4">
        <f t="shared" si="10"/>
        <v>0</v>
      </c>
      <c r="X190" s="3">
        <v>32.880222222222223</v>
      </c>
      <c r="Y190" s="3">
        <v>0</v>
      </c>
      <c r="Z190" s="4">
        <f>Table39[[#This Row],[LPN Hours Contract]]/Table39[[#This Row],[LPN Hours]]</f>
        <v>0</v>
      </c>
      <c r="AA190" s="3">
        <v>0</v>
      </c>
      <c r="AB190" s="3">
        <v>0</v>
      </c>
      <c r="AC190" s="4">
        <v>0</v>
      </c>
      <c r="AD190" s="3">
        <f>SUM(Table39[[#This Row],[CNA Hours]], Table39[[#This Row],[NA in Training Hours]], Table39[[#This Row],[Med Aide/Tech Hours]])</f>
        <v>149.61477777777779</v>
      </c>
      <c r="AE190" s="3">
        <f>SUM(Table39[[#This Row],[CNA Hours Contract]], Table39[[#This Row],[NA in Training Hours Contract]], Table39[[#This Row],[Med Aide/Tech Hours Contract]])</f>
        <v>0</v>
      </c>
      <c r="AF190" s="4">
        <f>Table39[[#This Row],[CNA/NA/Med Aide Contract Hours]]/Table39[[#This Row],[Total CNA, NA in Training, Med Aide/Tech Hours]]</f>
        <v>0</v>
      </c>
      <c r="AG190" s="3">
        <v>149.61477777777779</v>
      </c>
      <c r="AH190" s="3">
        <v>0</v>
      </c>
      <c r="AI190" s="4">
        <f>Table39[[#This Row],[CNA Hours Contract]]/Table39[[#This Row],[CNA Hours]]</f>
        <v>0</v>
      </c>
      <c r="AJ190" s="3">
        <v>0</v>
      </c>
      <c r="AK190" s="3">
        <v>0</v>
      </c>
      <c r="AL190" s="4">
        <v>0</v>
      </c>
      <c r="AM190" s="3">
        <v>0</v>
      </c>
      <c r="AN190" s="3">
        <v>0</v>
      </c>
      <c r="AO190" s="4">
        <v>0</v>
      </c>
      <c r="AP190" s="1" t="s">
        <v>188</v>
      </c>
      <c r="AQ190" s="1">
        <v>5</v>
      </c>
    </row>
    <row r="191" spans="1:43" x14ac:dyDescent="0.2">
      <c r="A191" s="1" t="s">
        <v>680</v>
      </c>
      <c r="B191" s="1" t="s">
        <v>874</v>
      </c>
      <c r="C191" s="1" t="s">
        <v>1439</v>
      </c>
      <c r="D191" s="1" t="s">
        <v>1741</v>
      </c>
      <c r="E191" s="3">
        <v>102.57777777777778</v>
      </c>
      <c r="F191" s="3">
        <f t="shared" si="8"/>
        <v>284.32355555555557</v>
      </c>
      <c r="G191" s="3">
        <f>SUM(Table39[[#This Row],[RN Hours Contract (W/ Admin, DON)]], Table39[[#This Row],[LPN Contract Hours (w/ Admin)]], Table39[[#This Row],[CNA/NA/Med Aide Contract Hours]])</f>
        <v>0</v>
      </c>
      <c r="H191" s="4">
        <f>Table39[[#This Row],[Total Contract Hours]]/Table39[[#This Row],[Total Hours Nurse Staffing]]</f>
        <v>0</v>
      </c>
      <c r="I191" s="3">
        <f>SUM(Table39[[#This Row],[RN Hours]], Table39[[#This Row],[RN Admin Hours]], Table39[[#This Row],[RN DON Hours]])</f>
        <v>72.74388888888889</v>
      </c>
      <c r="J191" s="3">
        <f t="shared" si="9"/>
        <v>0</v>
      </c>
      <c r="K191" s="4">
        <f>Table39[[#This Row],[RN Hours Contract (W/ Admin, DON)]]/Table39[[#This Row],[RN Hours (w/ Admin, DON)]]</f>
        <v>0</v>
      </c>
      <c r="L191" s="3">
        <v>67.954999999999998</v>
      </c>
      <c r="M191" s="3">
        <v>0</v>
      </c>
      <c r="N191" s="4">
        <f>Table39[[#This Row],[RN Hours Contract]]/Table39[[#This Row],[RN Hours]]</f>
        <v>0</v>
      </c>
      <c r="O191" s="3">
        <v>4.7888888888888888</v>
      </c>
      <c r="P191" s="3">
        <v>0</v>
      </c>
      <c r="Q191" s="4">
        <f>Table39[[#This Row],[RN Admin Hours Contract]]/Table39[[#This Row],[RN Admin Hours]]</f>
        <v>0</v>
      </c>
      <c r="R191" s="3">
        <v>0</v>
      </c>
      <c r="S191" s="3">
        <v>0</v>
      </c>
      <c r="T191" s="4">
        <v>0</v>
      </c>
      <c r="U191" s="3">
        <f>SUM(Table39[[#This Row],[LPN Hours]], Table39[[#This Row],[LPN Admin Hours]])</f>
        <v>24.363888888888887</v>
      </c>
      <c r="V191" s="3">
        <f>Table39[[#This Row],[LPN Hours Contract]]+Table39[[#This Row],[LPN Admin Hours Contract]]</f>
        <v>0</v>
      </c>
      <c r="W191" s="4">
        <f t="shared" si="10"/>
        <v>0</v>
      </c>
      <c r="X191" s="3">
        <v>24.363888888888887</v>
      </c>
      <c r="Y191" s="3">
        <v>0</v>
      </c>
      <c r="Z191" s="4">
        <f>Table39[[#This Row],[LPN Hours Contract]]/Table39[[#This Row],[LPN Hours]]</f>
        <v>0</v>
      </c>
      <c r="AA191" s="3">
        <v>0</v>
      </c>
      <c r="AB191" s="3">
        <v>0</v>
      </c>
      <c r="AC191" s="4">
        <v>0</v>
      </c>
      <c r="AD191" s="3">
        <f>SUM(Table39[[#This Row],[CNA Hours]], Table39[[#This Row],[NA in Training Hours]], Table39[[#This Row],[Med Aide/Tech Hours]])</f>
        <v>187.21577777777776</v>
      </c>
      <c r="AE191" s="3">
        <f>SUM(Table39[[#This Row],[CNA Hours Contract]], Table39[[#This Row],[NA in Training Hours Contract]], Table39[[#This Row],[Med Aide/Tech Hours Contract]])</f>
        <v>0</v>
      </c>
      <c r="AF191" s="4">
        <f>Table39[[#This Row],[CNA/NA/Med Aide Contract Hours]]/Table39[[#This Row],[Total CNA, NA in Training, Med Aide/Tech Hours]]</f>
        <v>0</v>
      </c>
      <c r="AG191" s="3">
        <v>187.21577777777776</v>
      </c>
      <c r="AH191" s="3">
        <v>0</v>
      </c>
      <c r="AI191" s="4">
        <f>Table39[[#This Row],[CNA Hours Contract]]/Table39[[#This Row],[CNA Hours]]</f>
        <v>0</v>
      </c>
      <c r="AJ191" s="3">
        <v>0</v>
      </c>
      <c r="AK191" s="3">
        <v>0</v>
      </c>
      <c r="AL191" s="4">
        <v>0</v>
      </c>
      <c r="AM191" s="3">
        <v>0</v>
      </c>
      <c r="AN191" s="3">
        <v>0</v>
      </c>
      <c r="AO191" s="4">
        <v>0</v>
      </c>
      <c r="AP191" s="1" t="s">
        <v>189</v>
      </c>
      <c r="AQ191" s="1">
        <v>5</v>
      </c>
    </row>
    <row r="192" spans="1:43" x14ac:dyDescent="0.2">
      <c r="A192" s="1" t="s">
        <v>680</v>
      </c>
      <c r="B192" s="1" t="s">
        <v>875</v>
      </c>
      <c r="C192" s="1" t="s">
        <v>1530</v>
      </c>
      <c r="D192" s="1" t="s">
        <v>1752</v>
      </c>
      <c r="E192" s="3">
        <v>78.288888888888891</v>
      </c>
      <c r="F192" s="3">
        <f t="shared" si="8"/>
        <v>226.59166666666664</v>
      </c>
      <c r="G192" s="3">
        <f>SUM(Table39[[#This Row],[RN Hours Contract (W/ Admin, DON)]], Table39[[#This Row],[LPN Contract Hours (w/ Admin)]], Table39[[#This Row],[CNA/NA/Med Aide Contract Hours]])</f>
        <v>0.16666666666666666</v>
      </c>
      <c r="H192" s="4">
        <f>Table39[[#This Row],[Total Contract Hours]]/Table39[[#This Row],[Total Hours Nurse Staffing]]</f>
        <v>7.3553749402375786E-4</v>
      </c>
      <c r="I192" s="3">
        <f>SUM(Table39[[#This Row],[RN Hours]], Table39[[#This Row],[RN Admin Hours]], Table39[[#This Row],[RN DON Hours]])</f>
        <v>48.855555555555554</v>
      </c>
      <c r="J192" s="3">
        <f t="shared" si="9"/>
        <v>0.16666666666666666</v>
      </c>
      <c r="K192" s="4">
        <f>Table39[[#This Row],[RN Hours Contract (W/ Admin, DON)]]/Table39[[#This Row],[RN Hours (w/ Admin, DON)]]</f>
        <v>3.4114168751421424E-3</v>
      </c>
      <c r="L192" s="3">
        <v>36.669444444444444</v>
      </c>
      <c r="M192" s="3">
        <v>0.16666666666666666</v>
      </c>
      <c r="N192" s="4">
        <f>Table39[[#This Row],[RN Hours Contract]]/Table39[[#This Row],[RN Hours]]</f>
        <v>4.5451102189228085E-3</v>
      </c>
      <c r="O192" s="3">
        <v>7.208333333333333</v>
      </c>
      <c r="P192" s="3">
        <v>0</v>
      </c>
      <c r="Q192" s="4">
        <f>Table39[[#This Row],[RN Admin Hours Contract]]/Table39[[#This Row],[RN Admin Hours]]</f>
        <v>0</v>
      </c>
      <c r="R192" s="3">
        <v>4.9777777777777779</v>
      </c>
      <c r="S192" s="3">
        <v>0</v>
      </c>
      <c r="T192" s="4">
        <f>Table39[[#This Row],[RN DON Hours Contract]]/Table39[[#This Row],[RN DON Hours]]</f>
        <v>0</v>
      </c>
      <c r="U192" s="3">
        <f>SUM(Table39[[#This Row],[LPN Hours]], Table39[[#This Row],[LPN Admin Hours]])</f>
        <v>57.761111111111106</v>
      </c>
      <c r="V192" s="3">
        <f>Table39[[#This Row],[LPN Hours Contract]]+Table39[[#This Row],[LPN Admin Hours Contract]]</f>
        <v>0</v>
      </c>
      <c r="W192" s="4">
        <f t="shared" si="10"/>
        <v>0</v>
      </c>
      <c r="X192" s="3">
        <v>55.18333333333333</v>
      </c>
      <c r="Y192" s="3">
        <v>0</v>
      </c>
      <c r="Z192" s="4">
        <f>Table39[[#This Row],[LPN Hours Contract]]/Table39[[#This Row],[LPN Hours]]</f>
        <v>0</v>
      </c>
      <c r="AA192" s="3">
        <v>2.5777777777777779</v>
      </c>
      <c r="AB192" s="3">
        <v>0</v>
      </c>
      <c r="AC192" s="4">
        <f>Table39[[#This Row],[LPN Admin Hours Contract]]/Table39[[#This Row],[LPN Admin Hours]]</f>
        <v>0</v>
      </c>
      <c r="AD192" s="3">
        <f>SUM(Table39[[#This Row],[CNA Hours]], Table39[[#This Row],[NA in Training Hours]], Table39[[#This Row],[Med Aide/Tech Hours]])</f>
        <v>119.97499999999999</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113.10833333333333</v>
      </c>
      <c r="AH192" s="3">
        <v>0</v>
      </c>
      <c r="AI192" s="4">
        <f>Table39[[#This Row],[CNA Hours Contract]]/Table39[[#This Row],[CNA Hours]]</f>
        <v>0</v>
      </c>
      <c r="AJ192" s="3">
        <v>6.8666666666666663</v>
      </c>
      <c r="AK192" s="3">
        <v>0</v>
      </c>
      <c r="AL192" s="4">
        <f>Table39[[#This Row],[NA in Training Hours Contract]]/Table39[[#This Row],[NA in Training Hours]]</f>
        <v>0</v>
      </c>
      <c r="AM192" s="3">
        <v>0</v>
      </c>
      <c r="AN192" s="3">
        <v>0</v>
      </c>
      <c r="AO192" s="4">
        <v>0</v>
      </c>
      <c r="AP192" s="1" t="s">
        <v>190</v>
      </c>
      <c r="AQ192" s="1">
        <v>5</v>
      </c>
    </row>
    <row r="193" spans="1:43" x14ac:dyDescent="0.2">
      <c r="A193" s="1" t="s">
        <v>680</v>
      </c>
      <c r="B193" s="1" t="s">
        <v>876</v>
      </c>
      <c r="C193" s="1" t="s">
        <v>1531</v>
      </c>
      <c r="D193" s="1" t="s">
        <v>1750</v>
      </c>
      <c r="E193" s="3">
        <v>82.63333333333334</v>
      </c>
      <c r="F193" s="3">
        <f t="shared" si="8"/>
        <v>239.99666666666664</v>
      </c>
      <c r="G193" s="3">
        <f>SUM(Table39[[#This Row],[RN Hours Contract (W/ Admin, DON)]], Table39[[#This Row],[LPN Contract Hours (w/ Admin)]], Table39[[#This Row],[CNA/NA/Med Aide Contract Hours]])</f>
        <v>37.519444444444446</v>
      </c>
      <c r="H193" s="4">
        <f>Table39[[#This Row],[Total Contract Hours]]/Table39[[#This Row],[Total Hours Nurse Staffing]]</f>
        <v>0.15633318981282149</v>
      </c>
      <c r="I193" s="3">
        <f>SUM(Table39[[#This Row],[RN Hours]], Table39[[#This Row],[RN Admin Hours]], Table39[[#This Row],[RN DON Hours]])</f>
        <v>61.30888888888888</v>
      </c>
      <c r="J193" s="3">
        <f t="shared" si="9"/>
        <v>0.44444444444444442</v>
      </c>
      <c r="K193" s="4">
        <f>Table39[[#This Row],[RN Hours Contract (W/ Admin, DON)]]/Table39[[#This Row],[RN Hours (w/ Admin, DON)]]</f>
        <v>7.2492660118163039E-3</v>
      </c>
      <c r="L193" s="3">
        <v>48.102222222222217</v>
      </c>
      <c r="M193" s="3">
        <v>0.26666666666666666</v>
      </c>
      <c r="N193" s="4">
        <f>Table39[[#This Row],[RN Hours Contract]]/Table39[[#This Row],[RN Hours]]</f>
        <v>5.5437494225261024E-3</v>
      </c>
      <c r="O193" s="3">
        <v>8.7900000000000009</v>
      </c>
      <c r="P193" s="3">
        <v>0.17777777777777778</v>
      </c>
      <c r="Q193" s="4">
        <f>Table39[[#This Row],[RN Admin Hours Contract]]/Table39[[#This Row],[RN Admin Hours]]</f>
        <v>2.0225003160156744E-2</v>
      </c>
      <c r="R193" s="3">
        <v>4.416666666666667</v>
      </c>
      <c r="S193" s="3">
        <v>0</v>
      </c>
      <c r="T193" s="4">
        <f>Table39[[#This Row],[RN DON Hours Contract]]/Table39[[#This Row],[RN DON Hours]]</f>
        <v>0</v>
      </c>
      <c r="U193" s="3">
        <f>SUM(Table39[[#This Row],[LPN Hours]], Table39[[#This Row],[LPN Admin Hours]])</f>
        <v>55.242777777777775</v>
      </c>
      <c r="V193" s="3">
        <f>Table39[[#This Row],[LPN Hours Contract]]+Table39[[#This Row],[LPN Admin Hours Contract]]</f>
        <v>1.5416666666666667</v>
      </c>
      <c r="W193" s="4">
        <f t="shared" si="10"/>
        <v>2.7907117069099031E-2</v>
      </c>
      <c r="X193" s="3">
        <v>47.762777777777771</v>
      </c>
      <c r="Y193" s="3">
        <v>1.5416666666666667</v>
      </c>
      <c r="Z193" s="4">
        <f>Table39[[#This Row],[LPN Hours Contract]]/Table39[[#This Row],[LPN Hours]]</f>
        <v>3.227757551789516E-2</v>
      </c>
      <c r="AA193" s="3">
        <v>7.4800000000000031</v>
      </c>
      <c r="AB193" s="3">
        <v>0</v>
      </c>
      <c r="AC193" s="4">
        <f>Table39[[#This Row],[LPN Admin Hours Contract]]/Table39[[#This Row],[LPN Admin Hours]]</f>
        <v>0</v>
      </c>
      <c r="AD193" s="3">
        <f>SUM(Table39[[#This Row],[CNA Hours]], Table39[[#This Row],[NA in Training Hours]], Table39[[#This Row],[Med Aide/Tech Hours]])</f>
        <v>123.44499999999999</v>
      </c>
      <c r="AE193" s="3">
        <f>SUM(Table39[[#This Row],[CNA Hours Contract]], Table39[[#This Row],[NA in Training Hours Contract]], Table39[[#This Row],[Med Aide/Tech Hours Contract]])</f>
        <v>35.533333333333331</v>
      </c>
      <c r="AF193" s="4">
        <f>Table39[[#This Row],[CNA/NA/Med Aide Contract Hours]]/Table39[[#This Row],[Total CNA, NA in Training, Med Aide/Tech Hours]]</f>
        <v>0.28784748943524108</v>
      </c>
      <c r="AG193" s="3">
        <v>123.44499999999999</v>
      </c>
      <c r="AH193" s="3">
        <v>35.533333333333331</v>
      </c>
      <c r="AI193" s="4">
        <f>Table39[[#This Row],[CNA Hours Contract]]/Table39[[#This Row],[CNA Hours]]</f>
        <v>0.28784748943524108</v>
      </c>
      <c r="AJ193" s="3">
        <v>0</v>
      </c>
      <c r="AK193" s="3">
        <v>0</v>
      </c>
      <c r="AL193" s="4">
        <v>0</v>
      </c>
      <c r="AM193" s="3">
        <v>0</v>
      </c>
      <c r="AN193" s="3">
        <v>0</v>
      </c>
      <c r="AO193" s="4">
        <v>0</v>
      </c>
      <c r="AP193" s="1" t="s">
        <v>191</v>
      </c>
      <c r="AQ193" s="1">
        <v>5</v>
      </c>
    </row>
    <row r="194" spans="1:43" x14ac:dyDescent="0.2">
      <c r="A194" s="1" t="s">
        <v>680</v>
      </c>
      <c r="B194" s="1" t="s">
        <v>877</v>
      </c>
      <c r="C194" s="1" t="s">
        <v>1532</v>
      </c>
      <c r="D194" s="1" t="s">
        <v>1707</v>
      </c>
      <c r="E194" s="3">
        <v>52.544444444444444</v>
      </c>
      <c r="F194" s="3">
        <f t="shared" ref="F194:F257" si="11">SUM(I194,U194,AD194)</f>
        <v>192.81111111111113</v>
      </c>
      <c r="G194" s="3">
        <f>SUM(Table39[[#This Row],[RN Hours Contract (W/ Admin, DON)]], Table39[[#This Row],[LPN Contract Hours (w/ Admin)]], Table39[[#This Row],[CNA/NA/Med Aide Contract Hours]])</f>
        <v>47.674999999999997</v>
      </c>
      <c r="H194" s="4">
        <f>Table39[[#This Row],[Total Contract Hours]]/Table39[[#This Row],[Total Hours Nurse Staffing]]</f>
        <v>0.24726272114331813</v>
      </c>
      <c r="I194" s="3">
        <f>SUM(Table39[[#This Row],[RN Hours]], Table39[[#This Row],[RN Admin Hours]], Table39[[#This Row],[RN DON Hours]])</f>
        <v>42.544444444444444</v>
      </c>
      <c r="J194" s="3">
        <f t="shared" si="9"/>
        <v>5.1027777777777779</v>
      </c>
      <c r="K194" s="4">
        <f>Table39[[#This Row],[RN Hours Contract (W/ Admin, DON)]]/Table39[[#This Row],[RN Hours (w/ Admin, DON)]]</f>
        <v>0.11993993209715331</v>
      </c>
      <c r="L194" s="3">
        <v>24.508333333333333</v>
      </c>
      <c r="M194" s="3">
        <v>5.1027777777777779</v>
      </c>
      <c r="N194" s="4">
        <f>Table39[[#This Row],[RN Hours Contract]]/Table39[[#This Row],[RN Hours]]</f>
        <v>0.20820582568287432</v>
      </c>
      <c r="O194" s="3">
        <v>12.436111111111112</v>
      </c>
      <c r="P194" s="3">
        <v>0</v>
      </c>
      <c r="Q194" s="4">
        <f>Table39[[#This Row],[RN Admin Hours Contract]]/Table39[[#This Row],[RN Admin Hours]]</f>
        <v>0</v>
      </c>
      <c r="R194" s="3">
        <v>5.6</v>
      </c>
      <c r="S194" s="3">
        <v>0</v>
      </c>
      <c r="T194" s="4">
        <f>Table39[[#This Row],[RN DON Hours Contract]]/Table39[[#This Row],[RN DON Hours]]</f>
        <v>0</v>
      </c>
      <c r="U194" s="3">
        <f>SUM(Table39[[#This Row],[LPN Hours]], Table39[[#This Row],[LPN Admin Hours]])</f>
        <v>37.18888888888889</v>
      </c>
      <c r="V194" s="3">
        <f>Table39[[#This Row],[LPN Hours Contract]]+Table39[[#This Row],[LPN Admin Hours Contract]]</f>
        <v>2.7527777777777778</v>
      </c>
      <c r="W194" s="4">
        <f t="shared" si="10"/>
        <v>7.4021511801613385E-2</v>
      </c>
      <c r="X194" s="3">
        <v>37.18888888888889</v>
      </c>
      <c r="Y194" s="3">
        <v>2.7527777777777778</v>
      </c>
      <c r="Z194" s="4">
        <f>Table39[[#This Row],[LPN Hours Contract]]/Table39[[#This Row],[LPN Hours]]</f>
        <v>7.4021511801613385E-2</v>
      </c>
      <c r="AA194" s="3">
        <v>0</v>
      </c>
      <c r="AB194" s="3">
        <v>0</v>
      </c>
      <c r="AC194" s="4">
        <v>0</v>
      </c>
      <c r="AD194" s="3">
        <f>SUM(Table39[[#This Row],[CNA Hours]], Table39[[#This Row],[NA in Training Hours]], Table39[[#This Row],[Med Aide/Tech Hours]])</f>
        <v>113.07777777777778</v>
      </c>
      <c r="AE194" s="3">
        <f>SUM(Table39[[#This Row],[CNA Hours Contract]], Table39[[#This Row],[NA in Training Hours Contract]], Table39[[#This Row],[Med Aide/Tech Hours Contract]])</f>
        <v>39.819444444444443</v>
      </c>
      <c r="AF194" s="4">
        <f>Table39[[#This Row],[CNA/NA/Med Aide Contract Hours]]/Table39[[#This Row],[Total CNA, NA in Training, Med Aide/Tech Hours]]</f>
        <v>0.35214208509383904</v>
      </c>
      <c r="AG194" s="3">
        <v>113.07777777777778</v>
      </c>
      <c r="AH194" s="3">
        <v>39.819444444444443</v>
      </c>
      <c r="AI194" s="4">
        <f>Table39[[#This Row],[CNA Hours Contract]]/Table39[[#This Row],[CNA Hours]]</f>
        <v>0.35214208509383904</v>
      </c>
      <c r="AJ194" s="3">
        <v>0</v>
      </c>
      <c r="AK194" s="3">
        <v>0</v>
      </c>
      <c r="AL194" s="4">
        <v>0</v>
      </c>
      <c r="AM194" s="3">
        <v>0</v>
      </c>
      <c r="AN194" s="3">
        <v>0</v>
      </c>
      <c r="AO194" s="4">
        <v>0</v>
      </c>
      <c r="AP194" s="1" t="s">
        <v>192</v>
      </c>
      <c r="AQ194" s="1">
        <v>5</v>
      </c>
    </row>
    <row r="195" spans="1:43" x14ac:dyDescent="0.2">
      <c r="A195" s="1" t="s">
        <v>680</v>
      </c>
      <c r="B195" s="1" t="s">
        <v>878</v>
      </c>
      <c r="C195" s="1" t="s">
        <v>1458</v>
      </c>
      <c r="D195" s="1" t="s">
        <v>1716</v>
      </c>
      <c r="E195" s="3">
        <v>116.76666666666667</v>
      </c>
      <c r="F195" s="3">
        <f t="shared" si="11"/>
        <v>549.63988888888889</v>
      </c>
      <c r="G195" s="3">
        <f>SUM(Table39[[#This Row],[RN Hours Contract (W/ Admin, DON)]], Table39[[#This Row],[LPN Contract Hours (w/ Admin)]], Table39[[#This Row],[CNA/NA/Med Aide Contract Hours]])</f>
        <v>195.6648888888889</v>
      </c>
      <c r="H195" s="4">
        <f>Table39[[#This Row],[Total Contract Hours]]/Table39[[#This Row],[Total Hours Nurse Staffing]]</f>
        <v>0.35598742530210187</v>
      </c>
      <c r="I195" s="3">
        <f>SUM(Table39[[#This Row],[RN Hours]], Table39[[#This Row],[RN Admin Hours]], Table39[[#This Row],[RN DON Hours]])</f>
        <v>190.67133333333334</v>
      </c>
      <c r="J195" s="3">
        <f t="shared" si="9"/>
        <v>18.554666666666666</v>
      </c>
      <c r="K195" s="4">
        <f>Table39[[#This Row],[RN Hours Contract (W/ Admin, DON)]]/Table39[[#This Row],[RN Hours (w/ Admin, DON)]]</f>
        <v>9.7312303545018117E-2</v>
      </c>
      <c r="L195" s="3">
        <v>124.66855555555556</v>
      </c>
      <c r="M195" s="3">
        <v>18.554666666666666</v>
      </c>
      <c r="N195" s="4">
        <f>Table39[[#This Row],[RN Hours Contract]]/Table39[[#This Row],[RN Hours]]</f>
        <v>0.14883196956908851</v>
      </c>
      <c r="O195" s="3">
        <v>60.31388888888889</v>
      </c>
      <c r="P195" s="3">
        <v>0</v>
      </c>
      <c r="Q195" s="4">
        <f>Table39[[#This Row],[RN Admin Hours Contract]]/Table39[[#This Row],[RN Admin Hours]]</f>
        <v>0</v>
      </c>
      <c r="R195" s="3">
        <v>5.6888888888888891</v>
      </c>
      <c r="S195" s="3">
        <v>0</v>
      </c>
      <c r="T195" s="4">
        <f>Table39[[#This Row],[RN DON Hours Contract]]/Table39[[#This Row],[RN DON Hours]]</f>
        <v>0</v>
      </c>
      <c r="U195" s="3">
        <f>SUM(Table39[[#This Row],[LPN Hours]], Table39[[#This Row],[LPN Admin Hours]])</f>
        <v>13.908333333333333</v>
      </c>
      <c r="V195" s="3">
        <f>Table39[[#This Row],[LPN Hours Contract]]+Table39[[#This Row],[LPN Admin Hours Contract]]</f>
        <v>0</v>
      </c>
      <c r="W195" s="4">
        <f t="shared" si="10"/>
        <v>0</v>
      </c>
      <c r="X195" s="3">
        <v>13.908333333333333</v>
      </c>
      <c r="Y195" s="3">
        <v>0</v>
      </c>
      <c r="Z195" s="4">
        <f>Table39[[#This Row],[LPN Hours Contract]]/Table39[[#This Row],[LPN Hours]]</f>
        <v>0</v>
      </c>
      <c r="AA195" s="3">
        <v>0</v>
      </c>
      <c r="AB195" s="3">
        <v>0</v>
      </c>
      <c r="AC195" s="4">
        <v>0</v>
      </c>
      <c r="AD195" s="3">
        <f>SUM(Table39[[#This Row],[CNA Hours]], Table39[[#This Row],[NA in Training Hours]], Table39[[#This Row],[Med Aide/Tech Hours]])</f>
        <v>345.06022222222219</v>
      </c>
      <c r="AE195" s="3">
        <f>SUM(Table39[[#This Row],[CNA Hours Contract]], Table39[[#This Row],[NA in Training Hours Contract]], Table39[[#This Row],[Med Aide/Tech Hours Contract]])</f>
        <v>177.11022222222223</v>
      </c>
      <c r="AF195" s="4">
        <f>Table39[[#This Row],[CNA/NA/Med Aide Contract Hours]]/Table39[[#This Row],[Total CNA, NA in Training, Med Aide/Tech Hours]]</f>
        <v>0.51327336741863427</v>
      </c>
      <c r="AG195" s="3">
        <v>345.06022222222219</v>
      </c>
      <c r="AH195" s="3">
        <v>177.11022222222223</v>
      </c>
      <c r="AI195" s="4">
        <f>Table39[[#This Row],[CNA Hours Contract]]/Table39[[#This Row],[CNA Hours]]</f>
        <v>0.51327336741863427</v>
      </c>
      <c r="AJ195" s="3">
        <v>0</v>
      </c>
      <c r="AK195" s="3">
        <v>0</v>
      </c>
      <c r="AL195" s="4">
        <v>0</v>
      </c>
      <c r="AM195" s="3">
        <v>0</v>
      </c>
      <c r="AN195" s="3">
        <v>0</v>
      </c>
      <c r="AO195" s="4">
        <v>0</v>
      </c>
      <c r="AP195" s="1" t="s">
        <v>193</v>
      </c>
      <c r="AQ195" s="1">
        <v>5</v>
      </c>
    </row>
    <row r="196" spans="1:43" x14ac:dyDescent="0.2">
      <c r="A196" s="1" t="s">
        <v>680</v>
      </c>
      <c r="B196" s="1" t="s">
        <v>879</v>
      </c>
      <c r="C196" s="1" t="s">
        <v>1439</v>
      </c>
      <c r="D196" s="1" t="s">
        <v>1741</v>
      </c>
      <c r="E196" s="3">
        <v>31.166666666666668</v>
      </c>
      <c r="F196" s="3">
        <f t="shared" si="11"/>
        <v>147.23188888888888</v>
      </c>
      <c r="G196" s="3">
        <f>SUM(Table39[[#This Row],[RN Hours Contract (W/ Admin, DON)]], Table39[[#This Row],[LPN Contract Hours (w/ Admin)]], Table39[[#This Row],[CNA/NA/Med Aide Contract Hours]])</f>
        <v>0</v>
      </c>
      <c r="H196" s="4">
        <f>Table39[[#This Row],[Total Contract Hours]]/Table39[[#This Row],[Total Hours Nurse Staffing]]</f>
        <v>0</v>
      </c>
      <c r="I196" s="3">
        <f>SUM(Table39[[#This Row],[RN Hours]], Table39[[#This Row],[RN Admin Hours]], Table39[[#This Row],[RN DON Hours]])</f>
        <v>96.850777777777765</v>
      </c>
      <c r="J196" s="3">
        <f t="shared" si="9"/>
        <v>0</v>
      </c>
      <c r="K196" s="4">
        <f>Table39[[#This Row],[RN Hours Contract (W/ Admin, DON)]]/Table39[[#This Row],[RN Hours (w/ Admin, DON)]]</f>
        <v>0</v>
      </c>
      <c r="L196" s="3">
        <v>69</v>
      </c>
      <c r="M196" s="3">
        <v>0</v>
      </c>
      <c r="N196" s="4">
        <f>Table39[[#This Row],[RN Hours Contract]]/Table39[[#This Row],[RN Hours]]</f>
        <v>0</v>
      </c>
      <c r="O196" s="3">
        <v>22.250777777777774</v>
      </c>
      <c r="P196" s="3">
        <v>0</v>
      </c>
      <c r="Q196" s="4">
        <f>Table39[[#This Row],[RN Admin Hours Contract]]/Table39[[#This Row],[RN Admin Hours]]</f>
        <v>0</v>
      </c>
      <c r="R196" s="3">
        <v>5.6</v>
      </c>
      <c r="S196" s="3">
        <v>0</v>
      </c>
      <c r="T196" s="4">
        <f>Table39[[#This Row],[RN DON Hours Contract]]/Table39[[#This Row],[RN DON Hours]]</f>
        <v>0</v>
      </c>
      <c r="U196" s="3">
        <f>SUM(Table39[[#This Row],[LPN Hours]], Table39[[#This Row],[LPN Admin Hours]])</f>
        <v>0</v>
      </c>
      <c r="V196" s="3">
        <f>Table39[[#This Row],[LPN Hours Contract]]+Table39[[#This Row],[LPN Admin Hours Contract]]</f>
        <v>0</v>
      </c>
      <c r="W196" s="4">
        <v>0</v>
      </c>
      <c r="X196" s="3">
        <v>0</v>
      </c>
      <c r="Y196" s="3">
        <v>0</v>
      </c>
      <c r="Z196" s="4">
        <v>0</v>
      </c>
      <c r="AA196" s="3">
        <v>0</v>
      </c>
      <c r="AB196" s="3">
        <v>0</v>
      </c>
      <c r="AC196" s="4">
        <v>0</v>
      </c>
      <c r="AD196" s="3">
        <f>SUM(Table39[[#This Row],[CNA Hours]], Table39[[#This Row],[NA in Training Hours]], Table39[[#This Row],[Med Aide/Tech Hours]])</f>
        <v>50.38111111111111</v>
      </c>
      <c r="AE196" s="3">
        <f>SUM(Table39[[#This Row],[CNA Hours Contract]], Table39[[#This Row],[NA in Training Hours Contract]], Table39[[#This Row],[Med Aide/Tech Hours Contract]])</f>
        <v>0</v>
      </c>
      <c r="AF196" s="4">
        <f>Table39[[#This Row],[CNA/NA/Med Aide Contract Hours]]/Table39[[#This Row],[Total CNA, NA in Training, Med Aide/Tech Hours]]</f>
        <v>0</v>
      </c>
      <c r="AG196" s="3">
        <v>50.38111111111111</v>
      </c>
      <c r="AH196" s="3">
        <v>0</v>
      </c>
      <c r="AI196" s="4">
        <f>Table39[[#This Row],[CNA Hours Contract]]/Table39[[#This Row],[CNA Hours]]</f>
        <v>0</v>
      </c>
      <c r="AJ196" s="3">
        <v>0</v>
      </c>
      <c r="AK196" s="3">
        <v>0</v>
      </c>
      <c r="AL196" s="4">
        <v>0</v>
      </c>
      <c r="AM196" s="3">
        <v>0</v>
      </c>
      <c r="AN196" s="3">
        <v>0</v>
      </c>
      <c r="AO196" s="4">
        <v>0</v>
      </c>
      <c r="AP196" s="1" t="s">
        <v>194</v>
      </c>
      <c r="AQ196" s="1">
        <v>5</v>
      </c>
    </row>
    <row r="197" spans="1:43" x14ac:dyDescent="0.2">
      <c r="A197" s="1" t="s">
        <v>680</v>
      </c>
      <c r="B197" s="1" t="s">
        <v>880</v>
      </c>
      <c r="C197" s="1" t="s">
        <v>1439</v>
      </c>
      <c r="D197" s="1" t="s">
        <v>1741</v>
      </c>
      <c r="E197" s="3">
        <v>144.48888888888888</v>
      </c>
      <c r="F197" s="3">
        <f t="shared" si="11"/>
        <v>433.06066666666663</v>
      </c>
      <c r="G197" s="3">
        <f>SUM(Table39[[#This Row],[RN Hours Contract (W/ Admin, DON)]], Table39[[#This Row],[LPN Contract Hours (w/ Admin)]], Table39[[#This Row],[CNA/NA/Med Aide Contract Hours]])</f>
        <v>20.888444444444445</v>
      </c>
      <c r="H197" s="4">
        <f>Table39[[#This Row],[Total Contract Hours]]/Table39[[#This Row],[Total Hours Nurse Staffing]]</f>
        <v>4.8234453166171747E-2</v>
      </c>
      <c r="I197" s="3">
        <f>SUM(Table39[[#This Row],[RN Hours]], Table39[[#This Row],[RN Admin Hours]], Table39[[#This Row],[RN DON Hours]])</f>
        <v>44.033333333333331</v>
      </c>
      <c r="J197" s="3">
        <f t="shared" si="9"/>
        <v>9.4444444444444442E-2</v>
      </c>
      <c r="K197" s="4">
        <f>Table39[[#This Row],[RN Hours Contract (W/ Admin, DON)]]/Table39[[#This Row],[RN Hours (w/ Admin, DON)]]</f>
        <v>2.1448397678526369E-3</v>
      </c>
      <c r="L197" s="3">
        <v>26.75</v>
      </c>
      <c r="M197" s="3">
        <v>9.4444444444444442E-2</v>
      </c>
      <c r="N197" s="4">
        <f>Table39[[#This Row],[RN Hours Contract]]/Table39[[#This Row],[RN Hours]]</f>
        <v>3.5306334371754933E-3</v>
      </c>
      <c r="O197" s="3">
        <v>7.3277777777777775</v>
      </c>
      <c r="P197" s="3">
        <v>0</v>
      </c>
      <c r="Q197" s="4">
        <f>Table39[[#This Row],[RN Admin Hours Contract]]/Table39[[#This Row],[RN Admin Hours]]</f>
        <v>0</v>
      </c>
      <c r="R197" s="3">
        <v>9.9555555555555557</v>
      </c>
      <c r="S197" s="3">
        <v>0</v>
      </c>
      <c r="T197" s="4">
        <f>Table39[[#This Row],[RN DON Hours Contract]]/Table39[[#This Row],[RN DON Hours]]</f>
        <v>0</v>
      </c>
      <c r="U197" s="3">
        <f>SUM(Table39[[#This Row],[LPN Hours]], Table39[[#This Row],[LPN Admin Hours]])</f>
        <v>147.82600000000002</v>
      </c>
      <c r="V197" s="3">
        <f>Table39[[#This Row],[LPN Hours Contract]]+Table39[[#This Row],[LPN Admin Hours Contract]]</f>
        <v>4.7676666666666669</v>
      </c>
      <c r="W197" s="4">
        <f t="shared" si="10"/>
        <v>3.2251881716793163E-2</v>
      </c>
      <c r="X197" s="3">
        <v>133.50655555555556</v>
      </c>
      <c r="Y197" s="3">
        <v>4.7676666666666669</v>
      </c>
      <c r="Z197" s="4">
        <f>Table39[[#This Row],[LPN Hours Contract]]/Table39[[#This Row],[LPN Hours]]</f>
        <v>3.5711105322335401E-2</v>
      </c>
      <c r="AA197" s="3">
        <v>14.319444444444445</v>
      </c>
      <c r="AB197" s="3">
        <v>0</v>
      </c>
      <c r="AC197" s="4">
        <f>Table39[[#This Row],[LPN Admin Hours Contract]]/Table39[[#This Row],[LPN Admin Hours]]</f>
        <v>0</v>
      </c>
      <c r="AD197" s="3">
        <f>SUM(Table39[[#This Row],[CNA Hours]], Table39[[#This Row],[NA in Training Hours]], Table39[[#This Row],[Med Aide/Tech Hours]])</f>
        <v>241.20133333333331</v>
      </c>
      <c r="AE197" s="3">
        <f>SUM(Table39[[#This Row],[CNA Hours Contract]], Table39[[#This Row],[NA in Training Hours Contract]], Table39[[#This Row],[Med Aide/Tech Hours Contract]])</f>
        <v>16.026333333333334</v>
      </c>
      <c r="AF197" s="4">
        <f>Table39[[#This Row],[CNA/NA/Med Aide Contract Hours]]/Table39[[#This Row],[Total CNA, NA in Training, Med Aide/Tech Hours]]</f>
        <v>6.6443800752898005E-2</v>
      </c>
      <c r="AG197" s="3">
        <v>241.20133333333331</v>
      </c>
      <c r="AH197" s="3">
        <v>16.026333333333334</v>
      </c>
      <c r="AI197" s="4">
        <f>Table39[[#This Row],[CNA Hours Contract]]/Table39[[#This Row],[CNA Hours]]</f>
        <v>6.6443800752898005E-2</v>
      </c>
      <c r="AJ197" s="3">
        <v>0</v>
      </c>
      <c r="AK197" s="3">
        <v>0</v>
      </c>
      <c r="AL197" s="4">
        <v>0</v>
      </c>
      <c r="AM197" s="3">
        <v>0</v>
      </c>
      <c r="AN197" s="3">
        <v>0</v>
      </c>
      <c r="AO197" s="4">
        <v>0</v>
      </c>
      <c r="AP197" s="1" t="s">
        <v>195</v>
      </c>
      <c r="AQ197" s="1">
        <v>5</v>
      </c>
    </row>
    <row r="198" spans="1:43" x14ac:dyDescent="0.2">
      <c r="A198" s="1" t="s">
        <v>680</v>
      </c>
      <c r="B198" s="1" t="s">
        <v>881</v>
      </c>
      <c r="C198" s="1" t="s">
        <v>1390</v>
      </c>
      <c r="D198" s="1" t="s">
        <v>1740</v>
      </c>
      <c r="E198" s="3">
        <v>15.355555555555556</v>
      </c>
      <c r="F198" s="3">
        <f t="shared" si="11"/>
        <v>86.683333333333337</v>
      </c>
      <c r="G198" s="3">
        <f>SUM(Table39[[#This Row],[RN Hours Contract (W/ Admin, DON)]], Table39[[#This Row],[LPN Contract Hours (w/ Admin)]], Table39[[#This Row],[CNA/NA/Med Aide Contract Hours]])</f>
        <v>0</v>
      </c>
      <c r="H198" s="4">
        <f>Table39[[#This Row],[Total Contract Hours]]/Table39[[#This Row],[Total Hours Nurse Staffing]]</f>
        <v>0</v>
      </c>
      <c r="I198" s="3">
        <f>SUM(Table39[[#This Row],[RN Hours]], Table39[[#This Row],[RN Admin Hours]], Table39[[#This Row],[RN DON Hours]])</f>
        <v>42.199999999999996</v>
      </c>
      <c r="J198" s="3">
        <f t="shared" si="9"/>
        <v>0</v>
      </c>
      <c r="K198" s="4">
        <f>Table39[[#This Row],[RN Hours Contract (W/ Admin, DON)]]/Table39[[#This Row],[RN Hours (w/ Admin, DON)]]</f>
        <v>0</v>
      </c>
      <c r="L198" s="3">
        <v>31.458333333333332</v>
      </c>
      <c r="M198" s="3">
        <v>0</v>
      </c>
      <c r="N198" s="4">
        <f>Table39[[#This Row],[RN Hours Contract]]/Table39[[#This Row],[RN Hours]]</f>
        <v>0</v>
      </c>
      <c r="O198" s="3">
        <v>5.2861111111111114</v>
      </c>
      <c r="P198" s="3">
        <v>0</v>
      </c>
      <c r="Q198" s="4">
        <f>Table39[[#This Row],[RN Admin Hours Contract]]/Table39[[#This Row],[RN Admin Hours]]</f>
        <v>0</v>
      </c>
      <c r="R198" s="3">
        <v>5.4555555555555557</v>
      </c>
      <c r="S198" s="3">
        <v>0</v>
      </c>
      <c r="T198" s="4">
        <f>Table39[[#This Row],[RN DON Hours Contract]]/Table39[[#This Row],[RN DON Hours]]</f>
        <v>0</v>
      </c>
      <c r="U198" s="3">
        <f>SUM(Table39[[#This Row],[LPN Hours]], Table39[[#This Row],[LPN Admin Hours]])</f>
        <v>0</v>
      </c>
      <c r="V198" s="3">
        <f>Table39[[#This Row],[LPN Hours Contract]]+Table39[[#This Row],[LPN Admin Hours Contract]]</f>
        <v>0</v>
      </c>
      <c r="W198" s="4">
        <v>0</v>
      </c>
      <c r="X198" s="3">
        <v>0</v>
      </c>
      <c r="Y198" s="3">
        <v>0</v>
      </c>
      <c r="Z198" s="4">
        <v>0</v>
      </c>
      <c r="AA198" s="3">
        <v>0</v>
      </c>
      <c r="AB198" s="3">
        <v>0</v>
      </c>
      <c r="AC198" s="4">
        <v>0</v>
      </c>
      <c r="AD198" s="3">
        <f>SUM(Table39[[#This Row],[CNA Hours]], Table39[[#This Row],[NA in Training Hours]], Table39[[#This Row],[Med Aide/Tech Hours]])</f>
        <v>44.483333333333334</v>
      </c>
      <c r="AE198" s="3">
        <f>SUM(Table39[[#This Row],[CNA Hours Contract]], Table39[[#This Row],[NA in Training Hours Contract]], Table39[[#This Row],[Med Aide/Tech Hours Contract]])</f>
        <v>0</v>
      </c>
      <c r="AF198" s="4">
        <f>Table39[[#This Row],[CNA/NA/Med Aide Contract Hours]]/Table39[[#This Row],[Total CNA, NA in Training, Med Aide/Tech Hours]]</f>
        <v>0</v>
      </c>
      <c r="AG198" s="3">
        <v>44.483333333333334</v>
      </c>
      <c r="AH198" s="3">
        <v>0</v>
      </c>
      <c r="AI198" s="4">
        <f>Table39[[#This Row],[CNA Hours Contract]]/Table39[[#This Row],[CNA Hours]]</f>
        <v>0</v>
      </c>
      <c r="AJ198" s="3">
        <v>0</v>
      </c>
      <c r="AK198" s="3">
        <v>0</v>
      </c>
      <c r="AL198" s="4">
        <v>0</v>
      </c>
      <c r="AM198" s="3">
        <v>0</v>
      </c>
      <c r="AN198" s="3">
        <v>0</v>
      </c>
      <c r="AO198" s="4">
        <v>0</v>
      </c>
      <c r="AP198" s="1" t="s">
        <v>196</v>
      </c>
      <c r="AQ198" s="1">
        <v>5</v>
      </c>
    </row>
    <row r="199" spans="1:43" x14ac:dyDescent="0.2">
      <c r="A199" s="1" t="s">
        <v>680</v>
      </c>
      <c r="B199" s="1" t="s">
        <v>882</v>
      </c>
      <c r="C199" s="1" t="s">
        <v>1533</v>
      </c>
      <c r="D199" s="1" t="s">
        <v>1706</v>
      </c>
      <c r="E199" s="3">
        <v>54.544444444444444</v>
      </c>
      <c r="F199" s="3">
        <f t="shared" si="11"/>
        <v>197.74166666666667</v>
      </c>
      <c r="G199" s="3">
        <f>SUM(Table39[[#This Row],[RN Hours Contract (W/ Admin, DON)]], Table39[[#This Row],[LPN Contract Hours (w/ Admin)]], Table39[[#This Row],[CNA/NA/Med Aide Contract Hours]])</f>
        <v>0</v>
      </c>
      <c r="H199" s="4">
        <f>Table39[[#This Row],[Total Contract Hours]]/Table39[[#This Row],[Total Hours Nurse Staffing]]</f>
        <v>0</v>
      </c>
      <c r="I199" s="3">
        <f>SUM(Table39[[#This Row],[RN Hours]], Table39[[#This Row],[RN Admin Hours]], Table39[[#This Row],[RN DON Hours]])</f>
        <v>25.913888888888888</v>
      </c>
      <c r="J199" s="3">
        <f t="shared" si="9"/>
        <v>0</v>
      </c>
      <c r="K199" s="4">
        <f>Table39[[#This Row],[RN Hours Contract (W/ Admin, DON)]]/Table39[[#This Row],[RN Hours (w/ Admin, DON)]]</f>
        <v>0</v>
      </c>
      <c r="L199" s="3">
        <v>20.466666666666665</v>
      </c>
      <c r="M199" s="3">
        <v>0</v>
      </c>
      <c r="N199" s="4">
        <f>Table39[[#This Row],[RN Hours Contract]]/Table39[[#This Row],[RN Hours]]</f>
        <v>0</v>
      </c>
      <c r="O199" s="3">
        <v>0</v>
      </c>
      <c r="P199" s="3">
        <v>0</v>
      </c>
      <c r="Q199" s="4">
        <v>0</v>
      </c>
      <c r="R199" s="3">
        <v>5.447222222222222</v>
      </c>
      <c r="S199" s="3">
        <v>0</v>
      </c>
      <c r="T199" s="4">
        <f>Table39[[#This Row],[RN DON Hours Contract]]/Table39[[#This Row],[RN DON Hours]]</f>
        <v>0</v>
      </c>
      <c r="U199" s="3">
        <f>SUM(Table39[[#This Row],[LPN Hours]], Table39[[#This Row],[LPN Admin Hours]])</f>
        <v>52.363888888888887</v>
      </c>
      <c r="V199" s="3">
        <f>Table39[[#This Row],[LPN Hours Contract]]+Table39[[#This Row],[LPN Admin Hours Contract]]</f>
        <v>0</v>
      </c>
      <c r="W199" s="4">
        <f t="shared" si="10"/>
        <v>0</v>
      </c>
      <c r="X199" s="3">
        <v>52.363888888888887</v>
      </c>
      <c r="Y199" s="3">
        <v>0</v>
      </c>
      <c r="Z199" s="4">
        <f>Table39[[#This Row],[LPN Hours Contract]]/Table39[[#This Row],[LPN Hours]]</f>
        <v>0</v>
      </c>
      <c r="AA199" s="3">
        <v>0</v>
      </c>
      <c r="AB199" s="3">
        <v>0</v>
      </c>
      <c r="AC199" s="4">
        <v>0</v>
      </c>
      <c r="AD199" s="3">
        <f>SUM(Table39[[#This Row],[CNA Hours]], Table39[[#This Row],[NA in Training Hours]], Table39[[#This Row],[Med Aide/Tech Hours]])</f>
        <v>119.46388888888889</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119.46388888888889</v>
      </c>
      <c r="AH199" s="3">
        <v>0</v>
      </c>
      <c r="AI199" s="4">
        <f>Table39[[#This Row],[CNA Hours Contract]]/Table39[[#This Row],[CNA Hours]]</f>
        <v>0</v>
      </c>
      <c r="AJ199" s="3">
        <v>0</v>
      </c>
      <c r="AK199" s="3">
        <v>0</v>
      </c>
      <c r="AL199" s="4">
        <v>0</v>
      </c>
      <c r="AM199" s="3">
        <v>0</v>
      </c>
      <c r="AN199" s="3">
        <v>0</v>
      </c>
      <c r="AO199" s="4">
        <v>0</v>
      </c>
      <c r="AP199" s="1" t="s">
        <v>197</v>
      </c>
      <c r="AQ199" s="1">
        <v>5</v>
      </c>
    </row>
    <row r="200" spans="1:43" x14ac:dyDescent="0.2">
      <c r="A200" s="1" t="s">
        <v>680</v>
      </c>
      <c r="B200" s="1" t="s">
        <v>883</v>
      </c>
      <c r="C200" s="1" t="s">
        <v>1534</v>
      </c>
      <c r="D200" s="1" t="s">
        <v>1762</v>
      </c>
      <c r="E200" s="3">
        <v>75.711111111111109</v>
      </c>
      <c r="F200" s="3">
        <f t="shared" si="11"/>
        <v>277.56688888888891</v>
      </c>
      <c r="G200" s="3">
        <f>SUM(Table39[[#This Row],[RN Hours Contract (W/ Admin, DON)]], Table39[[#This Row],[LPN Contract Hours (w/ Admin)]], Table39[[#This Row],[CNA/NA/Med Aide Contract Hours]])</f>
        <v>9.4444444444444442E-2</v>
      </c>
      <c r="H200" s="4">
        <f>Table39[[#This Row],[Total Contract Hours]]/Table39[[#This Row],[Total Hours Nurse Staffing]]</f>
        <v>3.4025832411967161E-4</v>
      </c>
      <c r="I200" s="3">
        <f>SUM(Table39[[#This Row],[RN Hours]], Table39[[#This Row],[RN Admin Hours]], Table39[[#This Row],[RN DON Hours]])</f>
        <v>25.572222222222223</v>
      </c>
      <c r="J200" s="3">
        <f t="shared" si="9"/>
        <v>0</v>
      </c>
      <c r="K200" s="4">
        <f>Table39[[#This Row],[RN Hours Contract (W/ Admin, DON)]]/Table39[[#This Row],[RN Hours (w/ Admin, DON)]]</f>
        <v>0</v>
      </c>
      <c r="L200" s="3">
        <v>19.577777777777779</v>
      </c>
      <c r="M200" s="3">
        <v>0</v>
      </c>
      <c r="N200" s="4">
        <f>Table39[[#This Row],[RN Hours Contract]]/Table39[[#This Row],[RN Hours]]</f>
        <v>0</v>
      </c>
      <c r="O200" s="3">
        <v>0</v>
      </c>
      <c r="P200" s="3">
        <v>0</v>
      </c>
      <c r="Q200" s="4">
        <v>0</v>
      </c>
      <c r="R200" s="3">
        <v>5.9944444444444445</v>
      </c>
      <c r="S200" s="3">
        <v>0</v>
      </c>
      <c r="T200" s="4">
        <f>Table39[[#This Row],[RN DON Hours Contract]]/Table39[[#This Row],[RN DON Hours]]</f>
        <v>0</v>
      </c>
      <c r="U200" s="3">
        <f>SUM(Table39[[#This Row],[LPN Hours]], Table39[[#This Row],[LPN Admin Hours]])</f>
        <v>50.152777777777779</v>
      </c>
      <c r="V200" s="3">
        <f>Table39[[#This Row],[LPN Hours Contract]]+Table39[[#This Row],[LPN Admin Hours Contract]]</f>
        <v>0</v>
      </c>
      <c r="W200" s="4">
        <f t="shared" si="10"/>
        <v>0</v>
      </c>
      <c r="X200" s="3">
        <v>44.25277777777778</v>
      </c>
      <c r="Y200" s="3">
        <v>0</v>
      </c>
      <c r="Z200" s="4">
        <f>Table39[[#This Row],[LPN Hours Contract]]/Table39[[#This Row],[LPN Hours]]</f>
        <v>0</v>
      </c>
      <c r="AA200" s="3">
        <v>5.9</v>
      </c>
      <c r="AB200" s="3">
        <v>0</v>
      </c>
      <c r="AC200" s="4">
        <f>Table39[[#This Row],[LPN Admin Hours Contract]]/Table39[[#This Row],[LPN Admin Hours]]</f>
        <v>0</v>
      </c>
      <c r="AD200" s="3">
        <f>SUM(Table39[[#This Row],[CNA Hours]], Table39[[#This Row],[NA in Training Hours]], Table39[[#This Row],[Med Aide/Tech Hours]])</f>
        <v>201.84188888888889</v>
      </c>
      <c r="AE200" s="3">
        <f>SUM(Table39[[#This Row],[CNA Hours Contract]], Table39[[#This Row],[NA in Training Hours Contract]], Table39[[#This Row],[Med Aide/Tech Hours Contract]])</f>
        <v>9.4444444444444442E-2</v>
      </c>
      <c r="AF200" s="4">
        <f>Table39[[#This Row],[CNA/NA/Med Aide Contract Hours]]/Table39[[#This Row],[Total CNA, NA in Training, Med Aide/Tech Hours]]</f>
        <v>4.6791300341246202E-4</v>
      </c>
      <c r="AG200" s="3">
        <v>188.11966666666666</v>
      </c>
      <c r="AH200" s="3">
        <v>9.4444444444444442E-2</v>
      </c>
      <c r="AI200" s="4">
        <f>Table39[[#This Row],[CNA Hours Contract]]/Table39[[#This Row],[CNA Hours]]</f>
        <v>5.0204450240597445E-4</v>
      </c>
      <c r="AJ200" s="3">
        <v>13.722222222222221</v>
      </c>
      <c r="AK200" s="3">
        <v>0</v>
      </c>
      <c r="AL200" s="4">
        <f>Table39[[#This Row],[NA in Training Hours Contract]]/Table39[[#This Row],[NA in Training Hours]]</f>
        <v>0</v>
      </c>
      <c r="AM200" s="3">
        <v>0</v>
      </c>
      <c r="AN200" s="3">
        <v>0</v>
      </c>
      <c r="AO200" s="4">
        <v>0</v>
      </c>
      <c r="AP200" s="1" t="s">
        <v>198</v>
      </c>
      <c r="AQ200" s="1">
        <v>5</v>
      </c>
    </row>
    <row r="201" spans="1:43" x14ac:dyDescent="0.2">
      <c r="A201" s="1" t="s">
        <v>680</v>
      </c>
      <c r="B201" s="1" t="s">
        <v>884</v>
      </c>
      <c r="C201" s="1" t="s">
        <v>1535</v>
      </c>
      <c r="D201" s="1" t="s">
        <v>1741</v>
      </c>
      <c r="E201" s="3">
        <v>115.87777777777778</v>
      </c>
      <c r="F201" s="3">
        <f t="shared" si="11"/>
        <v>421.88055555555559</v>
      </c>
      <c r="G201" s="3">
        <f>SUM(Table39[[#This Row],[RN Hours Contract (W/ Admin, DON)]], Table39[[#This Row],[LPN Contract Hours (w/ Admin)]], Table39[[#This Row],[CNA/NA/Med Aide Contract Hours]])</f>
        <v>0</v>
      </c>
      <c r="H201" s="4">
        <f>Table39[[#This Row],[Total Contract Hours]]/Table39[[#This Row],[Total Hours Nurse Staffing]]</f>
        <v>0</v>
      </c>
      <c r="I201" s="3">
        <f>SUM(Table39[[#This Row],[RN Hours]], Table39[[#This Row],[RN Admin Hours]], Table39[[#This Row],[RN DON Hours]])</f>
        <v>130.49444444444444</v>
      </c>
      <c r="J201" s="3">
        <f t="shared" si="9"/>
        <v>0</v>
      </c>
      <c r="K201" s="4">
        <f>Table39[[#This Row],[RN Hours Contract (W/ Admin, DON)]]/Table39[[#This Row],[RN Hours (w/ Admin, DON)]]</f>
        <v>0</v>
      </c>
      <c r="L201" s="3">
        <v>105.78611111111111</v>
      </c>
      <c r="M201" s="3">
        <v>0</v>
      </c>
      <c r="N201" s="4">
        <f>Table39[[#This Row],[RN Hours Contract]]/Table39[[#This Row],[RN Hours]]</f>
        <v>0</v>
      </c>
      <c r="O201" s="3">
        <v>20.086111111111112</v>
      </c>
      <c r="P201" s="3">
        <v>0</v>
      </c>
      <c r="Q201" s="4">
        <f>Table39[[#This Row],[RN Admin Hours Contract]]/Table39[[#This Row],[RN Admin Hours]]</f>
        <v>0</v>
      </c>
      <c r="R201" s="3">
        <v>4.6222222222222218</v>
      </c>
      <c r="S201" s="3">
        <v>0</v>
      </c>
      <c r="T201" s="4">
        <f>Table39[[#This Row],[RN DON Hours Contract]]/Table39[[#This Row],[RN DON Hours]]</f>
        <v>0</v>
      </c>
      <c r="U201" s="3">
        <f>SUM(Table39[[#This Row],[LPN Hours]], Table39[[#This Row],[LPN Admin Hours]])</f>
        <v>84.711111111111109</v>
      </c>
      <c r="V201" s="3">
        <f>Table39[[#This Row],[LPN Hours Contract]]+Table39[[#This Row],[LPN Admin Hours Contract]]</f>
        <v>0</v>
      </c>
      <c r="W201" s="4">
        <f t="shared" si="10"/>
        <v>0</v>
      </c>
      <c r="X201" s="3">
        <v>79.36666666666666</v>
      </c>
      <c r="Y201" s="3">
        <v>0</v>
      </c>
      <c r="Z201" s="4">
        <f>Table39[[#This Row],[LPN Hours Contract]]/Table39[[#This Row],[LPN Hours]]</f>
        <v>0</v>
      </c>
      <c r="AA201" s="3">
        <v>5.3444444444444441</v>
      </c>
      <c r="AB201" s="3">
        <v>0</v>
      </c>
      <c r="AC201" s="4">
        <f>Table39[[#This Row],[LPN Admin Hours Contract]]/Table39[[#This Row],[LPN Admin Hours]]</f>
        <v>0</v>
      </c>
      <c r="AD201" s="3">
        <f>SUM(Table39[[#This Row],[CNA Hours]], Table39[[#This Row],[NA in Training Hours]], Table39[[#This Row],[Med Aide/Tech Hours]])</f>
        <v>206.67500000000001</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202.53055555555557</v>
      </c>
      <c r="AH201" s="3">
        <v>0</v>
      </c>
      <c r="AI201" s="4">
        <f>Table39[[#This Row],[CNA Hours Contract]]/Table39[[#This Row],[CNA Hours]]</f>
        <v>0</v>
      </c>
      <c r="AJ201" s="3">
        <v>4.1444444444444448</v>
      </c>
      <c r="AK201" s="3">
        <v>0</v>
      </c>
      <c r="AL201" s="4">
        <f>Table39[[#This Row],[NA in Training Hours Contract]]/Table39[[#This Row],[NA in Training Hours]]</f>
        <v>0</v>
      </c>
      <c r="AM201" s="3">
        <v>0</v>
      </c>
      <c r="AN201" s="3">
        <v>0</v>
      </c>
      <c r="AO201" s="4">
        <v>0</v>
      </c>
      <c r="AP201" s="1" t="s">
        <v>199</v>
      </c>
      <c r="AQ201" s="1">
        <v>5</v>
      </c>
    </row>
    <row r="202" spans="1:43" x14ac:dyDescent="0.2">
      <c r="A202" s="1" t="s">
        <v>680</v>
      </c>
      <c r="B202" s="1" t="s">
        <v>885</v>
      </c>
      <c r="C202" s="1" t="s">
        <v>1441</v>
      </c>
      <c r="D202" s="1" t="s">
        <v>1757</v>
      </c>
      <c r="E202" s="3">
        <v>92.044444444444451</v>
      </c>
      <c r="F202" s="3">
        <f t="shared" si="11"/>
        <v>375.75211111111116</v>
      </c>
      <c r="G202" s="3">
        <f>SUM(Table39[[#This Row],[RN Hours Contract (W/ Admin, DON)]], Table39[[#This Row],[LPN Contract Hours (w/ Admin)]], Table39[[#This Row],[CNA/NA/Med Aide Contract Hours]])</f>
        <v>54.433222222222213</v>
      </c>
      <c r="H202" s="4">
        <f>Table39[[#This Row],[Total Contract Hours]]/Table39[[#This Row],[Total Hours Nurse Staffing]]</f>
        <v>0.14486471429597936</v>
      </c>
      <c r="I202" s="3">
        <f>SUM(Table39[[#This Row],[RN Hours]], Table39[[#This Row],[RN Admin Hours]], Table39[[#This Row],[RN DON Hours]])</f>
        <v>89.339111111111109</v>
      </c>
      <c r="J202" s="3">
        <f t="shared" si="9"/>
        <v>0.99111111111111116</v>
      </c>
      <c r="K202" s="4">
        <f>Table39[[#This Row],[RN Hours Contract (W/ Admin, DON)]]/Table39[[#This Row],[RN Hours (w/ Admin, DON)]]</f>
        <v>1.1093809853094079E-2</v>
      </c>
      <c r="L202" s="3">
        <v>69.939111111111117</v>
      </c>
      <c r="M202" s="3">
        <v>0.99111111111111116</v>
      </c>
      <c r="N202" s="4">
        <f>Table39[[#This Row],[RN Hours Contract]]/Table39[[#This Row],[RN Hours]]</f>
        <v>1.4171056728710052E-2</v>
      </c>
      <c r="O202" s="3">
        <v>14.333333333333334</v>
      </c>
      <c r="P202" s="3">
        <v>0</v>
      </c>
      <c r="Q202" s="4">
        <f>Table39[[#This Row],[RN Admin Hours Contract]]/Table39[[#This Row],[RN Admin Hours]]</f>
        <v>0</v>
      </c>
      <c r="R202" s="3">
        <v>5.0666666666666664</v>
      </c>
      <c r="S202" s="3">
        <v>0</v>
      </c>
      <c r="T202" s="4">
        <f>Table39[[#This Row],[RN DON Hours Contract]]/Table39[[#This Row],[RN DON Hours]]</f>
        <v>0</v>
      </c>
      <c r="U202" s="3">
        <f>SUM(Table39[[#This Row],[LPN Hours]], Table39[[#This Row],[LPN Admin Hours]])</f>
        <v>92.180666666666667</v>
      </c>
      <c r="V202" s="3">
        <f>Table39[[#This Row],[LPN Hours Contract]]+Table39[[#This Row],[LPN Admin Hours Contract]]</f>
        <v>12.725888888888885</v>
      </c>
      <c r="W202" s="4">
        <f t="shared" si="10"/>
        <v>0.13805377362811672</v>
      </c>
      <c r="X202" s="3">
        <v>92.180666666666667</v>
      </c>
      <c r="Y202" s="3">
        <v>12.725888888888885</v>
      </c>
      <c r="Z202" s="4">
        <f>Table39[[#This Row],[LPN Hours Contract]]/Table39[[#This Row],[LPN Hours]]</f>
        <v>0.13805377362811672</v>
      </c>
      <c r="AA202" s="3">
        <v>0</v>
      </c>
      <c r="AB202" s="3">
        <v>0</v>
      </c>
      <c r="AC202" s="4">
        <v>0</v>
      </c>
      <c r="AD202" s="3">
        <f>SUM(Table39[[#This Row],[CNA Hours]], Table39[[#This Row],[NA in Training Hours]], Table39[[#This Row],[Med Aide/Tech Hours]])</f>
        <v>194.23233333333334</v>
      </c>
      <c r="AE202" s="3">
        <f>SUM(Table39[[#This Row],[CNA Hours Contract]], Table39[[#This Row],[NA in Training Hours Contract]], Table39[[#This Row],[Med Aide/Tech Hours Contract]])</f>
        <v>40.716222222222214</v>
      </c>
      <c r="AF202" s="4">
        <f>Table39[[#This Row],[CNA/NA/Med Aide Contract Hours]]/Table39[[#This Row],[Total CNA, NA in Training, Med Aide/Tech Hours]]</f>
        <v>0.20962638672700673</v>
      </c>
      <c r="AG202" s="3">
        <v>194.23233333333334</v>
      </c>
      <c r="AH202" s="3">
        <v>40.716222222222214</v>
      </c>
      <c r="AI202" s="4">
        <f>Table39[[#This Row],[CNA Hours Contract]]/Table39[[#This Row],[CNA Hours]]</f>
        <v>0.20962638672700673</v>
      </c>
      <c r="AJ202" s="3">
        <v>0</v>
      </c>
      <c r="AK202" s="3">
        <v>0</v>
      </c>
      <c r="AL202" s="4">
        <v>0</v>
      </c>
      <c r="AM202" s="3">
        <v>0</v>
      </c>
      <c r="AN202" s="3">
        <v>0</v>
      </c>
      <c r="AO202" s="4">
        <v>0</v>
      </c>
      <c r="AP202" s="1" t="s">
        <v>200</v>
      </c>
      <c r="AQ202" s="1">
        <v>5</v>
      </c>
    </row>
    <row r="203" spans="1:43" x14ac:dyDescent="0.2">
      <c r="A203" s="1" t="s">
        <v>680</v>
      </c>
      <c r="B203" s="1" t="s">
        <v>886</v>
      </c>
      <c r="C203" s="1" t="s">
        <v>1439</v>
      </c>
      <c r="D203" s="1" t="s">
        <v>1741</v>
      </c>
      <c r="E203" s="3">
        <v>18.244444444444444</v>
      </c>
      <c r="F203" s="3">
        <f t="shared" si="11"/>
        <v>124.07077777777778</v>
      </c>
      <c r="G203" s="3">
        <f>SUM(Table39[[#This Row],[RN Hours Contract (W/ Admin, DON)]], Table39[[#This Row],[LPN Contract Hours (w/ Admin)]], Table39[[#This Row],[CNA/NA/Med Aide Contract Hours]])</f>
        <v>0</v>
      </c>
      <c r="H203" s="4">
        <f>Table39[[#This Row],[Total Contract Hours]]/Table39[[#This Row],[Total Hours Nurse Staffing]]</f>
        <v>0</v>
      </c>
      <c r="I203" s="3">
        <f>SUM(Table39[[#This Row],[RN Hours]], Table39[[#This Row],[RN Admin Hours]], Table39[[#This Row],[RN DON Hours]])</f>
        <v>86.540888888888887</v>
      </c>
      <c r="J203" s="3">
        <f t="shared" si="9"/>
        <v>0</v>
      </c>
      <c r="K203" s="4">
        <f>Table39[[#This Row],[RN Hours Contract (W/ Admin, DON)]]/Table39[[#This Row],[RN Hours (w/ Admin, DON)]]</f>
        <v>0</v>
      </c>
      <c r="L203" s="3">
        <v>67.11866666666667</v>
      </c>
      <c r="M203" s="3">
        <v>0</v>
      </c>
      <c r="N203" s="4">
        <f>Table39[[#This Row],[RN Hours Contract]]/Table39[[#This Row],[RN Hours]]</f>
        <v>0</v>
      </c>
      <c r="O203" s="3">
        <v>14.088888888888889</v>
      </c>
      <c r="P203" s="3">
        <v>0</v>
      </c>
      <c r="Q203" s="4">
        <f>Table39[[#This Row],[RN Admin Hours Contract]]/Table39[[#This Row],[RN Admin Hours]]</f>
        <v>0</v>
      </c>
      <c r="R203" s="3">
        <v>5.333333333333333</v>
      </c>
      <c r="S203" s="3">
        <v>0</v>
      </c>
      <c r="T203" s="4">
        <f>Table39[[#This Row],[RN DON Hours Contract]]/Table39[[#This Row],[RN DON Hours]]</f>
        <v>0</v>
      </c>
      <c r="U203" s="3">
        <f>SUM(Table39[[#This Row],[LPN Hours]], Table39[[#This Row],[LPN Admin Hours]])</f>
        <v>0</v>
      </c>
      <c r="V203" s="3">
        <f>Table39[[#This Row],[LPN Hours Contract]]+Table39[[#This Row],[LPN Admin Hours Contract]]</f>
        <v>0</v>
      </c>
      <c r="W203" s="4">
        <v>0</v>
      </c>
      <c r="X203" s="3">
        <v>0</v>
      </c>
      <c r="Y203" s="3">
        <v>0</v>
      </c>
      <c r="Z203" s="4">
        <v>0</v>
      </c>
      <c r="AA203" s="3">
        <v>0</v>
      </c>
      <c r="AB203" s="3">
        <v>0</v>
      </c>
      <c r="AC203" s="4">
        <v>0</v>
      </c>
      <c r="AD203" s="3">
        <f>SUM(Table39[[#This Row],[CNA Hours]], Table39[[#This Row],[NA in Training Hours]], Table39[[#This Row],[Med Aide/Tech Hours]])</f>
        <v>37.529888888888891</v>
      </c>
      <c r="AE203" s="3">
        <f>SUM(Table39[[#This Row],[CNA Hours Contract]], Table39[[#This Row],[NA in Training Hours Contract]], Table39[[#This Row],[Med Aide/Tech Hours Contract]])</f>
        <v>0</v>
      </c>
      <c r="AF203" s="4">
        <f>Table39[[#This Row],[CNA/NA/Med Aide Contract Hours]]/Table39[[#This Row],[Total CNA, NA in Training, Med Aide/Tech Hours]]</f>
        <v>0</v>
      </c>
      <c r="AG203" s="3">
        <v>37.529888888888891</v>
      </c>
      <c r="AH203" s="3">
        <v>0</v>
      </c>
      <c r="AI203" s="4">
        <f>Table39[[#This Row],[CNA Hours Contract]]/Table39[[#This Row],[CNA Hours]]</f>
        <v>0</v>
      </c>
      <c r="AJ203" s="3">
        <v>0</v>
      </c>
      <c r="AK203" s="3">
        <v>0</v>
      </c>
      <c r="AL203" s="4">
        <v>0</v>
      </c>
      <c r="AM203" s="3">
        <v>0</v>
      </c>
      <c r="AN203" s="3">
        <v>0</v>
      </c>
      <c r="AO203" s="4">
        <v>0</v>
      </c>
      <c r="AP203" s="1" t="s">
        <v>201</v>
      </c>
      <c r="AQ203" s="1">
        <v>5</v>
      </c>
    </row>
    <row r="204" spans="1:43" x14ac:dyDescent="0.2">
      <c r="A204" s="1" t="s">
        <v>680</v>
      </c>
      <c r="B204" s="1" t="s">
        <v>887</v>
      </c>
      <c r="C204" s="1" t="s">
        <v>1536</v>
      </c>
      <c r="D204" s="1" t="s">
        <v>1717</v>
      </c>
      <c r="E204" s="3">
        <v>94.811111111111117</v>
      </c>
      <c r="F204" s="3">
        <f t="shared" si="11"/>
        <v>352.02688888888895</v>
      </c>
      <c r="G204" s="3">
        <f>SUM(Table39[[#This Row],[RN Hours Contract (W/ Admin, DON)]], Table39[[#This Row],[LPN Contract Hours (w/ Admin)]], Table39[[#This Row],[CNA/NA/Med Aide Contract Hours]])</f>
        <v>13.545</v>
      </c>
      <c r="H204" s="4">
        <f>Table39[[#This Row],[Total Contract Hours]]/Table39[[#This Row],[Total Hours Nurse Staffing]]</f>
        <v>3.8477174407763035E-2</v>
      </c>
      <c r="I204" s="3">
        <f>SUM(Table39[[#This Row],[RN Hours]], Table39[[#This Row],[RN Admin Hours]], Table39[[#This Row],[RN DON Hours]])</f>
        <v>38.672888888888892</v>
      </c>
      <c r="J204" s="3">
        <f t="shared" si="9"/>
        <v>5.6888888888888891</v>
      </c>
      <c r="K204" s="4">
        <f>Table39[[#This Row],[RN Hours Contract (W/ Admin, DON)]]/Table39[[#This Row],[RN Hours (w/ Admin, DON)]]</f>
        <v>0.1471027650722872</v>
      </c>
      <c r="L204" s="3">
        <v>33.589555555555556</v>
      </c>
      <c r="M204" s="3">
        <v>5.6888888888888891</v>
      </c>
      <c r="N204" s="4">
        <f>Table39[[#This Row],[RN Hours Contract]]/Table39[[#This Row],[RN Hours]]</f>
        <v>0.16936481578268378</v>
      </c>
      <c r="O204" s="3">
        <v>0</v>
      </c>
      <c r="P204" s="3">
        <v>0</v>
      </c>
      <c r="Q204" s="4">
        <v>0</v>
      </c>
      <c r="R204" s="3">
        <v>5.083333333333333</v>
      </c>
      <c r="S204" s="3">
        <v>0</v>
      </c>
      <c r="T204" s="4">
        <f>Table39[[#This Row],[RN DON Hours Contract]]/Table39[[#This Row],[RN DON Hours]]</f>
        <v>0</v>
      </c>
      <c r="U204" s="3">
        <f>SUM(Table39[[#This Row],[LPN Hours]], Table39[[#This Row],[LPN Admin Hours]])</f>
        <v>96.831555555555553</v>
      </c>
      <c r="V204" s="3">
        <f>Table39[[#This Row],[LPN Hours Contract]]+Table39[[#This Row],[LPN Admin Hours Contract]]</f>
        <v>0</v>
      </c>
      <c r="W204" s="4">
        <f t="shared" si="10"/>
        <v>0</v>
      </c>
      <c r="X204" s="3">
        <v>96.831555555555553</v>
      </c>
      <c r="Y204" s="3">
        <v>0</v>
      </c>
      <c r="Z204" s="4">
        <f>Table39[[#This Row],[LPN Hours Contract]]/Table39[[#This Row],[LPN Hours]]</f>
        <v>0</v>
      </c>
      <c r="AA204" s="3">
        <v>0</v>
      </c>
      <c r="AB204" s="3">
        <v>0</v>
      </c>
      <c r="AC204" s="4">
        <v>0</v>
      </c>
      <c r="AD204" s="3">
        <f>SUM(Table39[[#This Row],[CNA Hours]], Table39[[#This Row],[NA in Training Hours]], Table39[[#This Row],[Med Aide/Tech Hours]])</f>
        <v>216.52244444444446</v>
      </c>
      <c r="AE204" s="3">
        <f>SUM(Table39[[#This Row],[CNA Hours Contract]], Table39[[#This Row],[NA in Training Hours Contract]], Table39[[#This Row],[Med Aide/Tech Hours Contract]])</f>
        <v>7.8561111111111108</v>
      </c>
      <c r="AF204" s="4">
        <f>Table39[[#This Row],[CNA/NA/Med Aide Contract Hours]]/Table39[[#This Row],[Total CNA, NA in Training, Med Aide/Tech Hours]]</f>
        <v>3.6283125896109304E-2</v>
      </c>
      <c r="AG204" s="3">
        <v>216.52244444444446</v>
      </c>
      <c r="AH204" s="3">
        <v>7.8561111111111108</v>
      </c>
      <c r="AI204" s="4">
        <f>Table39[[#This Row],[CNA Hours Contract]]/Table39[[#This Row],[CNA Hours]]</f>
        <v>3.6283125896109304E-2</v>
      </c>
      <c r="AJ204" s="3">
        <v>0</v>
      </c>
      <c r="AK204" s="3">
        <v>0</v>
      </c>
      <c r="AL204" s="4">
        <v>0</v>
      </c>
      <c r="AM204" s="3">
        <v>0</v>
      </c>
      <c r="AN204" s="3">
        <v>0</v>
      </c>
      <c r="AO204" s="4">
        <v>0</v>
      </c>
      <c r="AP204" s="1" t="s">
        <v>202</v>
      </c>
      <c r="AQ204" s="1">
        <v>5</v>
      </c>
    </row>
    <row r="205" spans="1:43" x14ac:dyDescent="0.2">
      <c r="A205" s="1" t="s">
        <v>680</v>
      </c>
      <c r="B205" s="1" t="s">
        <v>888</v>
      </c>
      <c r="C205" s="1" t="s">
        <v>1417</v>
      </c>
      <c r="D205" s="1" t="s">
        <v>1731</v>
      </c>
      <c r="E205" s="3">
        <v>12.655555555555555</v>
      </c>
      <c r="F205" s="3">
        <f t="shared" si="11"/>
        <v>93.727777777777774</v>
      </c>
      <c r="G205" s="3">
        <f>SUM(Table39[[#This Row],[RN Hours Contract (W/ Admin, DON)]], Table39[[#This Row],[LPN Contract Hours (w/ Admin)]], Table39[[#This Row],[CNA/NA/Med Aide Contract Hours]])</f>
        <v>0</v>
      </c>
      <c r="H205" s="4">
        <f>Table39[[#This Row],[Total Contract Hours]]/Table39[[#This Row],[Total Hours Nurse Staffing]]</f>
        <v>0</v>
      </c>
      <c r="I205" s="3">
        <f>SUM(Table39[[#This Row],[RN Hours]], Table39[[#This Row],[RN Admin Hours]], Table39[[#This Row],[RN DON Hours]])</f>
        <v>46.099888888888884</v>
      </c>
      <c r="J205" s="3">
        <f t="shared" si="9"/>
        <v>0</v>
      </c>
      <c r="K205" s="4">
        <f>Table39[[#This Row],[RN Hours Contract (W/ Admin, DON)]]/Table39[[#This Row],[RN Hours (w/ Admin, DON)]]</f>
        <v>0</v>
      </c>
      <c r="L205" s="3">
        <v>37.74433333333333</v>
      </c>
      <c r="M205" s="3">
        <v>0</v>
      </c>
      <c r="N205" s="4">
        <f>Table39[[#This Row],[RN Hours Contract]]/Table39[[#This Row],[RN Hours]]</f>
        <v>0</v>
      </c>
      <c r="O205" s="3">
        <v>0</v>
      </c>
      <c r="P205" s="3">
        <v>0</v>
      </c>
      <c r="Q205" s="4">
        <v>0</v>
      </c>
      <c r="R205" s="3">
        <v>8.3555555555555561</v>
      </c>
      <c r="S205" s="3">
        <v>0</v>
      </c>
      <c r="T205" s="4">
        <f>Table39[[#This Row],[RN DON Hours Contract]]/Table39[[#This Row],[RN DON Hours]]</f>
        <v>0</v>
      </c>
      <c r="U205" s="3">
        <f>SUM(Table39[[#This Row],[LPN Hours]], Table39[[#This Row],[LPN Admin Hours]])</f>
        <v>3.0885555555555557</v>
      </c>
      <c r="V205" s="3">
        <f>Table39[[#This Row],[LPN Hours Contract]]+Table39[[#This Row],[LPN Admin Hours Contract]]</f>
        <v>0</v>
      </c>
      <c r="W205" s="4">
        <f t="shared" si="10"/>
        <v>0</v>
      </c>
      <c r="X205" s="3">
        <v>0</v>
      </c>
      <c r="Y205" s="3">
        <v>0</v>
      </c>
      <c r="Z205" s="4">
        <v>0</v>
      </c>
      <c r="AA205" s="3">
        <v>3.0885555555555557</v>
      </c>
      <c r="AB205" s="3">
        <v>0</v>
      </c>
      <c r="AC205" s="4">
        <f>Table39[[#This Row],[LPN Admin Hours Contract]]/Table39[[#This Row],[LPN Admin Hours]]</f>
        <v>0</v>
      </c>
      <c r="AD205" s="3">
        <f>SUM(Table39[[#This Row],[CNA Hours]], Table39[[#This Row],[NA in Training Hours]], Table39[[#This Row],[Med Aide/Tech Hours]])</f>
        <v>44.539333333333332</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44.539333333333332</v>
      </c>
      <c r="AH205" s="3">
        <v>0</v>
      </c>
      <c r="AI205" s="4">
        <f>Table39[[#This Row],[CNA Hours Contract]]/Table39[[#This Row],[CNA Hours]]</f>
        <v>0</v>
      </c>
      <c r="AJ205" s="3">
        <v>0</v>
      </c>
      <c r="AK205" s="3">
        <v>0</v>
      </c>
      <c r="AL205" s="4">
        <v>0</v>
      </c>
      <c r="AM205" s="3">
        <v>0</v>
      </c>
      <c r="AN205" s="3">
        <v>0</v>
      </c>
      <c r="AO205" s="4">
        <v>0</v>
      </c>
      <c r="AP205" s="1" t="s">
        <v>203</v>
      </c>
      <c r="AQ205" s="1">
        <v>5</v>
      </c>
    </row>
    <row r="206" spans="1:43" x14ac:dyDescent="0.2">
      <c r="A206" s="1" t="s">
        <v>680</v>
      </c>
      <c r="B206" s="1" t="s">
        <v>889</v>
      </c>
      <c r="C206" s="1" t="s">
        <v>1376</v>
      </c>
      <c r="D206" s="1" t="s">
        <v>1751</v>
      </c>
      <c r="E206" s="3">
        <v>16.044444444444444</v>
      </c>
      <c r="F206" s="3">
        <f t="shared" si="11"/>
        <v>161.02255555555556</v>
      </c>
      <c r="G206" s="3">
        <f>SUM(Table39[[#This Row],[RN Hours Contract (W/ Admin, DON)]], Table39[[#This Row],[LPN Contract Hours (w/ Admin)]], Table39[[#This Row],[CNA/NA/Med Aide Contract Hours]])</f>
        <v>7.1864444444444455</v>
      </c>
      <c r="H206" s="4">
        <f>Table39[[#This Row],[Total Contract Hours]]/Table39[[#This Row],[Total Hours Nurse Staffing]]</f>
        <v>4.4630048378315537E-2</v>
      </c>
      <c r="I206" s="3">
        <f>SUM(Table39[[#This Row],[RN Hours]], Table39[[#This Row],[RN Admin Hours]], Table39[[#This Row],[RN DON Hours]])</f>
        <v>72.74444444444444</v>
      </c>
      <c r="J206" s="3">
        <f t="shared" si="9"/>
        <v>3.6166666666666667</v>
      </c>
      <c r="K206" s="4">
        <f>Table39[[#This Row],[RN Hours Contract (W/ Admin, DON)]]/Table39[[#This Row],[RN Hours (w/ Admin, DON)]]</f>
        <v>4.9717427829540251E-2</v>
      </c>
      <c r="L206" s="3">
        <v>54.583333333333336</v>
      </c>
      <c r="M206" s="3">
        <v>3.6166666666666667</v>
      </c>
      <c r="N206" s="4">
        <f>Table39[[#This Row],[RN Hours Contract]]/Table39[[#This Row],[RN Hours]]</f>
        <v>6.6259541984732828E-2</v>
      </c>
      <c r="O206" s="3">
        <v>18.161111111111111</v>
      </c>
      <c r="P206" s="3">
        <v>0</v>
      </c>
      <c r="Q206" s="4">
        <f>Table39[[#This Row],[RN Admin Hours Contract]]/Table39[[#This Row],[RN Admin Hours]]</f>
        <v>0</v>
      </c>
      <c r="R206" s="3">
        <v>0</v>
      </c>
      <c r="S206" s="3">
        <v>0</v>
      </c>
      <c r="T206" s="4">
        <v>0</v>
      </c>
      <c r="U206" s="3">
        <f>SUM(Table39[[#This Row],[LPN Hours]], Table39[[#This Row],[LPN Admin Hours]])</f>
        <v>30.4</v>
      </c>
      <c r="V206" s="3">
        <f>Table39[[#This Row],[LPN Hours Contract]]+Table39[[#This Row],[LPN Admin Hours Contract]]</f>
        <v>0</v>
      </c>
      <c r="W206" s="4">
        <f t="shared" si="10"/>
        <v>0</v>
      </c>
      <c r="X206" s="3">
        <v>30.4</v>
      </c>
      <c r="Y206" s="3">
        <v>0</v>
      </c>
      <c r="Z206" s="4">
        <f>Table39[[#This Row],[LPN Hours Contract]]/Table39[[#This Row],[LPN Hours]]</f>
        <v>0</v>
      </c>
      <c r="AA206" s="3">
        <v>0</v>
      </c>
      <c r="AB206" s="3">
        <v>0</v>
      </c>
      <c r="AC206" s="4">
        <v>0</v>
      </c>
      <c r="AD206" s="3">
        <f>SUM(Table39[[#This Row],[CNA Hours]], Table39[[#This Row],[NA in Training Hours]], Table39[[#This Row],[Med Aide/Tech Hours]])</f>
        <v>57.87811111111111</v>
      </c>
      <c r="AE206" s="3">
        <f>SUM(Table39[[#This Row],[CNA Hours Contract]], Table39[[#This Row],[NA in Training Hours Contract]], Table39[[#This Row],[Med Aide/Tech Hours Contract]])</f>
        <v>3.5697777777777788</v>
      </c>
      <c r="AF206" s="4">
        <f>Table39[[#This Row],[CNA/NA/Med Aide Contract Hours]]/Table39[[#This Row],[Total CNA, NA in Training, Med Aide/Tech Hours]]</f>
        <v>6.1677510016260241E-2</v>
      </c>
      <c r="AG206" s="3">
        <v>57.87811111111111</v>
      </c>
      <c r="AH206" s="3">
        <v>3.5697777777777788</v>
      </c>
      <c r="AI206" s="4">
        <f>Table39[[#This Row],[CNA Hours Contract]]/Table39[[#This Row],[CNA Hours]]</f>
        <v>6.1677510016260241E-2</v>
      </c>
      <c r="AJ206" s="3">
        <v>0</v>
      </c>
      <c r="AK206" s="3">
        <v>0</v>
      </c>
      <c r="AL206" s="4">
        <v>0</v>
      </c>
      <c r="AM206" s="3">
        <v>0</v>
      </c>
      <c r="AN206" s="3">
        <v>0</v>
      </c>
      <c r="AO206" s="4">
        <v>0</v>
      </c>
      <c r="AP206" s="1" t="s">
        <v>204</v>
      </c>
      <c r="AQ206" s="1">
        <v>5</v>
      </c>
    </row>
    <row r="207" spans="1:43" x14ac:dyDescent="0.2">
      <c r="A207" s="1" t="s">
        <v>680</v>
      </c>
      <c r="B207" s="1" t="s">
        <v>890</v>
      </c>
      <c r="C207" s="1" t="s">
        <v>1537</v>
      </c>
      <c r="D207" s="1" t="s">
        <v>1717</v>
      </c>
      <c r="E207" s="3">
        <v>76.333333333333329</v>
      </c>
      <c r="F207" s="3">
        <f t="shared" si="11"/>
        <v>300.39744444444443</v>
      </c>
      <c r="G207" s="3">
        <f>SUM(Table39[[#This Row],[RN Hours Contract (W/ Admin, DON)]], Table39[[#This Row],[LPN Contract Hours (w/ Admin)]], Table39[[#This Row],[CNA/NA/Med Aide Contract Hours]])</f>
        <v>10.503</v>
      </c>
      <c r="H207" s="4">
        <f>Table39[[#This Row],[Total Contract Hours]]/Table39[[#This Row],[Total Hours Nurse Staffing]]</f>
        <v>3.496367959928643E-2</v>
      </c>
      <c r="I207" s="3">
        <f>SUM(Table39[[#This Row],[RN Hours]], Table39[[#This Row],[RN Admin Hours]], Table39[[#This Row],[RN DON Hours]])</f>
        <v>29.603666666666665</v>
      </c>
      <c r="J207" s="3">
        <f t="shared" si="9"/>
        <v>3.2175555555555553</v>
      </c>
      <c r="K207" s="4">
        <f>Table39[[#This Row],[RN Hours Contract (W/ Admin, DON)]]/Table39[[#This Row],[RN Hours (w/ Admin, DON)]]</f>
        <v>0.10868773763009837</v>
      </c>
      <c r="L207" s="3">
        <v>15.114777777777777</v>
      </c>
      <c r="M207" s="3">
        <v>3.2175555555555553</v>
      </c>
      <c r="N207" s="4">
        <f>Table39[[#This Row],[RN Hours Contract]]/Table39[[#This Row],[RN Hours]]</f>
        <v>0.21287481713995868</v>
      </c>
      <c r="O207" s="3">
        <v>0</v>
      </c>
      <c r="P207" s="3">
        <v>0</v>
      </c>
      <c r="Q207" s="4">
        <v>0</v>
      </c>
      <c r="R207" s="3">
        <v>14.488888888888889</v>
      </c>
      <c r="S207" s="3">
        <v>0</v>
      </c>
      <c r="T207" s="4">
        <f>Table39[[#This Row],[RN DON Hours Contract]]/Table39[[#This Row],[RN DON Hours]]</f>
        <v>0</v>
      </c>
      <c r="U207" s="3">
        <f>SUM(Table39[[#This Row],[LPN Hours]], Table39[[#This Row],[LPN Admin Hours]])</f>
        <v>84.818777777777768</v>
      </c>
      <c r="V207" s="3">
        <f>Table39[[#This Row],[LPN Hours Contract]]+Table39[[#This Row],[LPN Admin Hours Contract]]</f>
        <v>7.2854444444444448</v>
      </c>
      <c r="W207" s="4">
        <f t="shared" si="10"/>
        <v>8.589423987612807E-2</v>
      </c>
      <c r="X207" s="3">
        <v>55.474333333333327</v>
      </c>
      <c r="Y207" s="3">
        <v>7.2854444444444448</v>
      </c>
      <c r="Z207" s="4">
        <f>Table39[[#This Row],[LPN Hours Contract]]/Table39[[#This Row],[LPN Hours]]</f>
        <v>0.13133000446653009</v>
      </c>
      <c r="AA207" s="3">
        <v>29.344444444444445</v>
      </c>
      <c r="AB207" s="3">
        <v>0</v>
      </c>
      <c r="AC207" s="4">
        <f>Table39[[#This Row],[LPN Admin Hours Contract]]/Table39[[#This Row],[LPN Admin Hours]]</f>
        <v>0</v>
      </c>
      <c r="AD207" s="3">
        <f>SUM(Table39[[#This Row],[CNA Hours]], Table39[[#This Row],[NA in Training Hours]], Table39[[#This Row],[Med Aide/Tech Hours]])</f>
        <v>185.97499999999999</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176.36388888888888</v>
      </c>
      <c r="AH207" s="3">
        <v>0</v>
      </c>
      <c r="AI207" s="4">
        <f>Table39[[#This Row],[CNA Hours Contract]]/Table39[[#This Row],[CNA Hours]]</f>
        <v>0</v>
      </c>
      <c r="AJ207" s="3">
        <v>9.6111111111111107</v>
      </c>
      <c r="AK207" s="3">
        <v>0</v>
      </c>
      <c r="AL207" s="4">
        <f>Table39[[#This Row],[NA in Training Hours Contract]]/Table39[[#This Row],[NA in Training Hours]]</f>
        <v>0</v>
      </c>
      <c r="AM207" s="3">
        <v>0</v>
      </c>
      <c r="AN207" s="3">
        <v>0</v>
      </c>
      <c r="AO207" s="4">
        <v>0</v>
      </c>
      <c r="AP207" s="1" t="s">
        <v>205</v>
      </c>
      <c r="AQ207" s="1">
        <v>5</v>
      </c>
    </row>
    <row r="208" spans="1:43" x14ac:dyDescent="0.2">
      <c r="A208" s="1" t="s">
        <v>680</v>
      </c>
      <c r="B208" s="1" t="s">
        <v>891</v>
      </c>
      <c r="C208" s="1" t="s">
        <v>1430</v>
      </c>
      <c r="D208" s="1" t="s">
        <v>1754</v>
      </c>
      <c r="E208" s="3">
        <v>106.68888888888888</v>
      </c>
      <c r="F208" s="3">
        <f t="shared" si="11"/>
        <v>466.84444444444443</v>
      </c>
      <c r="G208" s="3">
        <f>SUM(Table39[[#This Row],[RN Hours Contract (W/ Admin, DON)]], Table39[[#This Row],[LPN Contract Hours (w/ Admin)]], Table39[[#This Row],[CNA/NA/Med Aide Contract Hours]])</f>
        <v>0</v>
      </c>
      <c r="H208" s="4">
        <f>Table39[[#This Row],[Total Contract Hours]]/Table39[[#This Row],[Total Hours Nurse Staffing]]</f>
        <v>0</v>
      </c>
      <c r="I208" s="3">
        <f>SUM(Table39[[#This Row],[RN Hours]], Table39[[#This Row],[RN Admin Hours]], Table39[[#This Row],[RN DON Hours]])</f>
        <v>84.769444444444446</v>
      </c>
      <c r="J208" s="3">
        <f t="shared" si="9"/>
        <v>0</v>
      </c>
      <c r="K208" s="4">
        <f>Table39[[#This Row],[RN Hours Contract (W/ Admin, DON)]]/Table39[[#This Row],[RN Hours (w/ Admin, DON)]]</f>
        <v>0</v>
      </c>
      <c r="L208" s="3">
        <v>61.347222222222221</v>
      </c>
      <c r="M208" s="3">
        <v>0</v>
      </c>
      <c r="N208" s="4">
        <f>Table39[[#This Row],[RN Hours Contract]]/Table39[[#This Row],[RN Hours]]</f>
        <v>0</v>
      </c>
      <c r="O208" s="3">
        <v>16.280555555555555</v>
      </c>
      <c r="P208" s="3">
        <v>0</v>
      </c>
      <c r="Q208" s="4">
        <f>Table39[[#This Row],[RN Admin Hours Contract]]/Table39[[#This Row],[RN Admin Hours]]</f>
        <v>0</v>
      </c>
      <c r="R208" s="3">
        <v>7.1416666666666666</v>
      </c>
      <c r="S208" s="3">
        <v>0</v>
      </c>
      <c r="T208" s="4">
        <f>Table39[[#This Row],[RN DON Hours Contract]]/Table39[[#This Row],[RN DON Hours]]</f>
        <v>0</v>
      </c>
      <c r="U208" s="3">
        <f>SUM(Table39[[#This Row],[LPN Hours]], Table39[[#This Row],[LPN Admin Hours]])</f>
        <v>91.452777777777783</v>
      </c>
      <c r="V208" s="3">
        <f>Table39[[#This Row],[LPN Hours Contract]]+Table39[[#This Row],[LPN Admin Hours Contract]]</f>
        <v>0</v>
      </c>
      <c r="W208" s="4">
        <f t="shared" si="10"/>
        <v>0</v>
      </c>
      <c r="X208" s="3">
        <v>91.452777777777783</v>
      </c>
      <c r="Y208" s="3">
        <v>0</v>
      </c>
      <c r="Z208" s="4">
        <f>Table39[[#This Row],[LPN Hours Contract]]/Table39[[#This Row],[LPN Hours]]</f>
        <v>0</v>
      </c>
      <c r="AA208" s="3">
        <v>0</v>
      </c>
      <c r="AB208" s="3">
        <v>0</v>
      </c>
      <c r="AC208" s="4">
        <v>0</v>
      </c>
      <c r="AD208" s="3">
        <f>SUM(Table39[[#This Row],[CNA Hours]], Table39[[#This Row],[NA in Training Hours]], Table39[[#This Row],[Med Aide/Tech Hours]])</f>
        <v>290.62222222222221</v>
      </c>
      <c r="AE208" s="3">
        <f>SUM(Table39[[#This Row],[CNA Hours Contract]], Table39[[#This Row],[NA in Training Hours Contract]], Table39[[#This Row],[Med Aide/Tech Hours Contract]])</f>
        <v>0</v>
      </c>
      <c r="AF208" s="4">
        <f>Table39[[#This Row],[CNA/NA/Med Aide Contract Hours]]/Table39[[#This Row],[Total CNA, NA in Training, Med Aide/Tech Hours]]</f>
        <v>0</v>
      </c>
      <c r="AG208" s="3">
        <v>289.89444444444445</v>
      </c>
      <c r="AH208" s="3">
        <v>0</v>
      </c>
      <c r="AI208" s="4">
        <f>Table39[[#This Row],[CNA Hours Contract]]/Table39[[#This Row],[CNA Hours]]</f>
        <v>0</v>
      </c>
      <c r="AJ208" s="3">
        <v>0.72777777777777775</v>
      </c>
      <c r="AK208" s="3">
        <v>0</v>
      </c>
      <c r="AL208" s="4">
        <f>Table39[[#This Row],[NA in Training Hours Contract]]/Table39[[#This Row],[NA in Training Hours]]</f>
        <v>0</v>
      </c>
      <c r="AM208" s="3">
        <v>0</v>
      </c>
      <c r="AN208" s="3">
        <v>0</v>
      </c>
      <c r="AO208" s="4">
        <v>0</v>
      </c>
      <c r="AP208" s="1" t="s">
        <v>206</v>
      </c>
      <c r="AQ208" s="1">
        <v>5</v>
      </c>
    </row>
    <row r="209" spans="1:43" x14ac:dyDescent="0.2">
      <c r="A209" s="1" t="s">
        <v>680</v>
      </c>
      <c r="B209" s="1" t="s">
        <v>892</v>
      </c>
      <c r="C209" s="1" t="s">
        <v>1519</v>
      </c>
      <c r="D209" s="1" t="s">
        <v>1777</v>
      </c>
      <c r="E209" s="3">
        <v>93.022222222222226</v>
      </c>
      <c r="F209" s="3">
        <f t="shared" si="11"/>
        <v>186.38744444444444</v>
      </c>
      <c r="G209" s="3">
        <f>SUM(Table39[[#This Row],[RN Hours Contract (W/ Admin, DON)]], Table39[[#This Row],[LPN Contract Hours (w/ Admin)]], Table39[[#This Row],[CNA/NA/Med Aide Contract Hours]])</f>
        <v>8.0098888888888897</v>
      </c>
      <c r="H209" s="4">
        <f>Table39[[#This Row],[Total Contract Hours]]/Table39[[#This Row],[Total Hours Nurse Staffing]]</f>
        <v>4.2974401589997421E-2</v>
      </c>
      <c r="I209" s="3">
        <f>SUM(Table39[[#This Row],[RN Hours]], Table39[[#This Row],[RN Admin Hours]], Table39[[#This Row],[RN DON Hours]])</f>
        <v>26.599444444444444</v>
      </c>
      <c r="J209" s="3">
        <f t="shared" si="9"/>
        <v>2.7173333333333338</v>
      </c>
      <c r="K209" s="4">
        <f>Table39[[#This Row],[RN Hours Contract (W/ Admin, DON)]]/Table39[[#This Row],[RN Hours (w/ Admin, DON)]]</f>
        <v>0.10215752208692748</v>
      </c>
      <c r="L209" s="3">
        <v>24.910888888888888</v>
      </c>
      <c r="M209" s="3">
        <v>2.7173333333333338</v>
      </c>
      <c r="N209" s="4">
        <f>Table39[[#This Row],[RN Hours Contract]]/Table39[[#This Row],[RN Hours]]</f>
        <v>0.1090821505990241</v>
      </c>
      <c r="O209" s="3">
        <v>0.29166666666666669</v>
      </c>
      <c r="P209" s="3">
        <v>0</v>
      </c>
      <c r="Q209" s="4">
        <f>Table39[[#This Row],[RN Admin Hours Contract]]/Table39[[#This Row],[RN Admin Hours]]</f>
        <v>0</v>
      </c>
      <c r="R209" s="3">
        <v>1.3968888888888882</v>
      </c>
      <c r="S209" s="3">
        <v>0</v>
      </c>
      <c r="T209" s="4">
        <f>Table39[[#This Row],[RN DON Hours Contract]]/Table39[[#This Row],[RN DON Hours]]</f>
        <v>0</v>
      </c>
      <c r="U209" s="3">
        <f>SUM(Table39[[#This Row],[LPN Hours]], Table39[[#This Row],[LPN Admin Hours]])</f>
        <v>42.570222222222228</v>
      </c>
      <c r="V209" s="3">
        <f>Table39[[#This Row],[LPN Hours Contract]]+Table39[[#This Row],[LPN Admin Hours Contract]]</f>
        <v>5.2925555555555563</v>
      </c>
      <c r="W209" s="4">
        <f t="shared" si="10"/>
        <v>0.12432529780858817</v>
      </c>
      <c r="X209" s="3">
        <v>42.570222222222228</v>
      </c>
      <c r="Y209" s="3">
        <v>5.2925555555555563</v>
      </c>
      <c r="Z209" s="4">
        <f>Table39[[#This Row],[LPN Hours Contract]]/Table39[[#This Row],[LPN Hours]]</f>
        <v>0.12432529780858817</v>
      </c>
      <c r="AA209" s="3">
        <v>0</v>
      </c>
      <c r="AB209" s="3">
        <v>0</v>
      </c>
      <c r="AC209" s="4">
        <v>0</v>
      </c>
      <c r="AD209" s="3">
        <f>SUM(Table39[[#This Row],[CNA Hours]], Table39[[#This Row],[NA in Training Hours]], Table39[[#This Row],[Med Aide/Tech Hours]])</f>
        <v>117.21777777777778</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110.85666666666667</v>
      </c>
      <c r="AH209" s="3">
        <v>0</v>
      </c>
      <c r="AI209" s="4">
        <f>Table39[[#This Row],[CNA Hours Contract]]/Table39[[#This Row],[CNA Hours]]</f>
        <v>0</v>
      </c>
      <c r="AJ209" s="3">
        <v>6.3611111111111134</v>
      </c>
      <c r="AK209" s="3">
        <v>0</v>
      </c>
      <c r="AL209" s="4">
        <f>Table39[[#This Row],[NA in Training Hours Contract]]/Table39[[#This Row],[NA in Training Hours]]</f>
        <v>0</v>
      </c>
      <c r="AM209" s="3">
        <v>0</v>
      </c>
      <c r="AN209" s="3">
        <v>0</v>
      </c>
      <c r="AO209" s="4">
        <v>0</v>
      </c>
      <c r="AP209" s="1" t="s">
        <v>207</v>
      </c>
      <c r="AQ209" s="1">
        <v>5</v>
      </c>
    </row>
    <row r="210" spans="1:43" x14ac:dyDescent="0.2">
      <c r="A210" s="1" t="s">
        <v>680</v>
      </c>
      <c r="B210" s="1" t="s">
        <v>893</v>
      </c>
      <c r="C210" s="1" t="s">
        <v>1538</v>
      </c>
      <c r="D210" s="1" t="s">
        <v>1717</v>
      </c>
      <c r="E210" s="3">
        <v>87.288888888888891</v>
      </c>
      <c r="F210" s="3">
        <f t="shared" si="11"/>
        <v>203.33244444444443</v>
      </c>
      <c r="G210" s="3">
        <f>SUM(Table39[[#This Row],[RN Hours Contract (W/ Admin, DON)]], Table39[[#This Row],[LPN Contract Hours (w/ Admin)]], Table39[[#This Row],[CNA/NA/Med Aide Contract Hours]])</f>
        <v>9.7611111111111111</v>
      </c>
      <c r="H210" s="4">
        <f>Table39[[#This Row],[Total Contract Hours]]/Table39[[#This Row],[Total Hours Nurse Staffing]]</f>
        <v>4.8005674341745762E-2</v>
      </c>
      <c r="I210" s="3">
        <f>SUM(Table39[[#This Row],[RN Hours]], Table39[[#This Row],[RN Admin Hours]], Table39[[#This Row],[RN DON Hours]])</f>
        <v>19.11022222222222</v>
      </c>
      <c r="J210" s="3">
        <f t="shared" si="9"/>
        <v>0</v>
      </c>
      <c r="K210" s="4">
        <f>Table39[[#This Row],[RN Hours Contract (W/ Admin, DON)]]/Table39[[#This Row],[RN Hours (w/ Admin, DON)]]</f>
        <v>0</v>
      </c>
      <c r="L210" s="3">
        <v>9.7296666666666667</v>
      </c>
      <c r="M210" s="3">
        <v>0</v>
      </c>
      <c r="N210" s="4">
        <f>Table39[[#This Row],[RN Hours Contract]]/Table39[[#This Row],[RN Hours]]</f>
        <v>0</v>
      </c>
      <c r="O210" s="3">
        <v>1.2027777777777777</v>
      </c>
      <c r="P210" s="3">
        <v>0</v>
      </c>
      <c r="Q210" s="4">
        <f>Table39[[#This Row],[RN Admin Hours Contract]]/Table39[[#This Row],[RN Admin Hours]]</f>
        <v>0</v>
      </c>
      <c r="R210" s="3">
        <v>8.1777777777777771</v>
      </c>
      <c r="S210" s="3">
        <v>0</v>
      </c>
      <c r="T210" s="4">
        <f>Table39[[#This Row],[RN DON Hours Contract]]/Table39[[#This Row],[RN DON Hours]]</f>
        <v>0</v>
      </c>
      <c r="U210" s="3">
        <f>SUM(Table39[[#This Row],[LPN Hours]], Table39[[#This Row],[LPN Admin Hours]])</f>
        <v>61.976444444444439</v>
      </c>
      <c r="V210" s="3">
        <f>Table39[[#This Row],[LPN Hours Contract]]+Table39[[#This Row],[LPN Admin Hours Contract]]</f>
        <v>8.4320000000000004</v>
      </c>
      <c r="W210" s="4">
        <f t="shared" si="10"/>
        <v>0.13605168988934865</v>
      </c>
      <c r="X210" s="3">
        <v>47.106999999999999</v>
      </c>
      <c r="Y210" s="3">
        <v>8.4320000000000004</v>
      </c>
      <c r="Z210" s="4">
        <f>Table39[[#This Row],[LPN Hours Contract]]/Table39[[#This Row],[LPN Hours]]</f>
        <v>0.17899675207506316</v>
      </c>
      <c r="AA210" s="3">
        <v>14.869444444444444</v>
      </c>
      <c r="AB210" s="3">
        <v>0</v>
      </c>
      <c r="AC210" s="4">
        <f>Table39[[#This Row],[LPN Admin Hours Contract]]/Table39[[#This Row],[LPN Admin Hours]]</f>
        <v>0</v>
      </c>
      <c r="AD210" s="3">
        <f>SUM(Table39[[#This Row],[CNA Hours]], Table39[[#This Row],[NA in Training Hours]], Table39[[#This Row],[Med Aide/Tech Hours]])</f>
        <v>122.24577777777779</v>
      </c>
      <c r="AE210" s="3">
        <f>SUM(Table39[[#This Row],[CNA Hours Contract]], Table39[[#This Row],[NA in Training Hours Contract]], Table39[[#This Row],[Med Aide/Tech Hours Contract]])</f>
        <v>1.3291111111111111</v>
      </c>
      <c r="AF210" s="4">
        <f>Table39[[#This Row],[CNA/NA/Med Aide Contract Hours]]/Table39[[#This Row],[Total CNA, NA in Training, Med Aide/Tech Hours]]</f>
        <v>1.0872450036901979E-2</v>
      </c>
      <c r="AG210" s="3">
        <v>122.24577777777779</v>
      </c>
      <c r="AH210" s="3">
        <v>1.3291111111111111</v>
      </c>
      <c r="AI210" s="4">
        <f>Table39[[#This Row],[CNA Hours Contract]]/Table39[[#This Row],[CNA Hours]]</f>
        <v>1.0872450036901979E-2</v>
      </c>
      <c r="AJ210" s="3">
        <v>0</v>
      </c>
      <c r="AK210" s="3">
        <v>0</v>
      </c>
      <c r="AL210" s="4">
        <v>0</v>
      </c>
      <c r="AM210" s="3">
        <v>0</v>
      </c>
      <c r="AN210" s="3">
        <v>0</v>
      </c>
      <c r="AO210" s="4">
        <v>0</v>
      </c>
      <c r="AP210" s="1" t="s">
        <v>208</v>
      </c>
      <c r="AQ210" s="1">
        <v>5</v>
      </c>
    </row>
    <row r="211" spans="1:43" x14ac:dyDescent="0.2">
      <c r="A211" s="1" t="s">
        <v>680</v>
      </c>
      <c r="B211" s="1" t="s">
        <v>894</v>
      </c>
      <c r="C211" s="1" t="s">
        <v>1439</v>
      </c>
      <c r="D211" s="1" t="s">
        <v>1741</v>
      </c>
      <c r="E211" s="3">
        <v>73.911111111111111</v>
      </c>
      <c r="F211" s="3">
        <f t="shared" si="11"/>
        <v>324.00888888888892</v>
      </c>
      <c r="G211" s="3">
        <f>SUM(Table39[[#This Row],[RN Hours Contract (W/ Admin, DON)]], Table39[[#This Row],[LPN Contract Hours (w/ Admin)]], Table39[[#This Row],[CNA/NA/Med Aide Contract Hours]])</f>
        <v>0</v>
      </c>
      <c r="H211" s="4">
        <f>Table39[[#This Row],[Total Contract Hours]]/Table39[[#This Row],[Total Hours Nurse Staffing]]</f>
        <v>0</v>
      </c>
      <c r="I211" s="3">
        <f>SUM(Table39[[#This Row],[RN Hours]], Table39[[#This Row],[RN Admin Hours]], Table39[[#This Row],[RN DON Hours]])</f>
        <v>115.49777777777778</v>
      </c>
      <c r="J211" s="3">
        <f t="shared" si="9"/>
        <v>0</v>
      </c>
      <c r="K211" s="4">
        <f>Table39[[#This Row],[RN Hours Contract (W/ Admin, DON)]]/Table39[[#This Row],[RN Hours (w/ Admin, DON)]]</f>
        <v>0</v>
      </c>
      <c r="L211" s="3">
        <v>97.491111111111124</v>
      </c>
      <c r="M211" s="3">
        <v>0</v>
      </c>
      <c r="N211" s="4">
        <f>Table39[[#This Row],[RN Hours Contract]]/Table39[[#This Row],[RN Hours]]</f>
        <v>0</v>
      </c>
      <c r="O211" s="3">
        <v>12.584444444444443</v>
      </c>
      <c r="P211" s="3">
        <v>0</v>
      </c>
      <c r="Q211" s="4">
        <f>Table39[[#This Row],[RN Admin Hours Contract]]/Table39[[#This Row],[RN Admin Hours]]</f>
        <v>0</v>
      </c>
      <c r="R211" s="3">
        <v>5.4222222222222225</v>
      </c>
      <c r="S211" s="3">
        <v>0</v>
      </c>
      <c r="T211" s="4">
        <f>Table39[[#This Row],[RN DON Hours Contract]]/Table39[[#This Row],[RN DON Hours]]</f>
        <v>0</v>
      </c>
      <c r="U211" s="3">
        <f>SUM(Table39[[#This Row],[LPN Hours]], Table39[[#This Row],[LPN Admin Hours]])</f>
        <v>9.18</v>
      </c>
      <c r="V211" s="3">
        <f>Table39[[#This Row],[LPN Hours Contract]]+Table39[[#This Row],[LPN Admin Hours Contract]]</f>
        <v>0</v>
      </c>
      <c r="W211" s="4">
        <f t="shared" si="10"/>
        <v>0</v>
      </c>
      <c r="X211" s="3">
        <v>9.18</v>
      </c>
      <c r="Y211" s="3">
        <v>0</v>
      </c>
      <c r="Z211" s="4">
        <f>Table39[[#This Row],[LPN Hours Contract]]/Table39[[#This Row],[LPN Hours]]</f>
        <v>0</v>
      </c>
      <c r="AA211" s="3">
        <v>0</v>
      </c>
      <c r="AB211" s="3">
        <v>0</v>
      </c>
      <c r="AC211" s="4">
        <v>0</v>
      </c>
      <c r="AD211" s="3">
        <f>SUM(Table39[[#This Row],[CNA Hours]], Table39[[#This Row],[NA in Training Hours]], Table39[[#This Row],[Med Aide/Tech Hours]])</f>
        <v>199.33111111111111</v>
      </c>
      <c r="AE211" s="3">
        <f>SUM(Table39[[#This Row],[CNA Hours Contract]], Table39[[#This Row],[NA in Training Hours Contract]], Table39[[#This Row],[Med Aide/Tech Hours Contract]])</f>
        <v>0</v>
      </c>
      <c r="AF211" s="4">
        <f>Table39[[#This Row],[CNA/NA/Med Aide Contract Hours]]/Table39[[#This Row],[Total CNA, NA in Training, Med Aide/Tech Hours]]</f>
        <v>0</v>
      </c>
      <c r="AG211" s="3">
        <v>199.33111111111111</v>
      </c>
      <c r="AH211" s="3">
        <v>0</v>
      </c>
      <c r="AI211" s="4">
        <f>Table39[[#This Row],[CNA Hours Contract]]/Table39[[#This Row],[CNA Hours]]</f>
        <v>0</v>
      </c>
      <c r="AJ211" s="3">
        <v>0</v>
      </c>
      <c r="AK211" s="3">
        <v>0</v>
      </c>
      <c r="AL211" s="4">
        <v>0</v>
      </c>
      <c r="AM211" s="3">
        <v>0</v>
      </c>
      <c r="AN211" s="3">
        <v>0</v>
      </c>
      <c r="AO211" s="4">
        <v>0</v>
      </c>
      <c r="AP211" s="1" t="s">
        <v>209</v>
      </c>
      <c r="AQ211" s="1">
        <v>5</v>
      </c>
    </row>
    <row r="212" spans="1:43" x14ac:dyDescent="0.2">
      <c r="A212" s="1" t="s">
        <v>680</v>
      </c>
      <c r="B212" s="1" t="s">
        <v>895</v>
      </c>
      <c r="C212" s="1" t="s">
        <v>1539</v>
      </c>
      <c r="D212" s="1" t="s">
        <v>1733</v>
      </c>
      <c r="E212" s="3">
        <v>95.6</v>
      </c>
      <c r="F212" s="3">
        <f t="shared" si="11"/>
        <v>343.2498888888889</v>
      </c>
      <c r="G212" s="3">
        <f>SUM(Table39[[#This Row],[RN Hours Contract (W/ Admin, DON)]], Table39[[#This Row],[LPN Contract Hours (w/ Admin)]], Table39[[#This Row],[CNA/NA/Med Aide Contract Hours]])</f>
        <v>41.714111111111116</v>
      </c>
      <c r="H212" s="4">
        <f>Table39[[#This Row],[Total Contract Hours]]/Table39[[#This Row],[Total Hours Nurse Staffing]]</f>
        <v>0.12152694716418133</v>
      </c>
      <c r="I212" s="3">
        <f>SUM(Table39[[#This Row],[RN Hours]], Table39[[#This Row],[RN Admin Hours]], Table39[[#This Row],[RN DON Hours]])</f>
        <v>127.38622222222222</v>
      </c>
      <c r="J212" s="3">
        <f t="shared" si="9"/>
        <v>0</v>
      </c>
      <c r="K212" s="4">
        <f>Table39[[#This Row],[RN Hours Contract (W/ Admin, DON)]]/Table39[[#This Row],[RN Hours (w/ Admin, DON)]]</f>
        <v>0</v>
      </c>
      <c r="L212" s="3">
        <v>96.536222222222221</v>
      </c>
      <c r="M212" s="3">
        <v>0</v>
      </c>
      <c r="N212" s="4">
        <f>Table39[[#This Row],[RN Hours Contract]]/Table39[[#This Row],[RN Hours]]</f>
        <v>0</v>
      </c>
      <c r="O212" s="3">
        <v>25.872222222222224</v>
      </c>
      <c r="P212" s="3">
        <v>0</v>
      </c>
      <c r="Q212" s="4">
        <f>Table39[[#This Row],[RN Admin Hours Contract]]/Table39[[#This Row],[RN Admin Hours]]</f>
        <v>0</v>
      </c>
      <c r="R212" s="3">
        <v>4.9777777777777779</v>
      </c>
      <c r="S212" s="3">
        <v>0</v>
      </c>
      <c r="T212" s="4">
        <f>Table39[[#This Row],[RN DON Hours Contract]]/Table39[[#This Row],[RN DON Hours]]</f>
        <v>0</v>
      </c>
      <c r="U212" s="3">
        <f>SUM(Table39[[#This Row],[LPN Hours]], Table39[[#This Row],[LPN Admin Hours]])</f>
        <v>39.328888888888891</v>
      </c>
      <c r="V212" s="3">
        <f>Table39[[#This Row],[LPN Hours Contract]]+Table39[[#This Row],[LPN Admin Hours Contract]]</f>
        <v>14.896222222222223</v>
      </c>
      <c r="W212" s="4">
        <f t="shared" si="10"/>
        <v>0.37876031189964965</v>
      </c>
      <c r="X212" s="3">
        <v>39.328888888888891</v>
      </c>
      <c r="Y212" s="3">
        <v>14.896222222222223</v>
      </c>
      <c r="Z212" s="4">
        <f>Table39[[#This Row],[LPN Hours Contract]]/Table39[[#This Row],[LPN Hours]]</f>
        <v>0.37876031189964965</v>
      </c>
      <c r="AA212" s="3">
        <v>0</v>
      </c>
      <c r="AB212" s="3">
        <v>0</v>
      </c>
      <c r="AC212" s="4">
        <v>0</v>
      </c>
      <c r="AD212" s="3">
        <f>SUM(Table39[[#This Row],[CNA Hours]], Table39[[#This Row],[NA in Training Hours]], Table39[[#This Row],[Med Aide/Tech Hours]])</f>
        <v>176.53477777777778</v>
      </c>
      <c r="AE212" s="3">
        <f>SUM(Table39[[#This Row],[CNA Hours Contract]], Table39[[#This Row],[NA in Training Hours Contract]], Table39[[#This Row],[Med Aide/Tech Hours Contract]])</f>
        <v>26.817888888888895</v>
      </c>
      <c r="AF212" s="4">
        <f>Table39[[#This Row],[CNA/NA/Med Aide Contract Hours]]/Table39[[#This Row],[Total CNA, NA in Training, Med Aide/Tech Hours]]</f>
        <v>0.1519127801698501</v>
      </c>
      <c r="AG212" s="3">
        <v>165.13166666666666</v>
      </c>
      <c r="AH212" s="3">
        <v>26.817888888888895</v>
      </c>
      <c r="AI212" s="4">
        <f>Table39[[#This Row],[CNA Hours Contract]]/Table39[[#This Row],[CNA Hours]]</f>
        <v>0.16240306556720735</v>
      </c>
      <c r="AJ212" s="3">
        <v>11.403111111111114</v>
      </c>
      <c r="AK212" s="3">
        <v>0</v>
      </c>
      <c r="AL212" s="4">
        <f>Table39[[#This Row],[NA in Training Hours Contract]]/Table39[[#This Row],[NA in Training Hours]]</f>
        <v>0</v>
      </c>
      <c r="AM212" s="3">
        <v>0</v>
      </c>
      <c r="AN212" s="3">
        <v>0</v>
      </c>
      <c r="AO212" s="4">
        <v>0</v>
      </c>
      <c r="AP212" s="1" t="s">
        <v>210</v>
      </c>
      <c r="AQ212" s="1">
        <v>5</v>
      </c>
    </row>
    <row r="213" spans="1:43" x14ac:dyDescent="0.2">
      <c r="A213" s="1" t="s">
        <v>680</v>
      </c>
      <c r="B213" s="1" t="s">
        <v>896</v>
      </c>
      <c r="C213" s="1" t="s">
        <v>1540</v>
      </c>
      <c r="D213" s="1" t="s">
        <v>1764</v>
      </c>
      <c r="E213" s="3">
        <v>82.86666666666666</v>
      </c>
      <c r="F213" s="3">
        <f t="shared" si="11"/>
        <v>306.38944444444439</v>
      </c>
      <c r="G213" s="3">
        <f>SUM(Table39[[#This Row],[RN Hours Contract (W/ Admin, DON)]], Table39[[#This Row],[LPN Contract Hours (w/ Admin)]], Table39[[#This Row],[CNA/NA/Med Aide Contract Hours]])</f>
        <v>47.394444444444446</v>
      </c>
      <c r="H213" s="4">
        <f>Table39[[#This Row],[Total Contract Hours]]/Table39[[#This Row],[Total Hours Nurse Staffing]]</f>
        <v>0.1546869361977585</v>
      </c>
      <c r="I213" s="3">
        <f>SUM(Table39[[#This Row],[RN Hours]], Table39[[#This Row],[RN Admin Hours]], Table39[[#This Row],[RN DON Hours]])</f>
        <v>31.404222222222224</v>
      </c>
      <c r="J213" s="3">
        <f t="shared" si="9"/>
        <v>5.6555555555555559</v>
      </c>
      <c r="K213" s="4">
        <f>Table39[[#This Row],[RN Hours Contract (W/ Admin, DON)]]/Table39[[#This Row],[RN Hours (w/ Admin, DON)]]</f>
        <v>0.18008901846177797</v>
      </c>
      <c r="L213" s="3">
        <v>24.698888888888892</v>
      </c>
      <c r="M213" s="3">
        <v>5.6555555555555559</v>
      </c>
      <c r="N213" s="4">
        <f>Table39[[#This Row],[RN Hours Contract]]/Table39[[#This Row],[RN Hours]]</f>
        <v>0.22898016105087948</v>
      </c>
      <c r="O213" s="3">
        <v>0</v>
      </c>
      <c r="P213" s="3">
        <v>0</v>
      </c>
      <c r="Q213" s="4">
        <v>0</v>
      </c>
      <c r="R213" s="3">
        <v>6.705333333333332</v>
      </c>
      <c r="S213" s="3">
        <v>0</v>
      </c>
      <c r="T213" s="4">
        <f>Table39[[#This Row],[RN DON Hours Contract]]/Table39[[#This Row],[RN DON Hours]]</f>
        <v>0</v>
      </c>
      <c r="U213" s="3">
        <f>SUM(Table39[[#This Row],[LPN Hours]], Table39[[#This Row],[LPN Admin Hours]])</f>
        <v>81.13133333333333</v>
      </c>
      <c r="V213" s="3">
        <f>Table39[[#This Row],[LPN Hours Contract]]+Table39[[#This Row],[LPN Admin Hours Contract]]</f>
        <v>12.766666666666667</v>
      </c>
      <c r="W213" s="4">
        <f t="shared" si="10"/>
        <v>0.15735802854630765</v>
      </c>
      <c r="X213" s="3">
        <v>61.408000000000001</v>
      </c>
      <c r="Y213" s="3">
        <v>12.766666666666667</v>
      </c>
      <c r="Z213" s="4">
        <f>Table39[[#This Row],[LPN Hours Contract]]/Table39[[#This Row],[LPN Hours]]</f>
        <v>0.20789907938162239</v>
      </c>
      <c r="AA213" s="3">
        <v>19.723333333333329</v>
      </c>
      <c r="AB213" s="3">
        <v>0</v>
      </c>
      <c r="AC213" s="4">
        <f>Table39[[#This Row],[LPN Admin Hours Contract]]/Table39[[#This Row],[LPN Admin Hours]]</f>
        <v>0</v>
      </c>
      <c r="AD213" s="3">
        <f>SUM(Table39[[#This Row],[CNA Hours]], Table39[[#This Row],[NA in Training Hours]], Table39[[#This Row],[Med Aide/Tech Hours]])</f>
        <v>193.85388888888886</v>
      </c>
      <c r="AE213" s="3">
        <f>SUM(Table39[[#This Row],[CNA Hours Contract]], Table39[[#This Row],[NA in Training Hours Contract]], Table39[[#This Row],[Med Aide/Tech Hours Contract]])</f>
        <v>28.972222222222221</v>
      </c>
      <c r="AF213" s="4">
        <f>Table39[[#This Row],[CNA/NA/Med Aide Contract Hours]]/Table39[[#This Row],[Total CNA, NA in Training, Med Aide/Tech Hours]]</f>
        <v>0.14945391288398768</v>
      </c>
      <c r="AG213" s="3">
        <v>193.85388888888886</v>
      </c>
      <c r="AH213" s="3">
        <v>28.972222222222221</v>
      </c>
      <c r="AI213" s="4">
        <f>Table39[[#This Row],[CNA Hours Contract]]/Table39[[#This Row],[CNA Hours]]</f>
        <v>0.14945391288398768</v>
      </c>
      <c r="AJ213" s="3">
        <v>0</v>
      </c>
      <c r="AK213" s="3">
        <v>0</v>
      </c>
      <c r="AL213" s="4">
        <v>0</v>
      </c>
      <c r="AM213" s="3">
        <v>0</v>
      </c>
      <c r="AN213" s="3">
        <v>0</v>
      </c>
      <c r="AO213" s="4">
        <v>0</v>
      </c>
      <c r="AP213" s="1" t="s">
        <v>211</v>
      </c>
      <c r="AQ213" s="1">
        <v>5</v>
      </c>
    </row>
    <row r="214" spans="1:43" x14ac:dyDescent="0.2">
      <c r="A214" s="1" t="s">
        <v>680</v>
      </c>
      <c r="B214" s="1" t="s">
        <v>897</v>
      </c>
      <c r="C214" s="1" t="s">
        <v>1464</v>
      </c>
      <c r="D214" s="1" t="s">
        <v>1743</v>
      </c>
      <c r="E214" s="3">
        <v>75.677777777777777</v>
      </c>
      <c r="F214" s="3">
        <f t="shared" si="11"/>
        <v>277.16388888888889</v>
      </c>
      <c r="G214" s="3">
        <f>SUM(Table39[[#This Row],[RN Hours Contract (W/ Admin, DON)]], Table39[[#This Row],[LPN Contract Hours (w/ Admin)]], Table39[[#This Row],[CNA/NA/Med Aide Contract Hours]])</f>
        <v>2.0444444444444443</v>
      </c>
      <c r="H214" s="4">
        <f>Table39[[#This Row],[Total Contract Hours]]/Table39[[#This Row],[Total Hours Nurse Staffing]]</f>
        <v>7.3763016265947735E-3</v>
      </c>
      <c r="I214" s="3">
        <f>SUM(Table39[[#This Row],[RN Hours]], Table39[[#This Row],[RN Admin Hours]], Table39[[#This Row],[RN DON Hours]])</f>
        <v>24.65</v>
      </c>
      <c r="J214" s="3">
        <f t="shared" si="9"/>
        <v>2.0444444444444443</v>
      </c>
      <c r="K214" s="4">
        <f>Table39[[#This Row],[RN Hours Contract (W/ Admin, DON)]]/Table39[[#This Row],[RN Hours (w/ Admin, DON)]]</f>
        <v>8.2938922695514991E-2</v>
      </c>
      <c r="L214" s="3">
        <v>19.138888888888889</v>
      </c>
      <c r="M214" s="3">
        <v>2.0444444444444443</v>
      </c>
      <c r="N214" s="4">
        <f>Table39[[#This Row],[RN Hours Contract]]/Table39[[#This Row],[RN Hours]]</f>
        <v>0.10682148040638606</v>
      </c>
      <c r="O214" s="3">
        <v>0</v>
      </c>
      <c r="P214" s="3">
        <v>0</v>
      </c>
      <c r="Q214" s="4">
        <v>0</v>
      </c>
      <c r="R214" s="3">
        <v>5.5111111111111111</v>
      </c>
      <c r="S214" s="3">
        <v>0</v>
      </c>
      <c r="T214" s="4">
        <f>Table39[[#This Row],[RN DON Hours Contract]]/Table39[[#This Row],[RN DON Hours]]</f>
        <v>0</v>
      </c>
      <c r="U214" s="3">
        <f>SUM(Table39[[#This Row],[LPN Hours]], Table39[[#This Row],[LPN Admin Hours]])</f>
        <v>72.724999999999994</v>
      </c>
      <c r="V214" s="3">
        <f>Table39[[#This Row],[LPN Hours Contract]]+Table39[[#This Row],[LPN Admin Hours Contract]]</f>
        <v>0</v>
      </c>
      <c r="W214" s="4">
        <f t="shared" si="10"/>
        <v>0</v>
      </c>
      <c r="X214" s="3">
        <v>67.138888888888886</v>
      </c>
      <c r="Y214" s="3">
        <v>0</v>
      </c>
      <c r="Z214" s="4">
        <f>Table39[[#This Row],[LPN Hours Contract]]/Table39[[#This Row],[LPN Hours]]</f>
        <v>0</v>
      </c>
      <c r="AA214" s="3">
        <v>5.5861111111111112</v>
      </c>
      <c r="AB214" s="3">
        <v>0</v>
      </c>
      <c r="AC214" s="4">
        <f>Table39[[#This Row],[LPN Admin Hours Contract]]/Table39[[#This Row],[LPN Admin Hours]]</f>
        <v>0</v>
      </c>
      <c r="AD214" s="3">
        <f>SUM(Table39[[#This Row],[CNA Hours]], Table39[[#This Row],[NA in Training Hours]], Table39[[#This Row],[Med Aide/Tech Hours]])</f>
        <v>179.78888888888889</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179.78888888888889</v>
      </c>
      <c r="AH214" s="3">
        <v>0</v>
      </c>
      <c r="AI214" s="4">
        <f>Table39[[#This Row],[CNA Hours Contract]]/Table39[[#This Row],[CNA Hours]]</f>
        <v>0</v>
      </c>
      <c r="AJ214" s="3">
        <v>0</v>
      </c>
      <c r="AK214" s="3">
        <v>0</v>
      </c>
      <c r="AL214" s="4">
        <v>0</v>
      </c>
      <c r="AM214" s="3">
        <v>0</v>
      </c>
      <c r="AN214" s="3">
        <v>0</v>
      </c>
      <c r="AO214" s="4">
        <v>0</v>
      </c>
      <c r="AP214" s="1" t="s">
        <v>212</v>
      </c>
      <c r="AQ214" s="1">
        <v>5</v>
      </c>
    </row>
    <row r="215" spans="1:43" x14ac:dyDescent="0.2">
      <c r="A215" s="1" t="s">
        <v>680</v>
      </c>
      <c r="B215" s="1" t="s">
        <v>898</v>
      </c>
      <c r="C215" s="1" t="s">
        <v>1421</v>
      </c>
      <c r="D215" s="1" t="s">
        <v>1745</v>
      </c>
      <c r="E215" s="3">
        <v>63.06666666666667</v>
      </c>
      <c r="F215" s="3">
        <f t="shared" si="11"/>
        <v>275.26111111111112</v>
      </c>
      <c r="G215" s="3">
        <f>SUM(Table39[[#This Row],[RN Hours Contract (W/ Admin, DON)]], Table39[[#This Row],[LPN Contract Hours (w/ Admin)]], Table39[[#This Row],[CNA/NA/Med Aide Contract Hours]])</f>
        <v>1.5805555555555555</v>
      </c>
      <c r="H215" s="4">
        <f>Table39[[#This Row],[Total Contract Hours]]/Table39[[#This Row],[Total Hours Nurse Staffing]]</f>
        <v>5.7420227258966226E-3</v>
      </c>
      <c r="I215" s="3">
        <f>SUM(Table39[[#This Row],[RN Hours]], Table39[[#This Row],[RN Admin Hours]], Table39[[#This Row],[RN DON Hours]])</f>
        <v>51.050000000000004</v>
      </c>
      <c r="J215" s="3">
        <f t="shared" si="9"/>
        <v>0</v>
      </c>
      <c r="K215" s="4">
        <f>Table39[[#This Row],[RN Hours Contract (W/ Admin, DON)]]/Table39[[#This Row],[RN Hours (w/ Admin, DON)]]</f>
        <v>0</v>
      </c>
      <c r="L215" s="3">
        <v>40.286111111111111</v>
      </c>
      <c r="M215" s="3">
        <v>0</v>
      </c>
      <c r="N215" s="4">
        <f>Table39[[#This Row],[RN Hours Contract]]/Table39[[#This Row],[RN Hours]]</f>
        <v>0</v>
      </c>
      <c r="O215" s="3">
        <v>5.3416666666666668</v>
      </c>
      <c r="P215" s="3">
        <v>0</v>
      </c>
      <c r="Q215" s="4">
        <f>Table39[[#This Row],[RN Admin Hours Contract]]/Table39[[#This Row],[RN Admin Hours]]</f>
        <v>0</v>
      </c>
      <c r="R215" s="3">
        <v>5.4222222222222225</v>
      </c>
      <c r="S215" s="3">
        <v>0</v>
      </c>
      <c r="T215" s="4">
        <f>Table39[[#This Row],[RN DON Hours Contract]]/Table39[[#This Row],[RN DON Hours]]</f>
        <v>0</v>
      </c>
      <c r="U215" s="3">
        <f>SUM(Table39[[#This Row],[LPN Hours]], Table39[[#This Row],[LPN Admin Hours]])</f>
        <v>44.949999999999996</v>
      </c>
      <c r="V215" s="3">
        <f>Table39[[#This Row],[LPN Hours Contract]]+Table39[[#This Row],[LPN Admin Hours Contract]]</f>
        <v>1.5805555555555555</v>
      </c>
      <c r="W215" s="4">
        <f t="shared" si="10"/>
        <v>3.5162526263749848E-2</v>
      </c>
      <c r="X215" s="3">
        <v>41.524999999999999</v>
      </c>
      <c r="Y215" s="3">
        <v>1.5805555555555555</v>
      </c>
      <c r="Z215" s="4">
        <f>Table39[[#This Row],[LPN Hours Contract]]/Table39[[#This Row],[LPN Hours]]</f>
        <v>3.8062746672018193E-2</v>
      </c>
      <c r="AA215" s="3">
        <v>3.4249999999999998</v>
      </c>
      <c r="AB215" s="3">
        <v>0</v>
      </c>
      <c r="AC215" s="4">
        <f>Table39[[#This Row],[LPN Admin Hours Contract]]/Table39[[#This Row],[LPN Admin Hours]]</f>
        <v>0</v>
      </c>
      <c r="AD215" s="3">
        <f>SUM(Table39[[#This Row],[CNA Hours]], Table39[[#This Row],[NA in Training Hours]], Table39[[#This Row],[Med Aide/Tech Hours]])</f>
        <v>179.26111111111112</v>
      </c>
      <c r="AE215" s="3">
        <f>SUM(Table39[[#This Row],[CNA Hours Contract]], Table39[[#This Row],[NA in Training Hours Contract]], Table39[[#This Row],[Med Aide/Tech Hours Contract]])</f>
        <v>0</v>
      </c>
      <c r="AF215" s="4">
        <f>Table39[[#This Row],[CNA/NA/Med Aide Contract Hours]]/Table39[[#This Row],[Total CNA, NA in Training, Med Aide/Tech Hours]]</f>
        <v>0</v>
      </c>
      <c r="AG215" s="3">
        <v>172.56944444444446</v>
      </c>
      <c r="AH215" s="3">
        <v>0</v>
      </c>
      <c r="AI215" s="4">
        <f>Table39[[#This Row],[CNA Hours Contract]]/Table39[[#This Row],[CNA Hours]]</f>
        <v>0</v>
      </c>
      <c r="AJ215" s="3">
        <v>6.6916666666666664</v>
      </c>
      <c r="AK215" s="3">
        <v>0</v>
      </c>
      <c r="AL215" s="4">
        <f>Table39[[#This Row],[NA in Training Hours Contract]]/Table39[[#This Row],[NA in Training Hours]]</f>
        <v>0</v>
      </c>
      <c r="AM215" s="3">
        <v>0</v>
      </c>
      <c r="AN215" s="3">
        <v>0</v>
      </c>
      <c r="AO215" s="4">
        <v>0</v>
      </c>
      <c r="AP215" s="1" t="s">
        <v>213</v>
      </c>
      <c r="AQ215" s="1">
        <v>5</v>
      </c>
    </row>
    <row r="216" spans="1:43" x14ac:dyDescent="0.2">
      <c r="A216" s="1" t="s">
        <v>680</v>
      </c>
      <c r="B216" s="1" t="s">
        <v>899</v>
      </c>
      <c r="C216" s="1" t="s">
        <v>1417</v>
      </c>
      <c r="D216" s="1" t="s">
        <v>1731</v>
      </c>
      <c r="E216" s="3">
        <v>54.611111111111114</v>
      </c>
      <c r="F216" s="3">
        <f t="shared" si="11"/>
        <v>218.45000000000002</v>
      </c>
      <c r="G216" s="3">
        <f>SUM(Table39[[#This Row],[RN Hours Contract (W/ Admin, DON)]], Table39[[#This Row],[LPN Contract Hours (w/ Admin)]], Table39[[#This Row],[CNA/NA/Med Aide Contract Hours]])</f>
        <v>0</v>
      </c>
      <c r="H216" s="4">
        <f>Table39[[#This Row],[Total Contract Hours]]/Table39[[#This Row],[Total Hours Nurse Staffing]]</f>
        <v>0</v>
      </c>
      <c r="I216" s="3">
        <f>SUM(Table39[[#This Row],[RN Hours]], Table39[[#This Row],[RN Admin Hours]], Table39[[#This Row],[RN DON Hours]])</f>
        <v>55.144444444444446</v>
      </c>
      <c r="J216" s="3">
        <f t="shared" si="9"/>
        <v>0</v>
      </c>
      <c r="K216" s="4">
        <f>Table39[[#This Row],[RN Hours Contract (W/ Admin, DON)]]/Table39[[#This Row],[RN Hours (w/ Admin, DON)]]</f>
        <v>0</v>
      </c>
      <c r="L216" s="3">
        <v>39.144444444444446</v>
      </c>
      <c r="M216" s="3">
        <v>0</v>
      </c>
      <c r="N216" s="4">
        <f>Table39[[#This Row],[RN Hours Contract]]/Table39[[#This Row],[RN Hours]]</f>
        <v>0</v>
      </c>
      <c r="O216" s="3">
        <v>10.488888888888889</v>
      </c>
      <c r="P216" s="3">
        <v>0</v>
      </c>
      <c r="Q216" s="4">
        <f>Table39[[#This Row],[RN Admin Hours Contract]]/Table39[[#This Row],[RN Admin Hours]]</f>
        <v>0</v>
      </c>
      <c r="R216" s="3">
        <v>5.5111111111111111</v>
      </c>
      <c r="S216" s="3">
        <v>0</v>
      </c>
      <c r="T216" s="4">
        <f>Table39[[#This Row],[RN DON Hours Contract]]/Table39[[#This Row],[RN DON Hours]]</f>
        <v>0</v>
      </c>
      <c r="U216" s="3">
        <f>SUM(Table39[[#This Row],[LPN Hours]], Table39[[#This Row],[LPN Admin Hours]])</f>
        <v>43.716666666666669</v>
      </c>
      <c r="V216" s="3">
        <f>Table39[[#This Row],[LPN Hours Contract]]+Table39[[#This Row],[LPN Admin Hours Contract]]</f>
        <v>0</v>
      </c>
      <c r="W216" s="4">
        <f t="shared" si="10"/>
        <v>0</v>
      </c>
      <c r="X216" s="3">
        <v>33.508333333333333</v>
      </c>
      <c r="Y216" s="3">
        <v>0</v>
      </c>
      <c r="Z216" s="4">
        <f>Table39[[#This Row],[LPN Hours Contract]]/Table39[[#This Row],[LPN Hours]]</f>
        <v>0</v>
      </c>
      <c r="AA216" s="3">
        <v>10.208333333333334</v>
      </c>
      <c r="AB216" s="3">
        <v>0</v>
      </c>
      <c r="AC216" s="4">
        <f>Table39[[#This Row],[LPN Admin Hours Contract]]/Table39[[#This Row],[LPN Admin Hours]]</f>
        <v>0</v>
      </c>
      <c r="AD216" s="3">
        <f>SUM(Table39[[#This Row],[CNA Hours]], Table39[[#This Row],[NA in Training Hours]], Table39[[#This Row],[Med Aide/Tech Hours]])</f>
        <v>119.5888888888889</v>
      </c>
      <c r="AE216" s="3">
        <f>SUM(Table39[[#This Row],[CNA Hours Contract]], Table39[[#This Row],[NA in Training Hours Contract]], Table39[[#This Row],[Med Aide/Tech Hours Contract]])</f>
        <v>0</v>
      </c>
      <c r="AF216" s="4">
        <f>Table39[[#This Row],[CNA/NA/Med Aide Contract Hours]]/Table39[[#This Row],[Total CNA, NA in Training, Med Aide/Tech Hours]]</f>
        <v>0</v>
      </c>
      <c r="AG216" s="3">
        <v>87.044444444444451</v>
      </c>
      <c r="AH216" s="3">
        <v>0</v>
      </c>
      <c r="AI216" s="4">
        <f>Table39[[#This Row],[CNA Hours Contract]]/Table39[[#This Row],[CNA Hours]]</f>
        <v>0</v>
      </c>
      <c r="AJ216" s="3">
        <v>32.544444444444444</v>
      </c>
      <c r="AK216" s="3">
        <v>0</v>
      </c>
      <c r="AL216" s="4">
        <f>Table39[[#This Row],[NA in Training Hours Contract]]/Table39[[#This Row],[NA in Training Hours]]</f>
        <v>0</v>
      </c>
      <c r="AM216" s="3">
        <v>0</v>
      </c>
      <c r="AN216" s="3">
        <v>0</v>
      </c>
      <c r="AO216" s="4">
        <v>0</v>
      </c>
      <c r="AP216" s="1" t="s">
        <v>214</v>
      </c>
      <c r="AQ216" s="1">
        <v>5</v>
      </c>
    </row>
    <row r="217" spans="1:43" x14ac:dyDescent="0.2">
      <c r="A217" s="1" t="s">
        <v>680</v>
      </c>
      <c r="B217" s="1" t="s">
        <v>900</v>
      </c>
      <c r="C217" s="1" t="s">
        <v>1541</v>
      </c>
      <c r="D217" s="1" t="s">
        <v>1770</v>
      </c>
      <c r="E217" s="3">
        <v>52.466666666666669</v>
      </c>
      <c r="F217" s="3">
        <f t="shared" si="11"/>
        <v>166.75522222222222</v>
      </c>
      <c r="G217" s="3">
        <f>SUM(Table39[[#This Row],[RN Hours Contract (W/ Admin, DON)]], Table39[[#This Row],[LPN Contract Hours (w/ Admin)]], Table39[[#This Row],[CNA/NA/Med Aide Contract Hours]])</f>
        <v>0</v>
      </c>
      <c r="H217" s="4">
        <f>Table39[[#This Row],[Total Contract Hours]]/Table39[[#This Row],[Total Hours Nurse Staffing]]</f>
        <v>0</v>
      </c>
      <c r="I217" s="3">
        <f>SUM(Table39[[#This Row],[RN Hours]], Table39[[#This Row],[RN Admin Hours]], Table39[[#This Row],[RN DON Hours]])</f>
        <v>21.919111111111107</v>
      </c>
      <c r="J217" s="3">
        <f t="shared" si="9"/>
        <v>0</v>
      </c>
      <c r="K217" s="4">
        <f>Table39[[#This Row],[RN Hours Contract (W/ Admin, DON)]]/Table39[[#This Row],[RN Hours (w/ Admin, DON)]]</f>
        <v>0</v>
      </c>
      <c r="L217" s="3">
        <v>14.771888888888888</v>
      </c>
      <c r="M217" s="3">
        <v>0</v>
      </c>
      <c r="N217" s="4">
        <f>Table39[[#This Row],[RN Hours Contract]]/Table39[[#This Row],[RN Hours]]</f>
        <v>0</v>
      </c>
      <c r="O217" s="3">
        <v>5.298444444444443</v>
      </c>
      <c r="P217" s="3">
        <v>0</v>
      </c>
      <c r="Q217" s="4">
        <f>Table39[[#This Row],[RN Admin Hours Contract]]/Table39[[#This Row],[RN Admin Hours]]</f>
        <v>0</v>
      </c>
      <c r="R217" s="3">
        <v>1.8487777777777776</v>
      </c>
      <c r="S217" s="3">
        <v>0</v>
      </c>
      <c r="T217" s="4">
        <f>Table39[[#This Row],[RN DON Hours Contract]]/Table39[[#This Row],[RN DON Hours]]</f>
        <v>0</v>
      </c>
      <c r="U217" s="3">
        <f>SUM(Table39[[#This Row],[LPN Hours]], Table39[[#This Row],[LPN Admin Hours]])</f>
        <v>44.11577777777778</v>
      </c>
      <c r="V217" s="3">
        <f>Table39[[#This Row],[LPN Hours Contract]]+Table39[[#This Row],[LPN Admin Hours Contract]]</f>
        <v>0</v>
      </c>
      <c r="W217" s="4">
        <f t="shared" si="10"/>
        <v>0</v>
      </c>
      <c r="X217" s="3">
        <v>33.578333333333333</v>
      </c>
      <c r="Y217" s="3">
        <v>0</v>
      </c>
      <c r="Z217" s="4">
        <f>Table39[[#This Row],[LPN Hours Contract]]/Table39[[#This Row],[LPN Hours]]</f>
        <v>0</v>
      </c>
      <c r="AA217" s="3">
        <v>10.537444444444446</v>
      </c>
      <c r="AB217" s="3">
        <v>0</v>
      </c>
      <c r="AC217" s="4">
        <f>Table39[[#This Row],[LPN Admin Hours Contract]]/Table39[[#This Row],[LPN Admin Hours]]</f>
        <v>0</v>
      </c>
      <c r="AD217" s="3">
        <f>SUM(Table39[[#This Row],[CNA Hours]], Table39[[#This Row],[NA in Training Hours]], Table39[[#This Row],[Med Aide/Tech Hours]])</f>
        <v>100.72033333333333</v>
      </c>
      <c r="AE217" s="3">
        <f>SUM(Table39[[#This Row],[CNA Hours Contract]], Table39[[#This Row],[NA in Training Hours Contract]], Table39[[#This Row],[Med Aide/Tech Hours Contract]])</f>
        <v>0</v>
      </c>
      <c r="AF217" s="4">
        <f>Table39[[#This Row],[CNA/NA/Med Aide Contract Hours]]/Table39[[#This Row],[Total CNA, NA in Training, Med Aide/Tech Hours]]</f>
        <v>0</v>
      </c>
      <c r="AG217" s="3">
        <v>100.72033333333333</v>
      </c>
      <c r="AH217" s="3">
        <v>0</v>
      </c>
      <c r="AI217" s="4">
        <f>Table39[[#This Row],[CNA Hours Contract]]/Table39[[#This Row],[CNA Hours]]</f>
        <v>0</v>
      </c>
      <c r="AJ217" s="3">
        <v>0</v>
      </c>
      <c r="AK217" s="3">
        <v>0</v>
      </c>
      <c r="AL217" s="4">
        <v>0</v>
      </c>
      <c r="AM217" s="3">
        <v>0</v>
      </c>
      <c r="AN217" s="3">
        <v>0</v>
      </c>
      <c r="AO217" s="4">
        <v>0</v>
      </c>
      <c r="AP217" s="1" t="s">
        <v>215</v>
      </c>
      <c r="AQ217" s="1">
        <v>5</v>
      </c>
    </row>
    <row r="218" spans="1:43" x14ac:dyDescent="0.2">
      <c r="A218" s="1" t="s">
        <v>680</v>
      </c>
      <c r="B218" s="1" t="s">
        <v>901</v>
      </c>
      <c r="C218" s="1" t="s">
        <v>1542</v>
      </c>
      <c r="D218" s="1" t="s">
        <v>1733</v>
      </c>
      <c r="E218" s="3">
        <v>67.644444444444446</v>
      </c>
      <c r="F218" s="3">
        <f t="shared" si="11"/>
        <v>285.09377777777775</v>
      </c>
      <c r="G218" s="3">
        <f>SUM(Table39[[#This Row],[RN Hours Contract (W/ Admin, DON)]], Table39[[#This Row],[LPN Contract Hours (w/ Admin)]], Table39[[#This Row],[CNA/NA/Med Aide Contract Hours]])</f>
        <v>11.261111111111111</v>
      </c>
      <c r="H218" s="4">
        <f>Table39[[#This Row],[Total Contract Hours]]/Table39[[#This Row],[Total Hours Nurse Staffing]]</f>
        <v>3.949967340181243E-2</v>
      </c>
      <c r="I218" s="3">
        <f>SUM(Table39[[#This Row],[RN Hours]], Table39[[#This Row],[RN Admin Hours]], Table39[[#This Row],[RN DON Hours]])</f>
        <v>94.637555555555551</v>
      </c>
      <c r="J218" s="3">
        <f t="shared" si="9"/>
        <v>11.261111111111111</v>
      </c>
      <c r="K218" s="4">
        <f>Table39[[#This Row],[RN Hours Contract (W/ Admin, DON)]]/Table39[[#This Row],[RN Hours (w/ Admin, DON)]]</f>
        <v>0.11899199049472961</v>
      </c>
      <c r="L218" s="3">
        <v>71.020888888888891</v>
      </c>
      <c r="M218" s="3">
        <v>11.261111111111111</v>
      </c>
      <c r="N218" s="4">
        <f>Table39[[#This Row],[RN Hours Contract]]/Table39[[#This Row],[RN Hours]]</f>
        <v>0.15856054869615824</v>
      </c>
      <c r="O218" s="3">
        <v>17.927777777777777</v>
      </c>
      <c r="P218" s="3">
        <v>0</v>
      </c>
      <c r="Q218" s="4">
        <f>Table39[[#This Row],[RN Admin Hours Contract]]/Table39[[#This Row],[RN Admin Hours]]</f>
        <v>0</v>
      </c>
      <c r="R218" s="3">
        <v>5.6888888888888891</v>
      </c>
      <c r="S218" s="3">
        <v>0</v>
      </c>
      <c r="T218" s="4">
        <f>Table39[[#This Row],[RN DON Hours Contract]]/Table39[[#This Row],[RN DON Hours]]</f>
        <v>0</v>
      </c>
      <c r="U218" s="3">
        <f>SUM(Table39[[#This Row],[LPN Hours]], Table39[[#This Row],[LPN Admin Hours]])</f>
        <v>32.883111111111113</v>
      </c>
      <c r="V218" s="3">
        <f>Table39[[#This Row],[LPN Hours Contract]]+Table39[[#This Row],[LPN Admin Hours Contract]]</f>
        <v>0</v>
      </c>
      <c r="W218" s="4">
        <f t="shared" si="10"/>
        <v>0</v>
      </c>
      <c r="X218" s="3">
        <v>32.883111111111113</v>
      </c>
      <c r="Y218" s="3">
        <v>0</v>
      </c>
      <c r="Z218" s="4">
        <f>Table39[[#This Row],[LPN Hours Contract]]/Table39[[#This Row],[LPN Hours]]</f>
        <v>0</v>
      </c>
      <c r="AA218" s="3">
        <v>0</v>
      </c>
      <c r="AB218" s="3">
        <v>0</v>
      </c>
      <c r="AC218" s="4">
        <v>0</v>
      </c>
      <c r="AD218" s="3">
        <f>SUM(Table39[[#This Row],[CNA Hours]], Table39[[#This Row],[NA in Training Hours]], Table39[[#This Row],[Med Aide/Tech Hours]])</f>
        <v>157.5731111111111</v>
      </c>
      <c r="AE218" s="3">
        <f>SUM(Table39[[#This Row],[CNA Hours Contract]], Table39[[#This Row],[NA in Training Hours Contract]], Table39[[#This Row],[Med Aide/Tech Hours Contract]])</f>
        <v>0</v>
      </c>
      <c r="AF218" s="4">
        <f>Table39[[#This Row],[CNA/NA/Med Aide Contract Hours]]/Table39[[#This Row],[Total CNA, NA in Training, Med Aide/Tech Hours]]</f>
        <v>0</v>
      </c>
      <c r="AG218" s="3">
        <v>157.5731111111111</v>
      </c>
      <c r="AH218" s="3">
        <v>0</v>
      </c>
      <c r="AI218" s="4">
        <f>Table39[[#This Row],[CNA Hours Contract]]/Table39[[#This Row],[CNA Hours]]</f>
        <v>0</v>
      </c>
      <c r="AJ218" s="3">
        <v>0</v>
      </c>
      <c r="AK218" s="3">
        <v>0</v>
      </c>
      <c r="AL218" s="4">
        <v>0</v>
      </c>
      <c r="AM218" s="3">
        <v>0</v>
      </c>
      <c r="AN218" s="3">
        <v>0</v>
      </c>
      <c r="AO218" s="4">
        <v>0</v>
      </c>
      <c r="AP218" s="1" t="s">
        <v>216</v>
      </c>
      <c r="AQ218" s="1">
        <v>5</v>
      </c>
    </row>
    <row r="219" spans="1:43" x14ac:dyDescent="0.2">
      <c r="A219" s="1" t="s">
        <v>680</v>
      </c>
      <c r="B219" s="1" t="s">
        <v>902</v>
      </c>
      <c r="C219" s="1" t="s">
        <v>1507</v>
      </c>
      <c r="D219" s="1" t="s">
        <v>1773</v>
      </c>
      <c r="E219" s="3">
        <v>91.566666666666663</v>
      </c>
      <c r="F219" s="3">
        <f t="shared" si="11"/>
        <v>245.19566666666668</v>
      </c>
      <c r="G219" s="3">
        <f>SUM(Table39[[#This Row],[RN Hours Contract (W/ Admin, DON)]], Table39[[#This Row],[LPN Contract Hours (w/ Admin)]], Table39[[#This Row],[CNA/NA/Med Aide Contract Hours]])</f>
        <v>3.4388888888888887</v>
      </c>
      <c r="H219" s="4">
        <f>Table39[[#This Row],[Total Contract Hours]]/Table39[[#This Row],[Total Hours Nurse Staffing]]</f>
        <v>1.4025080196722706E-2</v>
      </c>
      <c r="I219" s="3">
        <f>SUM(Table39[[#This Row],[RN Hours]], Table39[[#This Row],[RN Admin Hours]], Table39[[#This Row],[RN DON Hours]])</f>
        <v>29.041666666666664</v>
      </c>
      <c r="J219" s="3">
        <f t="shared" si="9"/>
        <v>0.63888888888888884</v>
      </c>
      <c r="K219" s="4">
        <f>Table39[[#This Row],[RN Hours Contract (W/ Admin, DON)]]/Table39[[#This Row],[RN Hours (w/ Admin, DON)]]</f>
        <v>2.1999043519846963E-2</v>
      </c>
      <c r="L219" s="3">
        <v>18.286111111111111</v>
      </c>
      <c r="M219" s="3">
        <v>0.63888888888888884</v>
      </c>
      <c r="N219" s="4">
        <f>Table39[[#This Row],[RN Hours Contract]]/Table39[[#This Row],[RN Hours]]</f>
        <v>3.4938477897615068E-2</v>
      </c>
      <c r="O219" s="3">
        <v>5.333333333333333</v>
      </c>
      <c r="P219" s="3">
        <v>0</v>
      </c>
      <c r="Q219" s="4">
        <f>Table39[[#This Row],[RN Admin Hours Contract]]/Table39[[#This Row],[RN Admin Hours]]</f>
        <v>0</v>
      </c>
      <c r="R219" s="3">
        <v>5.4222222222222225</v>
      </c>
      <c r="S219" s="3">
        <v>0</v>
      </c>
      <c r="T219" s="4">
        <f>Table39[[#This Row],[RN DON Hours Contract]]/Table39[[#This Row],[RN DON Hours]]</f>
        <v>0</v>
      </c>
      <c r="U219" s="3">
        <f>SUM(Table39[[#This Row],[LPN Hours]], Table39[[#This Row],[LPN Admin Hours]])</f>
        <v>76.95</v>
      </c>
      <c r="V219" s="3">
        <f>Table39[[#This Row],[LPN Hours Contract]]+Table39[[#This Row],[LPN Admin Hours Contract]]</f>
        <v>0</v>
      </c>
      <c r="W219" s="4">
        <f t="shared" si="10"/>
        <v>0</v>
      </c>
      <c r="X219" s="3">
        <v>76.95</v>
      </c>
      <c r="Y219" s="3">
        <v>0</v>
      </c>
      <c r="Z219" s="4">
        <f>Table39[[#This Row],[LPN Hours Contract]]/Table39[[#This Row],[LPN Hours]]</f>
        <v>0</v>
      </c>
      <c r="AA219" s="3">
        <v>0</v>
      </c>
      <c r="AB219" s="3">
        <v>0</v>
      </c>
      <c r="AC219" s="4">
        <v>0</v>
      </c>
      <c r="AD219" s="3">
        <f>SUM(Table39[[#This Row],[CNA Hours]], Table39[[#This Row],[NA in Training Hours]], Table39[[#This Row],[Med Aide/Tech Hours]])</f>
        <v>139.20400000000001</v>
      </c>
      <c r="AE219" s="3">
        <f>SUM(Table39[[#This Row],[CNA Hours Contract]], Table39[[#This Row],[NA in Training Hours Contract]], Table39[[#This Row],[Med Aide/Tech Hours Contract]])</f>
        <v>2.8</v>
      </c>
      <c r="AF219" s="4">
        <f>Table39[[#This Row],[CNA/NA/Med Aide Contract Hours]]/Table39[[#This Row],[Total CNA, NA in Training, Med Aide/Tech Hours]]</f>
        <v>2.0114364529754888E-2</v>
      </c>
      <c r="AG219" s="3">
        <v>133.46233333333333</v>
      </c>
      <c r="AH219" s="3">
        <v>2.8</v>
      </c>
      <c r="AI219" s="4">
        <f>Table39[[#This Row],[CNA Hours Contract]]/Table39[[#This Row],[CNA Hours]]</f>
        <v>2.097970213818131E-2</v>
      </c>
      <c r="AJ219" s="3">
        <v>5.7416666666666663</v>
      </c>
      <c r="AK219" s="3">
        <v>0</v>
      </c>
      <c r="AL219" s="4">
        <f>Table39[[#This Row],[NA in Training Hours Contract]]/Table39[[#This Row],[NA in Training Hours]]</f>
        <v>0</v>
      </c>
      <c r="AM219" s="3">
        <v>0</v>
      </c>
      <c r="AN219" s="3">
        <v>0</v>
      </c>
      <c r="AO219" s="4">
        <v>0</v>
      </c>
      <c r="AP219" s="1" t="s">
        <v>217</v>
      </c>
      <c r="AQ219" s="1">
        <v>5</v>
      </c>
    </row>
    <row r="220" spans="1:43" x14ac:dyDescent="0.2">
      <c r="A220" s="1" t="s">
        <v>680</v>
      </c>
      <c r="B220" s="1" t="s">
        <v>903</v>
      </c>
      <c r="C220" s="1" t="s">
        <v>1543</v>
      </c>
      <c r="D220" s="1" t="s">
        <v>1702</v>
      </c>
      <c r="E220" s="3">
        <v>46.388888888888886</v>
      </c>
      <c r="F220" s="3">
        <f t="shared" si="11"/>
        <v>183.97822222222226</v>
      </c>
      <c r="G220" s="3">
        <f>SUM(Table39[[#This Row],[RN Hours Contract (W/ Admin, DON)]], Table39[[#This Row],[LPN Contract Hours (w/ Admin)]], Table39[[#This Row],[CNA/NA/Med Aide Contract Hours]])</f>
        <v>0</v>
      </c>
      <c r="H220" s="4">
        <f>Table39[[#This Row],[Total Contract Hours]]/Table39[[#This Row],[Total Hours Nurse Staffing]]</f>
        <v>0</v>
      </c>
      <c r="I220" s="3">
        <f>SUM(Table39[[#This Row],[RN Hours]], Table39[[#This Row],[RN Admin Hours]], Table39[[#This Row],[RN DON Hours]])</f>
        <v>40.550555555555562</v>
      </c>
      <c r="J220" s="3">
        <f t="shared" si="9"/>
        <v>0</v>
      </c>
      <c r="K220" s="4">
        <f>Table39[[#This Row],[RN Hours Contract (W/ Admin, DON)]]/Table39[[#This Row],[RN Hours (w/ Admin, DON)]]</f>
        <v>0</v>
      </c>
      <c r="L220" s="3">
        <v>27.574333333333335</v>
      </c>
      <c r="M220" s="3">
        <v>0</v>
      </c>
      <c r="N220" s="4">
        <f>Table39[[#This Row],[RN Hours Contract]]/Table39[[#This Row],[RN Hours]]</f>
        <v>0</v>
      </c>
      <c r="O220" s="3">
        <v>8.087333333333337</v>
      </c>
      <c r="P220" s="3">
        <v>0</v>
      </c>
      <c r="Q220" s="4">
        <f>Table39[[#This Row],[RN Admin Hours Contract]]/Table39[[#This Row],[RN Admin Hours]]</f>
        <v>0</v>
      </c>
      <c r="R220" s="3">
        <v>4.8888888888888893</v>
      </c>
      <c r="S220" s="3">
        <v>0</v>
      </c>
      <c r="T220" s="4">
        <f>Table39[[#This Row],[RN DON Hours Contract]]/Table39[[#This Row],[RN DON Hours]]</f>
        <v>0</v>
      </c>
      <c r="U220" s="3">
        <f>SUM(Table39[[#This Row],[LPN Hours]], Table39[[#This Row],[LPN Admin Hours]])</f>
        <v>36.98811111111111</v>
      </c>
      <c r="V220" s="3">
        <f>Table39[[#This Row],[LPN Hours Contract]]+Table39[[#This Row],[LPN Admin Hours Contract]]</f>
        <v>0</v>
      </c>
      <c r="W220" s="4">
        <f t="shared" si="10"/>
        <v>0</v>
      </c>
      <c r="X220" s="3">
        <v>36.98811111111111</v>
      </c>
      <c r="Y220" s="3">
        <v>0</v>
      </c>
      <c r="Z220" s="4">
        <f>Table39[[#This Row],[LPN Hours Contract]]/Table39[[#This Row],[LPN Hours]]</f>
        <v>0</v>
      </c>
      <c r="AA220" s="3">
        <v>0</v>
      </c>
      <c r="AB220" s="3">
        <v>0</v>
      </c>
      <c r="AC220" s="4">
        <v>0</v>
      </c>
      <c r="AD220" s="3">
        <f>SUM(Table39[[#This Row],[CNA Hours]], Table39[[#This Row],[NA in Training Hours]], Table39[[#This Row],[Med Aide/Tech Hours]])</f>
        <v>106.43955555555557</v>
      </c>
      <c r="AE220" s="3">
        <f>SUM(Table39[[#This Row],[CNA Hours Contract]], Table39[[#This Row],[NA in Training Hours Contract]], Table39[[#This Row],[Med Aide/Tech Hours Contract]])</f>
        <v>0</v>
      </c>
      <c r="AF220" s="4">
        <f>Table39[[#This Row],[CNA/NA/Med Aide Contract Hours]]/Table39[[#This Row],[Total CNA, NA in Training, Med Aide/Tech Hours]]</f>
        <v>0</v>
      </c>
      <c r="AG220" s="3">
        <v>103.12544444444445</v>
      </c>
      <c r="AH220" s="3">
        <v>0</v>
      </c>
      <c r="AI220" s="4">
        <f>Table39[[#This Row],[CNA Hours Contract]]/Table39[[#This Row],[CNA Hours]]</f>
        <v>0</v>
      </c>
      <c r="AJ220" s="3">
        <v>3.3141111111111123</v>
      </c>
      <c r="AK220" s="3">
        <v>0</v>
      </c>
      <c r="AL220" s="4">
        <f>Table39[[#This Row],[NA in Training Hours Contract]]/Table39[[#This Row],[NA in Training Hours]]</f>
        <v>0</v>
      </c>
      <c r="AM220" s="3">
        <v>0</v>
      </c>
      <c r="AN220" s="3">
        <v>0</v>
      </c>
      <c r="AO220" s="4">
        <v>0</v>
      </c>
      <c r="AP220" s="1" t="s">
        <v>218</v>
      </c>
      <c r="AQ220" s="1">
        <v>5</v>
      </c>
    </row>
    <row r="221" spans="1:43" x14ac:dyDescent="0.2">
      <c r="A221" s="1" t="s">
        <v>680</v>
      </c>
      <c r="B221" s="1" t="s">
        <v>904</v>
      </c>
      <c r="C221" s="1" t="s">
        <v>1544</v>
      </c>
      <c r="D221" s="1" t="s">
        <v>1754</v>
      </c>
      <c r="E221" s="3">
        <v>55.87777777777778</v>
      </c>
      <c r="F221" s="3">
        <f t="shared" si="11"/>
        <v>244.1647777777778</v>
      </c>
      <c r="G221" s="3">
        <f>SUM(Table39[[#This Row],[RN Hours Contract (W/ Admin, DON)]], Table39[[#This Row],[LPN Contract Hours (w/ Admin)]], Table39[[#This Row],[CNA/NA/Med Aide Contract Hours]])</f>
        <v>0</v>
      </c>
      <c r="H221" s="4">
        <f>Table39[[#This Row],[Total Contract Hours]]/Table39[[#This Row],[Total Hours Nurse Staffing]]</f>
        <v>0</v>
      </c>
      <c r="I221" s="3">
        <f>SUM(Table39[[#This Row],[RN Hours]], Table39[[#This Row],[RN Admin Hours]], Table39[[#This Row],[RN DON Hours]])</f>
        <v>58.054444444444449</v>
      </c>
      <c r="J221" s="3">
        <f t="shared" si="9"/>
        <v>0</v>
      </c>
      <c r="K221" s="4">
        <f>Table39[[#This Row],[RN Hours Contract (W/ Admin, DON)]]/Table39[[#This Row],[RN Hours (w/ Admin, DON)]]</f>
        <v>0</v>
      </c>
      <c r="L221" s="3">
        <v>49.941111111111113</v>
      </c>
      <c r="M221" s="3">
        <v>0</v>
      </c>
      <c r="N221" s="4">
        <f>Table39[[#This Row],[RN Hours Contract]]/Table39[[#This Row],[RN Hours]]</f>
        <v>0</v>
      </c>
      <c r="O221" s="3">
        <v>5.7188888888888894</v>
      </c>
      <c r="P221" s="3">
        <v>0</v>
      </c>
      <c r="Q221" s="4">
        <f>Table39[[#This Row],[RN Admin Hours Contract]]/Table39[[#This Row],[RN Admin Hours]]</f>
        <v>0</v>
      </c>
      <c r="R221" s="3">
        <v>2.3944444444444444</v>
      </c>
      <c r="S221" s="3">
        <v>0</v>
      </c>
      <c r="T221" s="4">
        <f>Table39[[#This Row],[RN DON Hours Contract]]/Table39[[#This Row],[RN DON Hours]]</f>
        <v>0</v>
      </c>
      <c r="U221" s="3">
        <f>SUM(Table39[[#This Row],[LPN Hours]], Table39[[#This Row],[LPN Admin Hours]])</f>
        <v>43.078111111111113</v>
      </c>
      <c r="V221" s="3">
        <f>Table39[[#This Row],[LPN Hours Contract]]+Table39[[#This Row],[LPN Admin Hours Contract]]</f>
        <v>0</v>
      </c>
      <c r="W221" s="4">
        <f t="shared" si="10"/>
        <v>0</v>
      </c>
      <c r="X221" s="3">
        <v>42.898111111111113</v>
      </c>
      <c r="Y221" s="3">
        <v>0</v>
      </c>
      <c r="Z221" s="4">
        <f>Table39[[#This Row],[LPN Hours Contract]]/Table39[[#This Row],[LPN Hours]]</f>
        <v>0</v>
      </c>
      <c r="AA221" s="3">
        <v>0.18</v>
      </c>
      <c r="AB221" s="3">
        <v>0</v>
      </c>
      <c r="AC221" s="4">
        <f>Table39[[#This Row],[LPN Admin Hours Contract]]/Table39[[#This Row],[LPN Admin Hours]]</f>
        <v>0</v>
      </c>
      <c r="AD221" s="3">
        <f>SUM(Table39[[#This Row],[CNA Hours]], Table39[[#This Row],[NA in Training Hours]], Table39[[#This Row],[Med Aide/Tech Hours]])</f>
        <v>143.03222222222223</v>
      </c>
      <c r="AE221" s="3">
        <f>SUM(Table39[[#This Row],[CNA Hours Contract]], Table39[[#This Row],[NA in Training Hours Contract]], Table39[[#This Row],[Med Aide/Tech Hours Contract]])</f>
        <v>0</v>
      </c>
      <c r="AF221" s="4">
        <f>Table39[[#This Row],[CNA/NA/Med Aide Contract Hours]]/Table39[[#This Row],[Total CNA, NA in Training, Med Aide/Tech Hours]]</f>
        <v>0</v>
      </c>
      <c r="AG221" s="3">
        <v>143.03222222222223</v>
      </c>
      <c r="AH221" s="3">
        <v>0</v>
      </c>
      <c r="AI221" s="4">
        <f>Table39[[#This Row],[CNA Hours Contract]]/Table39[[#This Row],[CNA Hours]]</f>
        <v>0</v>
      </c>
      <c r="AJ221" s="3">
        <v>0</v>
      </c>
      <c r="AK221" s="3">
        <v>0</v>
      </c>
      <c r="AL221" s="4">
        <v>0</v>
      </c>
      <c r="AM221" s="3">
        <v>0</v>
      </c>
      <c r="AN221" s="3">
        <v>0</v>
      </c>
      <c r="AO221" s="4">
        <v>0</v>
      </c>
      <c r="AP221" s="1" t="s">
        <v>219</v>
      </c>
      <c r="AQ221" s="1">
        <v>5</v>
      </c>
    </row>
    <row r="222" spans="1:43" x14ac:dyDescent="0.2">
      <c r="A222" s="1" t="s">
        <v>680</v>
      </c>
      <c r="B222" s="1" t="s">
        <v>905</v>
      </c>
      <c r="C222" s="1" t="s">
        <v>1545</v>
      </c>
      <c r="D222" s="1" t="s">
        <v>1741</v>
      </c>
      <c r="E222" s="3">
        <v>94.522222222222226</v>
      </c>
      <c r="F222" s="3">
        <f t="shared" si="11"/>
        <v>410.64566666666667</v>
      </c>
      <c r="G222" s="3">
        <f>SUM(Table39[[#This Row],[RN Hours Contract (W/ Admin, DON)]], Table39[[#This Row],[LPN Contract Hours (w/ Admin)]], Table39[[#This Row],[CNA/NA/Med Aide Contract Hours]])</f>
        <v>2.5931111111111109</v>
      </c>
      <c r="H222" s="4">
        <f>Table39[[#This Row],[Total Contract Hours]]/Table39[[#This Row],[Total Hours Nurse Staffing]]</f>
        <v>6.3147168510510948E-3</v>
      </c>
      <c r="I222" s="3">
        <f>SUM(Table39[[#This Row],[RN Hours]], Table39[[#This Row],[RN Admin Hours]], Table39[[#This Row],[RN DON Hours]])</f>
        <v>149.93288888888887</v>
      </c>
      <c r="J222" s="3">
        <f t="shared" si="9"/>
        <v>1.0097777777777777</v>
      </c>
      <c r="K222" s="4">
        <f>Table39[[#This Row],[RN Hours Contract (W/ Admin, DON)]]/Table39[[#This Row],[RN Hours (w/ Admin, DON)]]</f>
        <v>6.7348650803767023E-3</v>
      </c>
      <c r="L222" s="3">
        <v>111.08711111111111</v>
      </c>
      <c r="M222" s="3">
        <v>1.0097777777777777</v>
      </c>
      <c r="N222" s="4">
        <f>Table39[[#This Row],[RN Hours Contract]]/Table39[[#This Row],[RN Hours]]</f>
        <v>9.0899634321013334E-3</v>
      </c>
      <c r="O222" s="3">
        <v>33.467999999999982</v>
      </c>
      <c r="P222" s="3">
        <v>0</v>
      </c>
      <c r="Q222" s="4">
        <f>Table39[[#This Row],[RN Admin Hours Contract]]/Table39[[#This Row],[RN Admin Hours]]</f>
        <v>0</v>
      </c>
      <c r="R222" s="3">
        <v>5.3777777777777782</v>
      </c>
      <c r="S222" s="3">
        <v>0</v>
      </c>
      <c r="T222" s="4">
        <f>Table39[[#This Row],[RN DON Hours Contract]]/Table39[[#This Row],[RN DON Hours]]</f>
        <v>0</v>
      </c>
      <c r="U222" s="3">
        <f>SUM(Table39[[#This Row],[LPN Hours]], Table39[[#This Row],[LPN Admin Hours]])</f>
        <v>58.812666666666672</v>
      </c>
      <c r="V222" s="3">
        <f>Table39[[#This Row],[LPN Hours Contract]]+Table39[[#This Row],[LPN Admin Hours Contract]]</f>
        <v>0</v>
      </c>
      <c r="W222" s="4">
        <f t="shared" si="10"/>
        <v>0</v>
      </c>
      <c r="X222" s="3">
        <v>58.812666666666672</v>
      </c>
      <c r="Y222" s="3">
        <v>0</v>
      </c>
      <c r="Z222" s="4">
        <f>Table39[[#This Row],[LPN Hours Contract]]/Table39[[#This Row],[LPN Hours]]</f>
        <v>0</v>
      </c>
      <c r="AA222" s="3">
        <v>0</v>
      </c>
      <c r="AB222" s="3">
        <v>0</v>
      </c>
      <c r="AC222" s="4">
        <v>0</v>
      </c>
      <c r="AD222" s="3">
        <f>SUM(Table39[[#This Row],[CNA Hours]], Table39[[#This Row],[NA in Training Hours]], Table39[[#This Row],[Med Aide/Tech Hours]])</f>
        <v>201.9001111111111</v>
      </c>
      <c r="AE222" s="3">
        <f>SUM(Table39[[#This Row],[CNA Hours Contract]], Table39[[#This Row],[NA in Training Hours Contract]], Table39[[#This Row],[Med Aide/Tech Hours Contract]])</f>
        <v>1.5833333333333333</v>
      </c>
      <c r="AF222" s="4">
        <f>Table39[[#This Row],[CNA/NA/Med Aide Contract Hours]]/Table39[[#This Row],[Total CNA, NA in Training, Med Aide/Tech Hours]]</f>
        <v>7.8421617730659986E-3</v>
      </c>
      <c r="AG222" s="3">
        <v>186.60788888888888</v>
      </c>
      <c r="AH222" s="3">
        <v>1.5833333333333333</v>
      </c>
      <c r="AI222" s="4">
        <f>Table39[[#This Row],[CNA Hours Contract]]/Table39[[#This Row],[CNA Hours]]</f>
        <v>8.4848145636334301E-3</v>
      </c>
      <c r="AJ222" s="3">
        <v>15.29222222222222</v>
      </c>
      <c r="AK222" s="3">
        <v>0</v>
      </c>
      <c r="AL222" s="4">
        <f>Table39[[#This Row],[NA in Training Hours Contract]]/Table39[[#This Row],[NA in Training Hours]]</f>
        <v>0</v>
      </c>
      <c r="AM222" s="3">
        <v>0</v>
      </c>
      <c r="AN222" s="3">
        <v>0</v>
      </c>
      <c r="AO222" s="4">
        <v>0</v>
      </c>
      <c r="AP222" s="1" t="s">
        <v>220</v>
      </c>
      <c r="AQ222" s="1">
        <v>5</v>
      </c>
    </row>
    <row r="223" spans="1:43" x14ac:dyDescent="0.2">
      <c r="A223" s="1" t="s">
        <v>680</v>
      </c>
      <c r="B223" s="1" t="s">
        <v>906</v>
      </c>
      <c r="C223" s="1" t="s">
        <v>1546</v>
      </c>
      <c r="D223" s="1" t="s">
        <v>1741</v>
      </c>
      <c r="E223" s="3">
        <v>101.52222222222223</v>
      </c>
      <c r="F223" s="3">
        <f t="shared" si="11"/>
        <v>354.9088888888889</v>
      </c>
      <c r="G223" s="3">
        <f>SUM(Table39[[#This Row],[RN Hours Contract (W/ Admin, DON)]], Table39[[#This Row],[LPN Contract Hours (w/ Admin)]], Table39[[#This Row],[CNA/NA/Med Aide Contract Hours]])</f>
        <v>0.35555555555555557</v>
      </c>
      <c r="H223" s="4">
        <f>Table39[[#This Row],[Total Contract Hours]]/Table39[[#This Row],[Total Hours Nurse Staffing]]</f>
        <v>1.0018220638786793E-3</v>
      </c>
      <c r="I223" s="3">
        <f>SUM(Table39[[#This Row],[RN Hours]], Table39[[#This Row],[RN Admin Hours]], Table39[[#This Row],[RN DON Hours]])</f>
        <v>79.36333333333333</v>
      </c>
      <c r="J223" s="3">
        <f t="shared" si="9"/>
        <v>0.35555555555555557</v>
      </c>
      <c r="K223" s="4">
        <f>Table39[[#This Row],[RN Hours Contract (W/ Admin, DON)]]/Table39[[#This Row],[RN Hours (w/ Admin, DON)]]</f>
        <v>4.4800985621683683E-3</v>
      </c>
      <c r="L223" s="3">
        <v>63.043333333333329</v>
      </c>
      <c r="M223" s="3">
        <v>0</v>
      </c>
      <c r="N223" s="4">
        <f>Table39[[#This Row],[RN Hours Contract]]/Table39[[#This Row],[RN Hours]]</f>
        <v>0</v>
      </c>
      <c r="O223" s="3">
        <v>10.986666666666665</v>
      </c>
      <c r="P223" s="3">
        <v>0.35555555555555557</v>
      </c>
      <c r="Q223" s="4">
        <f>Table39[[#This Row],[RN Admin Hours Contract]]/Table39[[#This Row],[RN Admin Hours]]</f>
        <v>3.236245954692557E-2</v>
      </c>
      <c r="R223" s="3">
        <v>5.333333333333333</v>
      </c>
      <c r="S223" s="3">
        <v>0</v>
      </c>
      <c r="T223" s="4">
        <f>Table39[[#This Row],[RN DON Hours Contract]]/Table39[[#This Row],[RN DON Hours]]</f>
        <v>0</v>
      </c>
      <c r="U223" s="3">
        <f>SUM(Table39[[#This Row],[LPN Hours]], Table39[[#This Row],[LPN Admin Hours]])</f>
        <v>79.126666666666665</v>
      </c>
      <c r="V223" s="3">
        <f>Table39[[#This Row],[LPN Hours Contract]]+Table39[[#This Row],[LPN Admin Hours Contract]]</f>
        <v>0</v>
      </c>
      <c r="W223" s="4">
        <f t="shared" si="10"/>
        <v>0</v>
      </c>
      <c r="X223" s="3">
        <v>79.126666666666665</v>
      </c>
      <c r="Y223" s="3">
        <v>0</v>
      </c>
      <c r="Z223" s="4">
        <f>Table39[[#This Row],[LPN Hours Contract]]/Table39[[#This Row],[LPN Hours]]</f>
        <v>0</v>
      </c>
      <c r="AA223" s="3">
        <v>0</v>
      </c>
      <c r="AB223" s="3">
        <v>0</v>
      </c>
      <c r="AC223" s="4">
        <v>0</v>
      </c>
      <c r="AD223" s="3">
        <f>SUM(Table39[[#This Row],[CNA Hours]], Table39[[#This Row],[NA in Training Hours]], Table39[[#This Row],[Med Aide/Tech Hours]])</f>
        <v>196.41888888888889</v>
      </c>
      <c r="AE223" s="3">
        <f>SUM(Table39[[#This Row],[CNA Hours Contract]], Table39[[#This Row],[NA in Training Hours Contract]], Table39[[#This Row],[Med Aide/Tech Hours Contract]])</f>
        <v>0</v>
      </c>
      <c r="AF223" s="4">
        <f>Table39[[#This Row],[CNA/NA/Med Aide Contract Hours]]/Table39[[#This Row],[Total CNA, NA in Training, Med Aide/Tech Hours]]</f>
        <v>0</v>
      </c>
      <c r="AG223" s="3">
        <v>196.41888888888889</v>
      </c>
      <c r="AH223" s="3">
        <v>0</v>
      </c>
      <c r="AI223" s="4">
        <f>Table39[[#This Row],[CNA Hours Contract]]/Table39[[#This Row],[CNA Hours]]</f>
        <v>0</v>
      </c>
      <c r="AJ223" s="3">
        <v>0</v>
      </c>
      <c r="AK223" s="3">
        <v>0</v>
      </c>
      <c r="AL223" s="4">
        <v>0</v>
      </c>
      <c r="AM223" s="3">
        <v>0</v>
      </c>
      <c r="AN223" s="3">
        <v>0</v>
      </c>
      <c r="AO223" s="4">
        <v>0</v>
      </c>
      <c r="AP223" s="1" t="s">
        <v>221</v>
      </c>
      <c r="AQ223" s="1">
        <v>5</v>
      </c>
    </row>
    <row r="224" spans="1:43" x14ac:dyDescent="0.2">
      <c r="A224" s="1" t="s">
        <v>680</v>
      </c>
      <c r="B224" s="1" t="s">
        <v>907</v>
      </c>
      <c r="C224" s="1" t="s">
        <v>1547</v>
      </c>
      <c r="D224" s="1" t="s">
        <v>1779</v>
      </c>
      <c r="E224" s="3">
        <v>40.06666666666667</v>
      </c>
      <c r="F224" s="3">
        <f t="shared" si="11"/>
        <v>110.98822222222223</v>
      </c>
      <c r="G224" s="3">
        <f>SUM(Table39[[#This Row],[RN Hours Contract (W/ Admin, DON)]], Table39[[#This Row],[LPN Contract Hours (w/ Admin)]], Table39[[#This Row],[CNA/NA/Med Aide Contract Hours]])</f>
        <v>0</v>
      </c>
      <c r="H224" s="4">
        <f>Table39[[#This Row],[Total Contract Hours]]/Table39[[#This Row],[Total Hours Nurse Staffing]]</f>
        <v>0</v>
      </c>
      <c r="I224" s="3">
        <f>SUM(Table39[[#This Row],[RN Hours]], Table39[[#This Row],[RN Admin Hours]], Table39[[#This Row],[RN DON Hours]])</f>
        <v>29.495444444444445</v>
      </c>
      <c r="J224" s="3">
        <f t="shared" si="9"/>
        <v>0</v>
      </c>
      <c r="K224" s="4">
        <f>Table39[[#This Row],[RN Hours Contract (W/ Admin, DON)]]/Table39[[#This Row],[RN Hours (w/ Admin, DON)]]</f>
        <v>0</v>
      </c>
      <c r="L224" s="3">
        <v>19.576666666666668</v>
      </c>
      <c r="M224" s="3">
        <v>0</v>
      </c>
      <c r="N224" s="4">
        <f>Table39[[#This Row],[RN Hours Contract]]/Table39[[#This Row],[RN Hours]]</f>
        <v>0</v>
      </c>
      <c r="O224" s="3">
        <v>4.6660000000000013</v>
      </c>
      <c r="P224" s="3">
        <v>0</v>
      </c>
      <c r="Q224" s="4">
        <f>Table39[[#This Row],[RN Admin Hours Contract]]/Table39[[#This Row],[RN Admin Hours]]</f>
        <v>0</v>
      </c>
      <c r="R224" s="3">
        <v>5.2527777777777782</v>
      </c>
      <c r="S224" s="3">
        <v>0</v>
      </c>
      <c r="T224" s="4">
        <f>Table39[[#This Row],[RN DON Hours Contract]]/Table39[[#This Row],[RN DON Hours]]</f>
        <v>0</v>
      </c>
      <c r="U224" s="3">
        <f>SUM(Table39[[#This Row],[LPN Hours]], Table39[[#This Row],[LPN Admin Hours]])</f>
        <v>13.72388888888889</v>
      </c>
      <c r="V224" s="3">
        <f>Table39[[#This Row],[LPN Hours Contract]]+Table39[[#This Row],[LPN Admin Hours Contract]]</f>
        <v>0</v>
      </c>
      <c r="W224" s="4">
        <f t="shared" si="10"/>
        <v>0</v>
      </c>
      <c r="X224" s="3">
        <v>13.72388888888889</v>
      </c>
      <c r="Y224" s="3">
        <v>0</v>
      </c>
      <c r="Z224" s="4">
        <f>Table39[[#This Row],[LPN Hours Contract]]/Table39[[#This Row],[LPN Hours]]</f>
        <v>0</v>
      </c>
      <c r="AA224" s="3">
        <v>0</v>
      </c>
      <c r="AB224" s="3">
        <v>0</v>
      </c>
      <c r="AC224" s="4">
        <v>0</v>
      </c>
      <c r="AD224" s="3">
        <f>SUM(Table39[[#This Row],[CNA Hours]], Table39[[#This Row],[NA in Training Hours]], Table39[[#This Row],[Med Aide/Tech Hours]])</f>
        <v>67.768888888888895</v>
      </c>
      <c r="AE224" s="3">
        <f>SUM(Table39[[#This Row],[CNA Hours Contract]], Table39[[#This Row],[NA in Training Hours Contract]], Table39[[#This Row],[Med Aide/Tech Hours Contract]])</f>
        <v>0</v>
      </c>
      <c r="AF224" s="4">
        <f>Table39[[#This Row],[CNA/NA/Med Aide Contract Hours]]/Table39[[#This Row],[Total CNA, NA in Training, Med Aide/Tech Hours]]</f>
        <v>0</v>
      </c>
      <c r="AG224" s="3">
        <v>52.930555555555557</v>
      </c>
      <c r="AH224" s="3">
        <v>0</v>
      </c>
      <c r="AI224" s="4">
        <f>Table39[[#This Row],[CNA Hours Contract]]/Table39[[#This Row],[CNA Hours]]</f>
        <v>0</v>
      </c>
      <c r="AJ224" s="3">
        <v>14.838333333333335</v>
      </c>
      <c r="AK224" s="3">
        <v>0</v>
      </c>
      <c r="AL224" s="4">
        <f>Table39[[#This Row],[NA in Training Hours Contract]]/Table39[[#This Row],[NA in Training Hours]]</f>
        <v>0</v>
      </c>
      <c r="AM224" s="3">
        <v>0</v>
      </c>
      <c r="AN224" s="3">
        <v>0</v>
      </c>
      <c r="AO224" s="4">
        <v>0</v>
      </c>
      <c r="AP224" s="1" t="s">
        <v>222</v>
      </c>
      <c r="AQ224" s="1">
        <v>5</v>
      </c>
    </row>
    <row r="225" spans="1:43" x14ac:dyDescent="0.2">
      <c r="A225" s="1" t="s">
        <v>680</v>
      </c>
      <c r="B225" s="1" t="s">
        <v>908</v>
      </c>
      <c r="C225" s="1" t="s">
        <v>1422</v>
      </c>
      <c r="D225" s="1" t="s">
        <v>1746</v>
      </c>
      <c r="E225" s="3">
        <v>35.31111111111111</v>
      </c>
      <c r="F225" s="3">
        <f t="shared" si="11"/>
        <v>86.873444444444445</v>
      </c>
      <c r="G225" s="3">
        <f>SUM(Table39[[#This Row],[RN Hours Contract (W/ Admin, DON)]], Table39[[#This Row],[LPN Contract Hours (w/ Admin)]], Table39[[#This Row],[CNA/NA/Med Aide Contract Hours]])</f>
        <v>25.549999999999997</v>
      </c>
      <c r="H225" s="4">
        <f>Table39[[#This Row],[Total Contract Hours]]/Table39[[#This Row],[Total Hours Nurse Staffing]]</f>
        <v>0.2941059855907891</v>
      </c>
      <c r="I225" s="3">
        <f>SUM(Table39[[#This Row],[RN Hours]], Table39[[#This Row],[RN Admin Hours]], Table39[[#This Row],[RN DON Hours]])</f>
        <v>23.659777777777776</v>
      </c>
      <c r="J225" s="3">
        <f t="shared" ref="J225:J288" si="12">SUM(M225,P225,S225)</f>
        <v>0</v>
      </c>
      <c r="K225" s="4">
        <f>Table39[[#This Row],[RN Hours Contract (W/ Admin, DON)]]/Table39[[#This Row],[RN Hours (w/ Admin, DON)]]</f>
        <v>0</v>
      </c>
      <c r="L225" s="3">
        <v>19.215333333333334</v>
      </c>
      <c r="M225" s="3">
        <v>0</v>
      </c>
      <c r="N225" s="4">
        <f>Table39[[#This Row],[RN Hours Contract]]/Table39[[#This Row],[RN Hours]]</f>
        <v>0</v>
      </c>
      <c r="O225" s="3">
        <v>0</v>
      </c>
      <c r="P225" s="3">
        <v>0</v>
      </c>
      <c r="Q225" s="4">
        <v>0</v>
      </c>
      <c r="R225" s="3">
        <v>4.4444444444444429</v>
      </c>
      <c r="S225" s="3">
        <v>0</v>
      </c>
      <c r="T225" s="4">
        <f>Table39[[#This Row],[RN DON Hours Contract]]/Table39[[#This Row],[RN DON Hours]]</f>
        <v>0</v>
      </c>
      <c r="U225" s="3">
        <f>SUM(Table39[[#This Row],[LPN Hours]], Table39[[#This Row],[LPN Admin Hours]])</f>
        <v>16.382777777777779</v>
      </c>
      <c r="V225" s="3">
        <f>Table39[[#This Row],[LPN Hours Contract]]+Table39[[#This Row],[LPN Admin Hours Contract]]</f>
        <v>2.4</v>
      </c>
      <c r="W225" s="4">
        <f t="shared" ref="W225:W288" si="13">V225/U225</f>
        <v>0.14649530333344635</v>
      </c>
      <c r="X225" s="3">
        <v>12.016111111111112</v>
      </c>
      <c r="Y225" s="3">
        <v>2.4</v>
      </c>
      <c r="Z225" s="4">
        <f>Table39[[#This Row],[LPN Hours Contract]]/Table39[[#This Row],[LPN Hours]]</f>
        <v>0.19973184150908502</v>
      </c>
      <c r="AA225" s="3">
        <v>4.3666666666666663</v>
      </c>
      <c r="AB225" s="3">
        <v>0</v>
      </c>
      <c r="AC225" s="4">
        <f>Table39[[#This Row],[LPN Admin Hours Contract]]/Table39[[#This Row],[LPN Admin Hours]]</f>
        <v>0</v>
      </c>
      <c r="AD225" s="3">
        <f>SUM(Table39[[#This Row],[CNA Hours]], Table39[[#This Row],[NA in Training Hours]], Table39[[#This Row],[Med Aide/Tech Hours]])</f>
        <v>46.830888888888893</v>
      </c>
      <c r="AE225" s="3">
        <f>SUM(Table39[[#This Row],[CNA Hours Contract]], Table39[[#This Row],[NA in Training Hours Contract]], Table39[[#This Row],[Med Aide/Tech Hours Contract]])</f>
        <v>23.15</v>
      </c>
      <c r="AF225" s="4">
        <f>Table39[[#This Row],[CNA/NA/Med Aide Contract Hours]]/Table39[[#This Row],[Total CNA, NA in Training, Med Aide/Tech Hours]]</f>
        <v>0.49433185124727735</v>
      </c>
      <c r="AG225" s="3">
        <v>41.703111111111113</v>
      </c>
      <c r="AH225" s="3">
        <v>23.15</v>
      </c>
      <c r="AI225" s="4">
        <f>Table39[[#This Row],[CNA Hours Contract]]/Table39[[#This Row],[CNA Hours]]</f>
        <v>0.55511445988575325</v>
      </c>
      <c r="AJ225" s="3">
        <v>5.1277777777777782</v>
      </c>
      <c r="AK225" s="3">
        <v>0</v>
      </c>
      <c r="AL225" s="4">
        <f>Table39[[#This Row],[NA in Training Hours Contract]]/Table39[[#This Row],[NA in Training Hours]]</f>
        <v>0</v>
      </c>
      <c r="AM225" s="3">
        <v>0</v>
      </c>
      <c r="AN225" s="3">
        <v>0</v>
      </c>
      <c r="AO225" s="4">
        <v>0</v>
      </c>
      <c r="AP225" s="1" t="s">
        <v>223</v>
      </c>
      <c r="AQ225" s="1">
        <v>5</v>
      </c>
    </row>
    <row r="226" spans="1:43" x14ac:dyDescent="0.2">
      <c r="A226" s="1" t="s">
        <v>680</v>
      </c>
      <c r="B226" s="1" t="s">
        <v>909</v>
      </c>
      <c r="C226" s="1" t="s">
        <v>1548</v>
      </c>
      <c r="D226" s="1" t="s">
        <v>1750</v>
      </c>
      <c r="E226" s="3">
        <v>70.13333333333334</v>
      </c>
      <c r="F226" s="3">
        <f t="shared" si="11"/>
        <v>352.51900000000001</v>
      </c>
      <c r="G226" s="3">
        <f>SUM(Table39[[#This Row],[RN Hours Contract (W/ Admin, DON)]], Table39[[#This Row],[LPN Contract Hours (w/ Admin)]], Table39[[#This Row],[CNA/NA/Med Aide Contract Hours]])</f>
        <v>72.341666666666669</v>
      </c>
      <c r="H226" s="4">
        <f>Table39[[#This Row],[Total Contract Hours]]/Table39[[#This Row],[Total Hours Nurse Staffing]]</f>
        <v>0.20521352513386987</v>
      </c>
      <c r="I226" s="3">
        <f>SUM(Table39[[#This Row],[RN Hours]], Table39[[#This Row],[RN Admin Hours]], Table39[[#This Row],[RN DON Hours]])</f>
        <v>22.476666666666667</v>
      </c>
      <c r="J226" s="3">
        <f t="shared" si="12"/>
        <v>6.0666666666666664</v>
      </c>
      <c r="K226" s="4">
        <f>Table39[[#This Row],[RN Hours Contract (W/ Admin, DON)]]/Table39[[#This Row],[RN Hours (w/ Admin, DON)]]</f>
        <v>0.26990953581491917</v>
      </c>
      <c r="L226" s="3">
        <v>10.558333333333334</v>
      </c>
      <c r="M226" s="3">
        <v>4.3638888888888889</v>
      </c>
      <c r="N226" s="4">
        <f>Table39[[#This Row],[RN Hours Contract]]/Table39[[#This Row],[RN Hours]]</f>
        <v>0.41331228624046301</v>
      </c>
      <c r="O226" s="3">
        <v>6.466111111111112</v>
      </c>
      <c r="P226" s="3">
        <v>1.7027777777777777</v>
      </c>
      <c r="Q226" s="4">
        <f>Table39[[#This Row],[RN Admin Hours Contract]]/Table39[[#This Row],[RN Admin Hours]]</f>
        <v>0.26333877480883233</v>
      </c>
      <c r="R226" s="3">
        <v>5.4522222222222219</v>
      </c>
      <c r="S226" s="3">
        <v>0</v>
      </c>
      <c r="T226" s="4">
        <f>Table39[[#This Row],[RN DON Hours Contract]]/Table39[[#This Row],[RN DON Hours]]</f>
        <v>0</v>
      </c>
      <c r="U226" s="3">
        <f>SUM(Table39[[#This Row],[LPN Hours]], Table39[[#This Row],[LPN Admin Hours]])</f>
        <v>113.95055555555554</v>
      </c>
      <c r="V226" s="3">
        <f>Table39[[#This Row],[LPN Hours Contract]]+Table39[[#This Row],[LPN Admin Hours Contract]]</f>
        <v>27.622222222222224</v>
      </c>
      <c r="W226" s="4">
        <f t="shared" si="13"/>
        <v>0.24240533174720033</v>
      </c>
      <c r="X226" s="3">
        <v>93.578333333333319</v>
      </c>
      <c r="Y226" s="3">
        <v>27.533333333333335</v>
      </c>
      <c r="Z226" s="4">
        <f>Table39[[#This Row],[LPN Hours Contract]]/Table39[[#This Row],[LPN Hours]]</f>
        <v>0.29422765241241744</v>
      </c>
      <c r="AA226" s="3">
        <v>20.37222222222222</v>
      </c>
      <c r="AB226" s="3">
        <v>8.8888888888888892E-2</v>
      </c>
      <c r="AC226" s="4">
        <f>Table39[[#This Row],[LPN Admin Hours Contract]]/Table39[[#This Row],[LPN Admin Hours]]</f>
        <v>4.3632397054813206E-3</v>
      </c>
      <c r="AD226" s="3">
        <f>SUM(Table39[[#This Row],[CNA Hours]], Table39[[#This Row],[NA in Training Hours]], Table39[[#This Row],[Med Aide/Tech Hours]])</f>
        <v>216.09177777777776</v>
      </c>
      <c r="AE226" s="3">
        <f>SUM(Table39[[#This Row],[CNA Hours Contract]], Table39[[#This Row],[NA in Training Hours Contract]], Table39[[#This Row],[Med Aide/Tech Hours Contract]])</f>
        <v>38.652777777777779</v>
      </c>
      <c r="AF226" s="4">
        <f>Table39[[#This Row],[CNA/NA/Med Aide Contract Hours]]/Table39[[#This Row],[Total CNA, NA in Training, Med Aide/Tech Hours]]</f>
        <v>0.17887204305166635</v>
      </c>
      <c r="AG226" s="3">
        <v>216.09177777777776</v>
      </c>
      <c r="AH226" s="3">
        <v>38.652777777777779</v>
      </c>
      <c r="AI226" s="4">
        <f>Table39[[#This Row],[CNA Hours Contract]]/Table39[[#This Row],[CNA Hours]]</f>
        <v>0.17887204305166635</v>
      </c>
      <c r="AJ226" s="3">
        <v>0</v>
      </c>
      <c r="AK226" s="3">
        <v>0</v>
      </c>
      <c r="AL226" s="4">
        <v>0</v>
      </c>
      <c r="AM226" s="3">
        <v>0</v>
      </c>
      <c r="AN226" s="3">
        <v>0</v>
      </c>
      <c r="AO226" s="4">
        <v>0</v>
      </c>
      <c r="AP226" s="1" t="s">
        <v>224</v>
      </c>
      <c r="AQ226" s="1">
        <v>5</v>
      </c>
    </row>
    <row r="227" spans="1:43" x14ac:dyDescent="0.2">
      <c r="A227" s="1" t="s">
        <v>680</v>
      </c>
      <c r="B227" s="1" t="s">
        <v>910</v>
      </c>
      <c r="C227" s="1" t="s">
        <v>1457</v>
      </c>
      <c r="D227" s="1" t="s">
        <v>1759</v>
      </c>
      <c r="E227" s="3">
        <v>33.544444444444444</v>
      </c>
      <c r="F227" s="3">
        <f t="shared" si="11"/>
        <v>151.14922222222219</v>
      </c>
      <c r="G227" s="3">
        <f>SUM(Table39[[#This Row],[RN Hours Contract (W/ Admin, DON)]], Table39[[#This Row],[LPN Contract Hours (w/ Admin)]], Table39[[#This Row],[CNA/NA/Med Aide Contract Hours]])</f>
        <v>0</v>
      </c>
      <c r="H227" s="4">
        <f>Table39[[#This Row],[Total Contract Hours]]/Table39[[#This Row],[Total Hours Nurse Staffing]]</f>
        <v>0</v>
      </c>
      <c r="I227" s="3">
        <f>SUM(Table39[[#This Row],[RN Hours]], Table39[[#This Row],[RN Admin Hours]], Table39[[#This Row],[RN DON Hours]])</f>
        <v>52.657555555555547</v>
      </c>
      <c r="J227" s="3">
        <f t="shared" si="12"/>
        <v>0</v>
      </c>
      <c r="K227" s="4">
        <f>Table39[[#This Row],[RN Hours Contract (W/ Admin, DON)]]/Table39[[#This Row],[RN Hours (w/ Admin, DON)]]</f>
        <v>0</v>
      </c>
      <c r="L227" s="3">
        <v>46.24722222222222</v>
      </c>
      <c r="M227" s="3">
        <v>0</v>
      </c>
      <c r="N227" s="4">
        <f>Table39[[#This Row],[RN Hours Contract]]/Table39[[#This Row],[RN Hours]]</f>
        <v>0</v>
      </c>
      <c r="O227" s="3">
        <v>1.3436666666666666</v>
      </c>
      <c r="P227" s="3">
        <v>0</v>
      </c>
      <c r="Q227" s="4">
        <f>Table39[[#This Row],[RN Admin Hours Contract]]/Table39[[#This Row],[RN Admin Hours]]</f>
        <v>0</v>
      </c>
      <c r="R227" s="3">
        <v>5.0666666666666664</v>
      </c>
      <c r="S227" s="3">
        <v>0</v>
      </c>
      <c r="T227" s="4">
        <f>Table39[[#This Row],[RN DON Hours Contract]]/Table39[[#This Row],[RN DON Hours]]</f>
        <v>0</v>
      </c>
      <c r="U227" s="3">
        <f>SUM(Table39[[#This Row],[LPN Hours]], Table39[[#This Row],[LPN Admin Hours]])</f>
        <v>32.419666666666664</v>
      </c>
      <c r="V227" s="3">
        <f>Table39[[#This Row],[LPN Hours Contract]]+Table39[[#This Row],[LPN Admin Hours Contract]]</f>
        <v>0</v>
      </c>
      <c r="W227" s="4">
        <f t="shared" si="13"/>
        <v>0</v>
      </c>
      <c r="X227" s="3">
        <v>32.419666666666664</v>
      </c>
      <c r="Y227" s="3">
        <v>0</v>
      </c>
      <c r="Z227" s="4">
        <f>Table39[[#This Row],[LPN Hours Contract]]/Table39[[#This Row],[LPN Hours]]</f>
        <v>0</v>
      </c>
      <c r="AA227" s="3">
        <v>0</v>
      </c>
      <c r="AB227" s="3">
        <v>0</v>
      </c>
      <c r="AC227" s="4">
        <v>0</v>
      </c>
      <c r="AD227" s="3">
        <f>SUM(Table39[[#This Row],[CNA Hours]], Table39[[#This Row],[NA in Training Hours]], Table39[[#This Row],[Med Aide/Tech Hours]])</f>
        <v>66.071999999999989</v>
      </c>
      <c r="AE227" s="3">
        <f>SUM(Table39[[#This Row],[CNA Hours Contract]], Table39[[#This Row],[NA in Training Hours Contract]], Table39[[#This Row],[Med Aide/Tech Hours Contract]])</f>
        <v>0</v>
      </c>
      <c r="AF227" s="4">
        <f>Table39[[#This Row],[CNA/NA/Med Aide Contract Hours]]/Table39[[#This Row],[Total CNA, NA in Training, Med Aide/Tech Hours]]</f>
        <v>0</v>
      </c>
      <c r="AG227" s="3">
        <v>66.071999999999989</v>
      </c>
      <c r="AH227" s="3">
        <v>0</v>
      </c>
      <c r="AI227" s="4">
        <f>Table39[[#This Row],[CNA Hours Contract]]/Table39[[#This Row],[CNA Hours]]</f>
        <v>0</v>
      </c>
      <c r="AJ227" s="3">
        <v>0</v>
      </c>
      <c r="AK227" s="3">
        <v>0</v>
      </c>
      <c r="AL227" s="4">
        <v>0</v>
      </c>
      <c r="AM227" s="3">
        <v>0</v>
      </c>
      <c r="AN227" s="3">
        <v>0</v>
      </c>
      <c r="AO227" s="4">
        <v>0</v>
      </c>
      <c r="AP227" s="1" t="s">
        <v>225</v>
      </c>
      <c r="AQ227" s="1">
        <v>5</v>
      </c>
    </row>
    <row r="228" spans="1:43" x14ac:dyDescent="0.2">
      <c r="A228" s="1" t="s">
        <v>680</v>
      </c>
      <c r="B228" s="1" t="s">
        <v>911</v>
      </c>
      <c r="C228" s="1" t="s">
        <v>1537</v>
      </c>
      <c r="D228" s="1" t="s">
        <v>1717</v>
      </c>
      <c r="E228" s="3">
        <v>102.23333333333333</v>
      </c>
      <c r="F228" s="3">
        <f t="shared" si="11"/>
        <v>354.51111111111112</v>
      </c>
      <c r="G228" s="3">
        <f>SUM(Table39[[#This Row],[RN Hours Contract (W/ Admin, DON)]], Table39[[#This Row],[LPN Contract Hours (w/ Admin)]], Table39[[#This Row],[CNA/NA/Med Aide Contract Hours]])</f>
        <v>0</v>
      </c>
      <c r="H228" s="4">
        <f>Table39[[#This Row],[Total Contract Hours]]/Table39[[#This Row],[Total Hours Nurse Staffing]]</f>
        <v>0</v>
      </c>
      <c r="I228" s="3">
        <f>SUM(Table39[[#This Row],[RN Hours]], Table39[[#This Row],[RN Admin Hours]], Table39[[#This Row],[RN DON Hours]])</f>
        <v>64.61666666666666</v>
      </c>
      <c r="J228" s="3">
        <f t="shared" si="12"/>
        <v>0</v>
      </c>
      <c r="K228" s="4">
        <f>Table39[[#This Row],[RN Hours Contract (W/ Admin, DON)]]/Table39[[#This Row],[RN Hours (w/ Admin, DON)]]</f>
        <v>0</v>
      </c>
      <c r="L228" s="3">
        <v>23.836111111111112</v>
      </c>
      <c r="M228" s="3">
        <v>0</v>
      </c>
      <c r="N228" s="4">
        <f>Table39[[#This Row],[RN Hours Contract]]/Table39[[#This Row],[RN Hours]]</f>
        <v>0</v>
      </c>
      <c r="O228" s="3">
        <v>34.319444444444443</v>
      </c>
      <c r="P228" s="3">
        <v>0</v>
      </c>
      <c r="Q228" s="4">
        <f>Table39[[#This Row],[RN Admin Hours Contract]]/Table39[[#This Row],[RN Admin Hours]]</f>
        <v>0</v>
      </c>
      <c r="R228" s="3">
        <v>6.4611111111111112</v>
      </c>
      <c r="S228" s="3">
        <v>0</v>
      </c>
      <c r="T228" s="4">
        <f>Table39[[#This Row],[RN DON Hours Contract]]/Table39[[#This Row],[RN DON Hours]]</f>
        <v>0</v>
      </c>
      <c r="U228" s="3">
        <f>SUM(Table39[[#This Row],[LPN Hours]], Table39[[#This Row],[LPN Admin Hours]])</f>
        <v>64.980555555555554</v>
      </c>
      <c r="V228" s="3">
        <f>Table39[[#This Row],[LPN Hours Contract]]+Table39[[#This Row],[LPN Admin Hours Contract]]</f>
        <v>0</v>
      </c>
      <c r="W228" s="4">
        <f t="shared" si="13"/>
        <v>0</v>
      </c>
      <c r="X228" s="3">
        <v>64.980555555555554</v>
      </c>
      <c r="Y228" s="3">
        <v>0</v>
      </c>
      <c r="Z228" s="4">
        <f>Table39[[#This Row],[LPN Hours Contract]]/Table39[[#This Row],[LPN Hours]]</f>
        <v>0</v>
      </c>
      <c r="AA228" s="3">
        <v>0</v>
      </c>
      <c r="AB228" s="3">
        <v>0</v>
      </c>
      <c r="AC228" s="4">
        <v>0</v>
      </c>
      <c r="AD228" s="3">
        <f>SUM(Table39[[#This Row],[CNA Hours]], Table39[[#This Row],[NA in Training Hours]], Table39[[#This Row],[Med Aide/Tech Hours]])</f>
        <v>224.91388888888889</v>
      </c>
      <c r="AE228" s="3">
        <f>SUM(Table39[[#This Row],[CNA Hours Contract]], Table39[[#This Row],[NA in Training Hours Contract]], Table39[[#This Row],[Med Aide/Tech Hours Contract]])</f>
        <v>0</v>
      </c>
      <c r="AF228" s="4">
        <f>Table39[[#This Row],[CNA/NA/Med Aide Contract Hours]]/Table39[[#This Row],[Total CNA, NA in Training, Med Aide/Tech Hours]]</f>
        <v>0</v>
      </c>
      <c r="AG228" s="3">
        <v>224.91388888888889</v>
      </c>
      <c r="AH228" s="3">
        <v>0</v>
      </c>
      <c r="AI228" s="4">
        <f>Table39[[#This Row],[CNA Hours Contract]]/Table39[[#This Row],[CNA Hours]]</f>
        <v>0</v>
      </c>
      <c r="AJ228" s="3">
        <v>0</v>
      </c>
      <c r="AK228" s="3">
        <v>0</v>
      </c>
      <c r="AL228" s="4">
        <v>0</v>
      </c>
      <c r="AM228" s="3">
        <v>0</v>
      </c>
      <c r="AN228" s="3">
        <v>0</v>
      </c>
      <c r="AO228" s="4">
        <v>0</v>
      </c>
      <c r="AP228" s="1" t="s">
        <v>226</v>
      </c>
      <c r="AQ228" s="1">
        <v>5</v>
      </c>
    </row>
    <row r="229" spans="1:43" x14ac:dyDescent="0.2">
      <c r="A229" s="1" t="s">
        <v>680</v>
      </c>
      <c r="B229" s="1" t="s">
        <v>912</v>
      </c>
      <c r="C229" s="1" t="s">
        <v>1549</v>
      </c>
      <c r="D229" s="1" t="s">
        <v>1754</v>
      </c>
      <c r="E229" s="3">
        <v>87.25555555555556</v>
      </c>
      <c r="F229" s="3">
        <f t="shared" si="11"/>
        <v>297.13055555555559</v>
      </c>
      <c r="G229" s="3">
        <f>SUM(Table39[[#This Row],[RN Hours Contract (W/ Admin, DON)]], Table39[[#This Row],[LPN Contract Hours (w/ Admin)]], Table39[[#This Row],[CNA/NA/Med Aide Contract Hours]])</f>
        <v>66.812777777777768</v>
      </c>
      <c r="H229" s="4">
        <f>Table39[[#This Row],[Total Contract Hours]]/Table39[[#This Row],[Total Hours Nurse Staffing]]</f>
        <v>0.22486000355249744</v>
      </c>
      <c r="I229" s="3">
        <f>SUM(Table39[[#This Row],[RN Hours]], Table39[[#This Row],[RN Admin Hours]], Table39[[#This Row],[RN DON Hours]])</f>
        <v>65.884999999999991</v>
      </c>
      <c r="J229" s="3">
        <f t="shared" si="12"/>
        <v>6.5027777777777782</v>
      </c>
      <c r="K229" s="4">
        <f>Table39[[#This Row],[RN Hours Contract (W/ Admin, DON)]]/Table39[[#This Row],[RN Hours (w/ Admin, DON)]]</f>
        <v>9.8698911402865283E-2</v>
      </c>
      <c r="L229" s="3">
        <v>59.990555555555552</v>
      </c>
      <c r="M229" s="3">
        <v>5.6083333333333334</v>
      </c>
      <c r="N229" s="4">
        <f>Table39[[#This Row],[RN Hours Contract]]/Table39[[#This Row],[RN Hours]]</f>
        <v>9.3486937758721286E-2</v>
      </c>
      <c r="O229" s="3">
        <v>0.89444444444444449</v>
      </c>
      <c r="P229" s="3">
        <v>0.89444444444444449</v>
      </c>
      <c r="Q229" s="4">
        <f>Table39[[#This Row],[RN Admin Hours Contract]]/Table39[[#This Row],[RN Admin Hours]]</f>
        <v>1</v>
      </c>
      <c r="R229" s="3">
        <v>5</v>
      </c>
      <c r="S229" s="3">
        <v>0</v>
      </c>
      <c r="T229" s="4">
        <f>Table39[[#This Row],[RN DON Hours Contract]]/Table39[[#This Row],[RN DON Hours]]</f>
        <v>0</v>
      </c>
      <c r="U229" s="3">
        <f>SUM(Table39[[#This Row],[LPN Hours]], Table39[[#This Row],[LPN Admin Hours]])</f>
        <v>69.36944444444444</v>
      </c>
      <c r="V229" s="3">
        <f>Table39[[#This Row],[LPN Hours Contract]]+Table39[[#This Row],[LPN Admin Hours Contract]]</f>
        <v>4.291666666666667</v>
      </c>
      <c r="W229" s="4">
        <f t="shared" si="13"/>
        <v>6.1866816161454376E-2</v>
      </c>
      <c r="X229" s="3">
        <v>59.195</v>
      </c>
      <c r="Y229" s="3">
        <v>4.291666666666667</v>
      </c>
      <c r="Z229" s="4">
        <f>Table39[[#This Row],[LPN Hours Contract]]/Table39[[#This Row],[LPN Hours]]</f>
        <v>7.2500492721795207E-2</v>
      </c>
      <c r="AA229" s="3">
        <v>10.174444444444447</v>
      </c>
      <c r="AB229" s="3">
        <v>0</v>
      </c>
      <c r="AC229" s="4">
        <f>Table39[[#This Row],[LPN Admin Hours Contract]]/Table39[[#This Row],[LPN Admin Hours]]</f>
        <v>0</v>
      </c>
      <c r="AD229" s="3">
        <f>SUM(Table39[[#This Row],[CNA Hours]], Table39[[#This Row],[NA in Training Hours]], Table39[[#This Row],[Med Aide/Tech Hours]])</f>
        <v>161.87611111111113</v>
      </c>
      <c r="AE229" s="3">
        <f>SUM(Table39[[#This Row],[CNA Hours Contract]], Table39[[#This Row],[NA in Training Hours Contract]], Table39[[#This Row],[Med Aide/Tech Hours Contract]])</f>
        <v>56.018333333333317</v>
      </c>
      <c r="AF229" s="4">
        <f>Table39[[#This Row],[CNA/NA/Med Aide Contract Hours]]/Table39[[#This Row],[Total CNA, NA in Training, Med Aide/Tech Hours]]</f>
        <v>0.34605682672276794</v>
      </c>
      <c r="AG229" s="3">
        <v>161.87611111111113</v>
      </c>
      <c r="AH229" s="3">
        <v>56.018333333333317</v>
      </c>
      <c r="AI229" s="4">
        <f>Table39[[#This Row],[CNA Hours Contract]]/Table39[[#This Row],[CNA Hours]]</f>
        <v>0.34605682672276794</v>
      </c>
      <c r="AJ229" s="3">
        <v>0</v>
      </c>
      <c r="AK229" s="3">
        <v>0</v>
      </c>
      <c r="AL229" s="4">
        <v>0</v>
      </c>
      <c r="AM229" s="3">
        <v>0</v>
      </c>
      <c r="AN229" s="3">
        <v>0</v>
      </c>
      <c r="AO229" s="4">
        <v>0</v>
      </c>
      <c r="AP229" s="1" t="s">
        <v>227</v>
      </c>
      <c r="AQ229" s="1">
        <v>5</v>
      </c>
    </row>
    <row r="230" spans="1:43" x14ac:dyDescent="0.2">
      <c r="A230" s="1" t="s">
        <v>680</v>
      </c>
      <c r="B230" s="1" t="s">
        <v>913</v>
      </c>
      <c r="C230" s="1" t="s">
        <v>1399</v>
      </c>
      <c r="D230" s="1" t="s">
        <v>1762</v>
      </c>
      <c r="E230" s="3">
        <v>61.37777777777778</v>
      </c>
      <c r="F230" s="3">
        <f t="shared" si="11"/>
        <v>207.00866666666664</v>
      </c>
      <c r="G230" s="3">
        <f>SUM(Table39[[#This Row],[RN Hours Contract (W/ Admin, DON)]], Table39[[#This Row],[LPN Contract Hours (w/ Admin)]], Table39[[#This Row],[CNA/NA/Med Aide Contract Hours]])</f>
        <v>22.552777777777777</v>
      </c>
      <c r="H230" s="4">
        <f>Table39[[#This Row],[Total Contract Hours]]/Table39[[#This Row],[Total Hours Nurse Staffing]]</f>
        <v>0.10894605593539294</v>
      </c>
      <c r="I230" s="3">
        <f>SUM(Table39[[#This Row],[RN Hours]], Table39[[#This Row],[RN Admin Hours]], Table39[[#This Row],[RN DON Hours]])</f>
        <v>26.222111111111094</v>
      </c>
      <c r="J230" s="3">
        <f t="shared" si="12"/>
        <v>0.3888888888888889</v>
      </c>
      <c r="K230" s="4">
        <f>Table39[[#This Row],[RN Hours Contract (W/ Admin, DON)]]/Table39[[#This Row],[RN Hours (w/ Admin, DON)]]</f>
        <v>1.4830571315980163E-2</v>
      </c>
      <c r="L230" s="3">
        <v>14.802111111111111</v>
      </c>
      <c r="M230" s="3">
        <v>0.3888888888888889</v>
      </c>
      <c r="N230" s="4">
        <f>Table39[[#This Row],[RN Hours Contract]]/Table39[[#This Row],[RN Hours]]</f>
        <v>2.6272528693354551E-2</v>
      </c>
      <c r="O230" s="3">
        <v>5.7099999999999911</v>
      </c>
      <c r="P230" s="3">
        <v>0</v>
      </c>
      <c r="Q230" s="4">
        <f>Table39[[#This Row],[RN Admin Hours Contract]]/Table39[[#This Row],[RN Admin Hours]]</f>
        <v>0</v>
      </c>
      <c r="R230" s="3">
        <v>5.7099999999999911</v>
      </c>
      <c r="S230" s="3">
        <v>0</v>
      </c>
      <c r="T230" s="4">
        <f>Table39[[#This Row],[RN DON Hours Contract]]/Table39[[#This Row],[RN DON Hours]]</f>
        <v>0</v>
      </c>
      <c r="U230" s="3">
        <f>SUM(Table39[[#This Row],[LPN Hours]], Table39[[#This Row],[LPN Admin Hours]])</f>
        <v>55.272666666666666</v>
      </c>
      <c r="V230" s="3">
        <f>Table39[[#This Row],[LPN Hours Contract]]+Table39[[#This Row],[LPN Admin Hours Contract]]</f>
        <v>4.9749999999999996</v>
      </c>
      <c r="W230" s="4">
        <f t="shared" si="13"/>
        <v>9.0008322377546468E-2</v>
      </c>
      <c r="X230" s="3">
        <v>52.163888888888891</v>
      </c>
      <c r="Y230" s="3">
        <v>4.9749999999999996</v>
      </c>
      <c r="Z230" s="4">
        <f>Table39[[#This Row],[LPN Hours Contract]]/Table39[[#This Row],[LPN Hours]]</f>
        <v>9.5372490547952493E-2</v>
      </c>
      <c r="AA230" s="3">
        <v>3.1087777777777781</v>
      </c>
      <c r="AB230" s="3">
        <v>0</v>
      </c>
      <c r="AC230" s="4">
        <f>Table39[[#This Row],[LPN Admin Hours Contract]]/Table39[[#This Row],[LPN Admin Hours]]</f>
        <v>0</v>
      </c>
      <c r="AD230" s="3">
        <f>SUM(Table39[[#This Row],[CNA Hours]], Table39[[#This Row],[NA in Training Hours]], Table39[[#This Row],[Med Aide/Tech Hours]])</f>
        <v>125.51388888888889</v>
      </c>
      <c r="AE230" s="3">
        <f>SUM(Table39[[#This Row],[CNA Hours Contract]], Table39[[#This Row],[NA in Training Hours Contract]], Table39[[#This Row],[Med Aide/Tech Hours Contract]])</f>
        <v>17.18888888888889</v>
      </c>
      <c r="AF230" s="4">
        <f>Table39[[#This Row],[CNA/NA/Med Aide Contract Hours]]/Table39[[#This Row],[Total CNA, NA in Training, Med Aide/Tech Hours]]</f>
        <v>0.1369481022463207</v>
      </c>
      <c r="AG230" s="3">
        <v>125.51388888888889</v>
      </c>
      <c r="AH230" s="3">
        <v>17.18888888888889</v>
      </c>
      <c r="AI230" s="4">
        <f>Table39[[#This Row],[CNA Hours Contract]]/Table39[[#This Row],[CNA Hours]]</f>
        <v>0.1369481022463207</v>
      </c>
      <c r="AJ230" s="3">
        <v>0</v>
      </c>
      <c r="AK230" s="3">
        <v>0</v>
      </c>
      <c r="AL230" s="4">
        <v>0</v>
      </c>
      <c r="AM230" s="3">
        <v>0</v>
      </c>
      <c r="AN230" s="3">
        <v>0</v>
      </c>
      <c r="AO230" s="4">
        <v>0</v>
      </c>
      <c r="AP230" s="1" t="s">
        <v>228</v>
      </c>
      <c r="AQ230" s="1">
        <v>5</v>
      </c>
    </row>
    <row r="231" spans="1:43" x14ac:dyDescent="0.2">
      <c r="A231" s="1" t="s">
        <v>680</v>
      </c>
      <c r="B231" s="1" t="s">
        <v>914</v>
      </c>
      <c r="C231" s="1" t="s">
        <v>1550</v>
      </c>
      <c r="D231" s="1" t="s">
        <v>1780</v>
      </c>
      <c r="E231" s="3">
        <v>37.444444444444443</v>
      </c>
      <c r="F231" s="3">
        <f t="shared" si="11"/>
        <v>197.78888888888889</v>
      </c>
      <c r="G231" s="3">
        <f>SUM(Table39[[#This Row],[RN Hours Contract (W/ Admin, DON)]], Table39[[#This Row],[LPN Contract Hours (w/ Admin)]], Table39[[#This Row],[CNA/NA/Med Aide Contract Hours]])</f>
        <v>0</v>
      </c>
      <c r="H231" s="4">
        <f>Table39[[#This Row],[Total Contract Hours]]/Table39[[#This Row],[Total Hours Nurse Staffing]]</f>
        <v>0</v>
      </c>
      <c r="I231" s="3">
        <f>SUM(Table39[[#This Row],[RN Hours]], Table39[[#This Row],[RN Admin Hours]], Table39[[#This Row],[RN DON Hours]])</f>
        <v>28.18888888888889</v>
      </c>
      <c r="J231" s="3">
        <f t="shared" si="12"/>
        <v>0</v>
      </c>
      <c r="K231" s="4">
        <f>Table39[[#This Row],[RN Hours Contract (W/ Admin, DON)]]/Table39[[#This Row],[RN Hours (w/ Admin, DON)]]</f>
        <v>0</v>
      </c>
      <c r="L231" s="3">
        <v>14.219444444444445</v>
      </c>
      <c r="M231" s="3">
        <v>0</v>
      </c>
      <c r="N231" s="4">
        <f>Table39[[#This Row],[RN Hours Contract]]/Table39[[#This Row],[RN Hours]]</f>
        <v>0</v>
      </c>
      <c r="O231" s="3">
        <v>8.8361111111111104</v>
      </c>
      <c r="P231" s="3">
        <v>0</v>
      </c>
      <c r="Q231" s="4">
        <f>Table39[[#This Row],[RN Admin Hours Contract]]/Table39[[#This Row],[RN Admin Hours]]</f>
        <v>0</v>
      </c>
      <c r="R231" s="3">
        <v>5.1333333333333337</v>
      </c>
      <c r="S231" s="3">
        <v>0</v>
      </c>
      <c r="T231" s="4">
        <f>Table39[[#This Row],[RN DON Hours Contract]]/Table39[[#This Row],[RN DON Hours]]</f>
        <v>0</v>
      </c>
      <c r="U231" s="3">
        <f>SUM(Table39[[#This Row],[LPN Hours]], Table39[[#This Row],[LPN Admin Hours]])</f>
        <v>56.324999999999996</v>
      </c>
      <c r="V231" s="3">
        <f>Table39[[#This Row],[LPN Hours Contract]]+Table39[[#This Row],[LPN Admin Hours Contract]]</f>
        <v>0</v>
      </c>
      <c r="W231" s="4">
        <f t="shared" si="13"/>
        <v>0</v>
      </c>
      <c r="X231" s="3">
        <v>53.880555555555553</v>
      </c>
      <c r="Y231" s="3">
        <v>0</v>
      </c>
      <c r="Z231" s="4">
        <f>Table39[[#This Row],[LPN Hours Contract]]/Table39[[#This Row],[LPN Hours]]</f>
        <v>0</v>
      </c>
      <c r="AA231" s="3">
        <v>2.4444444444444446</v>
      </c>
      <c r="AB231" s="3">
        <v>0</v>
      </c>
      <c r="AC231" s="4">
        <f>Table39[[#This Row],[LPN Admin Hours Contract]]/Table39[[#This Row],[LPN Admin Hours]]</f>
        <v>0</v>
      </c>
      <c r="AD231" s="3">
        <f>SUM(Table39[[#This Row],[CNA Hours]], Table39[[#This Row],[NA in Training Hours]], Table39[[#This Row],[Med Aide/Tech Hours]])</f>
        <v>113.27500000000001</v>
      </c>
      <c r="AE231" s="3">
        <f>SUM(Table39[[#This Row],[CNA Hours Contract]], Table39[[#This Row],[NA in Training Hours Contract]], Table39[[#This Row],[Med Aide/Tech Hours Contract]])</f>
        <v>0</v>
      </c>
      <c r="AF231" s="4">
        <f>Table39[[#This Row],[CNA/NA/Med Aide Contract Hours]]/Table39[[#This Row],[Total CNA, NA in Training, Med Aide/Tech Hours]]</f>
        <v>0</v>
      </c>
      <c r="AG231" s="3">
        <v>113.27500000000001</v>
      </c>
      <c r="AH231" s="3">
        <v>0</v>
      </c>
      <c r="AI231" s="4">
        <f>Table39[[#This Row],[CNA Hours Contract]]/Table39[[#This Row],[CNA Hours]]</f>
        <v>0</v>
      </c>
      <c r="AJ231" s="3">
        <v>0</v>
      </c>
      <c r="AK231" s="3">
        <v>0</v>
      </c>
      <c r="AL231" s="4">
        <v>0</v>
      </c>
      <c r="AM231" s="3">
        <v>0</v>
      </c>
      <c r="AN231" s="3">
        <v>0</v>
      </c>
      <c r="AO231" s="4">
        <v>0</v>
      </c>
      <c r="AP231" s="1" t="s">
        <v>229</v>
      </c>
      <c r="AQ231" s="1">
        <v>5</v>
      </c>
    </row>
    <row r="232" spans="1:43" x14ac:dyDescent="0.2">
      <c r="A232" s="1" t="s">
        <v>680</v>
      </c>
      <c r="B232" s="1" t="s">
        <v>915</v>
      </c>
      <c r="C232" s="1" t="s">
        <v>1426</v>
      </c>
      <c r="D232" s="1" t="s">
        <v>1750</v>
      </c>
      <c r="E232" s="3">
        <v>137.73333333333332</v>
      </c>
      <c r="F232" s="3">
        <f t="shared" si="11"/>
        <v>470.58611111111111</v>
      </c>
      <c r="G232" s="3">
        <f>SUM(Table39[[#This Row],[RN Hours Contract (W/ Admin, DON)]], Table39[[#This Row],[LPN Contract Hours (w/ Admin)]], Table39[[#This Row],[CNA/NA/Med Aide Contract Hours]])</f>
        <v>0</v>
      </c>
      <c r="H232" s="4">
        <f>Table39[[#This Row],[Total Contract Hours]]/Table39[[#This Row],[Total Hours Nurse Staffing]]</f>
        <v>0</v>
      </c>
      <c r="I232" s="3">
        <f>SUM(Table39[[#This Row],[RN Hours]], Table39[[#This Row],[RN Admin Hours]], Table39[[#This Row],[RN DON Hours]])</f>
        <v>112.05</v>
      </c>
      <c r="J232" s="3">
        <f t="shared" si="12"/>
        <v>0</v>
      </c>
      <c r="K232" s="4">
        <f>Table39[[#This Row],[RN Hours Contract (W/ Admin, DON)]]/Table39[[#This Row],[RN Hours (w/ Admin, DON)]]</f>
        <v>0</v>
      </c>
      <c r="L232" s="3">
        <v>92.180555555555557</v>
      </c>
      <c r="M232" s="3">
        <v>0</v>
      </c>
      <c r="N232" s="4">
        <f>Table39[[#This Row],[RN Hours Contract]]/Table39[[#This Row],[RN Hours]]</f>
        <v>0</v>
      </c>
      <c r="O232" s="3">
        <v>14.05</v>
      </c>
      <c r="P232" s="3">
        <v>0</v>
      </c>
      <c r="Q232" s="4">
        <f>Table39[[#This Row],[RN Admin Hours Contract]]/Table39[[#This Row],[RN Admin Hours]]</f>
        <v>0</v>
      </c>
      <c r="R232" s="3">
        <v>5.8194444444444446</v>
      </c>
      <c r="S232" s="3">
        <v>0</v>
      </c>
      <c r="T232" s="4">
        <f>Table39[[#This Row],[RN DON Hours Contract]]/Table39[[#This Row],[RN DON Hours]]</f>
        <v>0</v>
      </c>
      <c r="U232" s="3">
        <f>SUM(Table39[[#This Row],[LPN Hours]], Table39[[#This Row],[LPN Admin Hours]])</f>
        <v>109.01666666666667</v>
      </c>
      <c r="V232" s="3">
        <f>Table39[[#This Row],[LPN Hours Contract]]+Table39[[#This Row],[LPN Admin Hours Contract]]</f>
        <v>0</v>
      </c>
      <c r="W232" s="4">
        <f t="shared" si="13"/>
        <v>0</v>
      </c>
      <c r="X232" s="3">
        <v>109.01666666666667</v>
      </c>
      <c r="Y232" s="3">
        <v>0</v>
      </c>
      <c r="Z232" s="4">
        <f>Table39[[#This Row],[LPN Hours Contract]]/Table39[[#This Row],[LPN Hours]]</f>
        <v>0</v>
      </c>
      <c r="AA232" s="3">
        <v>0</v>
      </c>
      <c r="AB232" s="3">
        <v>0</v>
      </c>
      <c r="AC232" s="4">
        <v>0</v>
      </c>
      <c r="AD232" s="3">
        <f>SUM(Table39[[#This Row],[CNA Hours]], Table39[[#This Row],[NA in Training Hours]], Table39[[#This Row],[Med Aide/Tech Hours]])</f>
        <v>249.51944444444445</v>
      </c>
      <c r="AE232" s="3">
        <f>SUM(Table39[[#This Row],[CNA Hours Contract]], Table39[[#This Row],[NA in Training Hours Contract]], Table39[[#This Row],[Med Aide/Tech Hours Contract]])</f>
        <v>0</v>
      </c>
      <c r="AF232" s="4">
        <f>Table39[[#This Row],[CNA/NA/Med Aide Contract Hours]]/Table39[[#This Row],[Total CNA, NA in Training, Med Aide/Tech Hours]]</f>
        <v>0</v>
      </c>
      <c r="AG232" s="3">
        <v>235.69444444444446</v>
      </c>
      <c r="AH232" s="3">
        <v>0</v>
      </c>
      <c r="AI232" s="4">
        <f>Table39[[#This Row],[CNA Hours Contract]]/Table39[[#This Row],[CNA Hours]]</f>
        <v>0</v>
      </c>
      <c r="AJ232" s="3">
        <v>13.824999999999999</v>
      </c>
      <c r="AK232" s="3">
        <v>0</v>
      </c>
      <c r="AL232" s="4">
        <f>Table39[[#This Row],[NA in Training Hours Contract]]/Table39[[#This Row],[NA in Training Hours]]</f>
        <v>0</v>
      </c>
      <c r="AM232" s="3">
        <v>0</v>
      </c>
      <c r="AN232" s="3">
        <v>0</v>
      </c>
      <c r="AO232" s="4">
        <v>0</v>
      </c>
      <c r="AP232" s="1" t="s">
        <v>230</v>
      </c>
      <c r="AQ232" s="1">
        <v>5</v>
      </c>
    </row>
    <row r="233" spans="1:43" x14ac:dyDescent="0.2">
      <c r="A233" s="1" t="s">
        <v>680</v>
      </c>
      <c r="B233" s="1" t="s">
        <v>916</v>
      </c>
      <c r="C233" s="1" t="s">
        <v>1421</v>
      </c>
      <c r="D233" s="1" t="s">
        <v>1745</v>
      </c>
      <c r="E233" s="3">
        <v>61.4</v>
      </c>
      <c r="F233" s="3">
        <f t="shared" si="11"/>
        <v>202.6538888888889</v>
      </c>
      <c r="G233" s="3">
        <f>SUM(Table39[[#This Row],[RN Hours Contract (W/ Admin, DON)]], Table39[[#This Row],[LPN Contract Hours (w/ Admin)]], Table39[[#This Row],[CNA/NA/Med Aide Contract Hours]])</f>
        <v>1.8388888888888888</v>
      </c>
      <c r="H233" s="4">
        <f>Table39[[#This Row],[Total Contract Hours]]/Table39[[#This Row],[Total Hours Nurse Staffing]]</f>
        <v>9.0740370143950946E-3</v>
      </c>
      <c r="I233" s="3">
        <f>SUM(Table39[[#This Row],[RN Hours]], Table39[[#This Row],[RN Admin Hours]], Table39[[#This Row],[RN DON Hours]])</f>
        <v>28.268333333333334</v>
      </c>
      <c r="J233" s="3">
        <f t="shared" si="12"/>
        <v>0.81388888888888888</v>
      </c>
      <c r="K233" s="4">
        <f>Table39[[#This Row],[RN Hours Contract (W/ Admin, DON)]]/Table39[[#This Row],[RN Hours (w/ Admin, DON)]]</f>
        <v>2.8791541379242575E-2</v>
      </c>
      <c r="L233" s="3">
        <v>17.512777777777778</v>
      </c>
      <c r="M233" s="3">
        <v>0.81388888888888888</v>
      </c>
      <c r="N233" s="4">
        <f>Table39[[#This Row],[RN Hours Contract]]/Table39[[#This Row],[RN Hours]]</f>
        <v>4.6474003108841165E-2</v>
      </c>
      <c r="O233" s="3">
        <v>5.6</v>
      </c>
      <c r="P233" s="3">
        <v>0</v>
      </c>
      <c r="Q233" s="4">
        <f>Table39[[#This Row],[RN Admin Hours Contract]]/Table39[[#This Row],[RN Admin Hours]]</f>
        <v>0</v>
      </c>
      <c r="R233" s="3">
        <v>5.1555555555555559</v>
      </c>
      <c r="S233" s="3">
        <v>0</v>
      </c>
      <c r="T233" s="4">
        <f>Table39[[#This Row],[RN DON Hours Contract]]/Table39[[#This Row],[RN DON Hours]]</f>
        <v>0</v>
      </c>
      <c r="U233" s="3">
        <f>SUM(Table39[[#This Row],[LPN Hours]], Table39[[#This Row],[LPN Admin Hours]])</f>
        <v>56.07</v>
      </c>
      <c r="V233" s="3">
        <f>Table39[[#This Row],[LPN Hours Contract]]+Table39[[#This Row],[LPN Admin Hours Contract]]</f>
        <v>1.0249999999999999</v>
      </c>
      <c r="W233" s="4">
        <f t="shared" si="13"/>
        <v>1.8280720527911538E-2</v>
      </c>
      <c r="X233" s="3">
        <v>56.07</v>
      </c>
      <c r="Y233" s="3">
        <v>1.0249999999999999</v>
      </c>
      <c r="Z233" s="4">
        <f>Table39[[#This Row],[LPN Hours Contract]]/Table39[[#This Row],[LPN Hours]]</f>
        <v>1.8280720527911538E-2</v>
      </c>
      <c r="AA233" s="3">
        <v>0</v>
      </c>
      <c r="AB233" s="3">
        <v>0</v>
      </c>
      <c r="AC233" s="4">
        <v>0</v>
      </c>
      <c r="AD233" s="3">
        <f>SUM(Table39[[#This Row],[CNA Hours]], Table39[[#This Row],[NA in Training Hours]], Table39[[#This Row],[Med Aide/Tech Hours]])</f>
        <v>118.31555555555555</v>
      </c>
      <c r="AE233" s="3">
        <f>SUM(Table39[[#This Row],[CNA Hours Contract]], Table39[[#This Row],[NA in Training Hours Contract]], Table39[[#This Row],[Med Aide/Tech Hours Contract]])</f>
        <v>0</v>
      </c>
      <c r="AF233" s="4">
        <f>Table39[[#This Row],[CNA/NA/Med Aide Contract Hours]]/Table39[[#This Row],[Total CNA, NA in Training, Med Aide/Tech Hours]]</f>
        <v>0</v>
      </c>
      <c r="AG233" s="3">
        <v>118.31555555555555</v>
      </c>
      <c r="AH233" s="3">
        <v>0</v>
      </c>
      <c r="AI233" s="4">
        <f>Table39[[#This Row],[CNA Hours Contract]]/Table39[[#This Row],[CNA Hours]]</f>
        <v>0</v>
      </c>
      <c r="AJ233" s="3">
        <v>0</v>
      </c>
      <c r="AK233" s="3">
        <v>0</v>
      </c>
      <c r="AL233" s="4">
        <v>0</v>
      </c>
      <c r="AM233" s="3">
        <v>0</v>
      </c>
      <c r="AN233" s="3">
        <v>0</v>
      </c>
      <c r="AO233" s="4">
        <v>0</v>
      </c>
      <c r="AP233" s="1" t="s">
        <v>231</v>
      </c>
      <c r="AQ233" s="1">
        <v>5</v>
      </c>
    </row>
    <row r="234" spans="1:43" x14ac:dyDescent="0.2">
      <c r="A234" s="1" t="s">
        <v>680</v>
      </c>
      <c r="B234" s="1" t="s">
        <v>917</v>
      </c>
      <c r="C234" s="1" t="s">
        <v>1551</v>
      </c>
      <c r="D234" s="1" t="s">
        <v>1717</v>
      </c>
      <c r="E234" s="3">
        <v>56.37777777777778</v>
      </c>
      <c r="F234" s="3">
        <f t="shared" si="11"/>
        <v>293.85766666666666</v>
      </c>
      <c r="G234" s="3">
        <f>SUM(Table39[[#This Row],[RN Hours Contract (W/ Admin, DON)]], Table39[[#This Row],[LPN Contract Hours (w/ Admin)]], Table39[[#This Row],[CNA/NA/Med Aide Contract Hours]])</f>
        <v>0</v>
      </c>
      <c r="H234" s="4">
        <f>Table39[[#This Row],[Total Contract Hours]]/Table39[[#This Row],[Total Hours Nurse Staffing]]</f>
        <v>0</v>
      </c>
      <c r="I234" s="3">
        <f>SUM(Table39[[#This Row],[RN Hours]], Table39[[#This Row],[RN Admin Hours]], Table39[[#This Row],[RN DON Hours]])</f>
        <v>40.81355555555556</v>
      </c>
      <c r="J234" s="3">
        <f t="shared" si="12"/>
        <v>0</v>
      </c>
      <c r="K234" s="4">
        <f>Table39[[#This Row],[RN Hours Contract (W/ Admin, DON)]]/Table39[[#This Row],[RN Hours (w/ Admin, DON)]]</f>
        <v>0</v>
      </c>
      <c r="L234" s="3">
        <v>22.85</v>
      </c>
      <c r="M234" s="3">
        <v>0</v>
      </c>
      <c r="N234" s="4">
        <f>Table39[[#This Row],[RN Hours Contract]]/Table39[[#This Row],[RN Hours]]</f>
        <v>0</v>
      </c>
      <c r="O234" s="3">
        <v>12.363555555555553</v>
      </c>
      <c r="P234" s="3">
        <v>0</v>
      </c>
      <c r="Q234" s="4">
        <f>Table39[[#This Row],[RN Admin Hours Contract]]/Table39[[#This Row],[RN Admin Hours]]</f>
        <v>0</v>
      </c>
      <c r="R234" s="3">
        <v>5.6</v>
      </c>
      <c r="S234" s="3">
        <v>0</v>
      </c>
      <c r="T234" s="4">
        <f>Table39[[#This Row],[RN DON Hours Contract]]/Table39[[#This Row],[RN DON Hours]]</f>
        <v>0</v>
      </c>
      <c r="U234" s="3">
        <f>SUM(Table39[[#This Row],[LPN Hours]], Table39[[#This Row],[LPN Admin Hours]])</f>
        <v>82.807999999999993</v>
      </c>
      <c r="V234" s="3">
        <f>Table39[[#This Row],[LPN Hours Contract]]+Table39[[#This Row],[LPN Admin Hours Contract]]</f>
        <v>0</v>
      </c>
      <c r="W234" s="4">
        <f t="shared" si="13"/>
        <v>0</v>
      </c>
      <c r="X234" s="3">
        <v>68.652777777777771</v>
      </c>
      <c r="Y234" s="3">
        <v>0</v>
      </c>
      <c r="Z234" s="4">
        <f>Table39[[#This Row],[LPN Hours Contract]]/Table39[[#This Row],[LPN Hours]]</f>
        <v>0</v>
      </c>
      <c r="AA234" s="3">
        <v>14.155222222222223</v>
      </c>
      <c r="AB234" s="3">
        <v>0</v>
      </c>
      <c r="AC234" s="4">
        <f>Table39[[#This Row],[LPN Admin Hours Contract]]/Table39[[#This Row],[LPN Admin Hours]]</f>
        <v>0</v>
      </c>
      <c r="AD234" s="3">
        <f>SUM(Table39[[#This Row],[CNA Hours]], Table39[[#This Row],[NA in Training Hours]], Table39[[#This Row],[Med Aide/Tech Hours]])</f>
        <v>170.23611111111111</v>
      </c>
      <c r="AE234" s="3">
        <f>SUM(Table39[[#This Row],[CNA Hours Contract]], Table39[[#This Row],[NA in Training Hours Contract]], Table39[[#This Row],[Med Aide/Tech Hours Contract]])</f>
        <v>0</v>
      </c>
      <c r="AF234" s="4">
        <f>Table39[[#This Row],[CNA/NA/Med Aide Contract Hours]]/Table39[[#This Row],[Total CNA, NA in Training, Med Aide/Tech Hours]]</f>
        <v>0</v>
      </c>
      <c r="AG234" s="3">
        <v>170.23611111111111</v>
      </c>
      <c r="AH234" s="3">
        <v>0</v>
      </c>
      <c r="AI234" s="4">
        <f>Table39[[#This Row],[CNA Hours Contract]]/Table39[[#This Row],[CNA Hours]]</f>
        <v>0</v>
      </c>
      <c r="AJ234" s="3">
        <v>0</v>
      </c>
      <c r="AK234" s="3">
        <v>0</v>
      </c>
      <c r="AL234" s="4">
        <v>0</v>
      </c>
      <c r="AM234" s="3">
        <v>0</v>
      </c>
      <c r="AN234" s="3">
        <v>0</v>
      </c>
      <c r="AO234" s="4">
        <v>0</v>
      </c>
      <c r="AP234" s="1" t="s">
        <v>232</v>
      </c>
      <c r="AQ234" s="1">
        <v>5</v>
      </c>
    </row>
    <row r="235" spans="1:43" x14ac:dyDescent="0.2">
      <c r="A235" s="1" t="s">
        <v>680</v>
      </c>
      <c r="B235" s="1" t="s">
        <v>918</v>
      </c>
      <c r="C235" s="1" t="s">
        <v>1552</v>
      </c>
      <c r="D235" s="1" t="s">
        <v>1733</v>
      </c>
      <c r="E235" s="3">
        <v>83.777777777777771</v>
      </c>
      <c r="F235" s="3">
        <f t="shared" si="11"/>
        <v>239.09655555555557</v>
      </c>
      <c r="G235" s="3">
        <f>SUM(Table39[[#This Row],[RN Hours Contract (W/ Admin, DON)]], Table39[[#This Row],[LPN Contract Hours (w/ Admin)]], Table39[[#This Row],[CNA/NA/Med Aide Contract Hours]])</f>
        <v>0</v>
      </c>
      <c r="H235" s="4">
        <f>Table39[[#This Row],[Total Contract Hours]]/Table39[[#This Row],[Total Hours Nurse Staffing]]</f>
        <v>0</v>
      </c>
      <c r="I235" s="3">
        <f>SUM(Table39[[#This Row],[RN Hours]], Table39[[#This Row],[RN Admin Hours]], Table39[[#This Row],[RN DON Hours]])</f>
        <v>59.629888888888892</v>
      </c>
      <c r="J235" s="3">
        <f t="shared" si="12"/>
        <v>0</v>
      </c>
      <c r="K235" s="4">
        <f>Table39[[#This Row],[RN Hours Contract (W/ Admin, DON)]]/Table39[[#This Row],[RN Hours (w/ Admin, DON)]]</f>
        <v>0</v>
      </c>
      <c r="L235" s="3">
        <v>42.530666666666669</v>
      </c>
      <c r="M235" s="3">
        <v>0</v>
      </c>
      <c r="N235" s="4">
        <f>Table39[[#This Row],[RN Hours Contract]]/Table39[[#This Row],[RN Hours]]</f>
        <v>0</v>
      </c>
      <c r="O235" s="3">
        <v>11.854777777777777</v>
      </c>
      <c r="P235" s="3">
        <v>0</v>
      </c>
      <c r="Q235" s="4">
        <f>Table39[[#This Row],[RN Admin Hours Contract]]/Table39[[#This Row],[RN Admin Hours]]</f>
        <v>0</v>
      </c>
      <c r="R235" s="3">
        <v>5.2444444444444445</v>
      </c>
      <c r="S235" s="3">
        <v>0</v>
      </c>
      <c r="T235" s="4">
        <f>Table39[[#This Row],[RN DON Hours Contract]]/Table39[[#This Row],[RN DON Hours]]</f>
        <v>0</v>
      </c>
      <c r="U235" s="3">
        <f>SUM(Table39[[#This Row],[LPN Hours]], Table39[[#This Row],[LPN Admin Hours]])</f>
        <v>42.638888888888893</v>
      </c>
      <c r="V235" s="3">
        <f>Table39[[#This Row],[LPN Hours Contract]]+Table39[[#This Row],[LPN Admin Hours Contract]]</f>
        <v>0</v>
      </c>
      <c r="W235" s="4">
        <f t="shared" si="13"/>
        <v>0</v>
      </c>
      <c r="X235" s="3">
        <v>36.950000000000003</v>
      </c>
      <c r="Y235" s="3">
        <v>0</v>
      </c>
      <c r="Z235" s="4">
        <f>Table39[[#This Row],[LPN Hours Contract]]/Table39[[#This Row],[LPN Hours]]</f>
        <v>0</v>
      </c>
      <c r="AA235" s="3">
        <v>5.6888888888888891</v>
      </c>
      <c r="AB235" s="3">
        <v>0</v>
      </c>
      <c r="AC235" s="4">
        <f>Table39[[#This Row],[LPN Admin Hours Contract]]/Table39[[#This Row],[LPN Admin Hours]]</f>
        <v>0</v>
      </c>
      <c r="AD235" s="3">
        <f>SUM(Table39[[#This Row],[CNA Hours]], Table39[[#This Row],[NA in Training Hours]], Table39[[#This Row],[Med Aide/Tech Hours]])</f>
        <v>136.82777777777778</v>
      </c>
      <c r="AE235" s="3">
        <f>SUM(Table39[[#This Row],[CNA Hours Contract]], Table39[[#This Row],[NA in Training Hours Contract]], Table39[[#This Row],[Med Aide/Tech Hours Contract]])</f>
        <v>0</v>
      </c>
      <c r="AF235" s="4">
        <f>Table39[[#This Row],[CNA/NA/Med Aide Contract Hours]]/Table39[[#This Row],[Total CNA, NA in Training, Med Aide/Tech Hours]]</f>
        <v>0</v>
      </c>
      <c r="AG235" s="3">
        <v>136.82777777777778</v>
      </c>
      <c r="AH235" s="3">
        <v>0</v>
      </c>
      <c r="AI235" s="4">
        <f>Table39[[#This Row],[CNA Hours Contract]]/Table39[[#This Row],[CNA Hours]]</f>
        <v>0</v>
      </c>
      <c r="AJ235" s="3">
        <v>0</v>
      </c>
      <c r="AK235" s="3">
        <v>0</v>
      </c>
      <c r="AL235" s="4">
        <v>0</v>
      </c>
      <c r="AM235" s="3">
        <v>0</v>
      </c>
      <c r="AN235" s="3">
        <v>0</v>
      </c>
      <c r="AO235" s="4">
        <v>0</v>
      </c>
      <c r="AP235" s="1" t="s">
        <v>233</v>
      </c>
      <c r="AQ235" s="1">
        <v>5</v>
      </c>
    </row>
    <row r="236" spans="1:43" x14ac:dyDescent="0.2">
      <c r="A236" s="1" t="s">
        <v>680</v>
      </c>
      <c r="B236" s="1" t="s">
        <v>919</v>
      </c>
      <c r="C236" s="1" t="s">
        <v>1553</v>
      </c>
      <c r="D236" s="1" t="s">
        <v>1781</v>
      </c>
      <c r="E236" s="3">
        <v>68.988888888888894</v>
      </c>
      <c r="F236" s="3">
        <f t="shared" si="11"/>
        <v>217.95166666666665</v>
      </c>
      <c r="G236" s="3">
        <f>SUM(Table39[[#This Row],[RN Hours Contract (W/ Admin, DON)]], Table39[[#This Row],[LPN Contract Hours (w/ Admin)]], Table39[[#This Row],[CNA/NA/Med Aide Contract Hours]])</f>
        <v>0</v>
      </c>
      <c r="H236" s="4">
        <f>Table39[[#This Row],[Total Contract Hours]]/Table39[[#This Row],[Total Hours Nurse Staffing]]</f>
        <v>0</v>
      </c>
      <c r="I236" s="3">
        <f>SUM(Table39[[#This Row],[RN Hours]], Table39[[#This Row],[RN Admin Hours]], Table39[[#This Row],[RN DON Hours]])</f>
        <v>52.546111111111109</v>
      </c>
      <c r="J236" s="3">
        <f t="shared" si="12"/>
        <v>0</v>
      </c>
      <c r="K236" s="4">
        <f>Table39[[#This Row],[RN Hours Contract (W/ Admin, DON)]]/Table39[[#This Row],[RN Hours (w/ Admin, DON)]]</f>
        <v>0</v>
      </c>
      <c r="L236" s="3">
        <v>46.741666666666667</v>
      </c>
      <c r="M236" s="3">
        <v>0</v>
      </c>
      <c r="N236" s="4">
        <f>Table39[[#This Row],[RN Hours Contract]]/Table39[[#This Row],[RN Hours]]</f>
        <v>0</v>
      </c>
      <c r="O236" s="3">
        <v>9.4444444444444442E-2</v>
      </c>
      <c r="P236" s="3">
        <v>0</v>
      </c>
      <c r="Q236" s="4">
        <f>Table39[[#This Row],[RN Admin Hours Contract]]/Table39[[#This Row],[RN Admin Hours]]</f>
        <v>0</v>
      </c>
      <c r="R236" s="3">
        <v>5.71</v>
      </c>
      <c r="S236" s="3">
        <v>0</v>
      </c>
      <c r="T236" s="4">
        <f>Table39[[#This Row],[RN DON Hours Contract]]/Table39[[#This Row],[RN DON Hours]]</f>
        <v>0</v>
      </c>
      <c r="U236" s="3">
        <f>SUM(Table39[[#This Row],[LPN Hours]], Table39[[#This Row],[LPN Admin Hours]])</f>
        <v>39.31666666666667</v>
      </c>
      <c r="V236" s="3">
        <f>Table39[[#This Row],[LPN Hours Contract]]+Table39[[#This Row],[LPN Admin Hours Contract]]</f>
        <v>0</v>
      </c>
      <c r="W236" s="4">
        <f t="shared" si="13"/>
        <v>0</v>
      </c>
      <c r="X236" s="3">
        <v>39.31666666666667</v>
      </c>
      <c r="Y236" s="3">
        <v>0</v>
      </c>
      <c r="Z236" s="4">
        <f>Table39[[#This Row],[LPN Hours Contract]]/Table39[[#This Row],[LPN Hours]]</f>
        <v>0</v>
      </c>
      <c r="AA236" s="3">
        <v>0</v>
      </c>
      <c r="AB236" s="3">
        <v>0</v>
      </c>
      <c r="AC236" s="4">
        <v>0</v>
      </c>
      <c r="AD236" s="3">
        <f>SUM(Table39[[#This Row],[CNA Hours]], Table39[[#This Row],[NA in Training Hours]], Table39[[#This Row],[Med Aide/Tech Hours]])</f>
        <v>126.08888888888889</v>
      </c>
      <c r="AE236" s="3">
        <f>SUM(Table39[[#This Row],[CNA Hours Contract]], Table39[[#This Row],[NA in Training Hours Contract]], Table39[[#This Row],[Med Aide/Tech Hours Contract]])</f>
        <v>0</v>
      </c>
      <c r="AF236" s="4">
        <f>Table39[[#This Row],[CNA/NA/Med Aide Contract Hours]]/Table39[[#This Row],[Total CNA, NA in Training, Med Aide/Tech Hours]]</f>
        <v>0</v>
      </c>
      <c r="AG236" s="3">
        <v>126.08888888888889</v>
      </c>
      <c r="AH236" s="3">
        <v>0</v>
      </c>
      <c r="AI236" s="4">
        <f>Table39[[#This Row],[CNA Hours Contract]]/Table39[[#This Row],[CNA Hours]]</f>
        <v>0</v>
      </c>
      <c r="AJ236" s="3">
        <v>0</v>
      </c>
      <c r="AK236" s="3">
        <v>0</v>
      </c>
      <c r="AL236" s="4">
        <v>0</v>
      </c>
      <c r="AM236" s="3">
        <v>0</v>
      </c>
      <c r="AN236" s="3">
        <v>0</v>
      </c>
      <c r="AO236" s="4">
        <v>0</v>
      </c>
      <c r="AP236" s="1" t="s">
        <v>234</v>
      </c>
      <c r="AQ236" s="1">
        <v>5</v>
      </c>
    </row>
    <row r="237" spans="1:43" x14ac:dyDescent="0.2">
      <c r="A237" s="1" t="s">
        <v>680</v>
      </c>
      <c r="B237" s="1" t="s">
        <v>920</v>
      </c>
      <c r="C237" s="1" t="s">
        <v>1554</v>
      </c>
      <c r="D237" s="1" t="s">
        <v>1710</v>
      </c>
      <c r="E237" s="3">
        <v>27.666666666666668</v>
      </c>
      <c r="F237" s="3">
        <f t="shared" si="11"/>
        <v>111.86433333333335</v>
      </c>
      <c r="G237" s="3">
        <f>SUM(Table39[[#This Row],[RN Hours Contract (W/ Admin, DON)]], Table39[[#This Row],[LPN Contract Hours (w/ Admin)]], Table39[[#This Row],[CNA/NA/Med Aide Contract Hours]])</f>
        <v>0</v>
      </c>
      <c r="H237" s="4">
        <f>Table39[[#This Row],[Total Contract Hours]]/Table39[[#This Row],[Total Hours Nurse Staffing]]</f>
        <v>0</v>
      </c>
      <c r="I237" s="3">
        <f>SUM(Table39[[#This Row],[RN Hours]], Table39[[#This Row],[RN Admin Hours]], Table39[[#This Row],[RN DON Hours]])</f>
        <v>16.457666666666672</v>
      </c>
      <c r="J237" s="3">
        <f t="shared" si="12"/>
        <v>0</v>
      </c>
      <c r="K237" s="4">
        <f>Table39[[#This Row],[RN Hours Contract (W/ Admin, DON)]]/Table39[[#This Row],[RN Hours (w/ Admin, DON)]]</f>
        <v>0</v>
      </c>
      <c r="L237" s="3">
        <v>11.441777777777778</v>
      </c>
      <c r="M237" s="3">
        <v>0</v>
      </c>
      <c r="N237" s="4">
        <f>Table39[[#This Row],[RN Hours Contract]]/Table39[[#This Row],[RN Hours]]</f>
        <v>0</v>
      </c>
      <c r="O237" s="3">
        <v>0</v>
      </c>
      <c r="P237" s="3">
        <v>0</v>
      </c>
      <c r="Q237" s="4">
        <v>0</v>
      </c>
      <c r="R237" s="3">
        <v>5.0158888888888935</v>
      </c>
      <c r="S237" s="3">
        <v>0</v>
      </c>
      <c r="T237" s="4">
        <f>Table39[[#This Row],[RN DON Hours Contract]]/Table39[[#This Row],[RN DON Hours]]</f>
        <v>0</v>
      </c>
      <c r="U237" s="3">
        <f>SUM(Table39[[#This Row],[LPN Hours]], Table39[[#This Row],[LPN Admin Hours]])</f>
        <v>14.119555555555555</v>
      </c>
      <c r="V237" s="3">
        <f>Table39[[#This Row],[LPN Hours Contract]]+Table39[[#This Row],[LPN Admin Hours Contract]]</f>
        <v>0</v>
      </c>
      <c r="W237" s="4">
        <f t="shared" si="13"/>
        <v>0</v>
      </c>
      <c r="X237" s="3">
        <v>8.1195555555555554</v>
      </c>
      <c r="Y237" s="3">
        <v>0</v>
      </c>
      <c r="Z237" s="4">
        <f>Table39[[#This Row],[LPN Hours Contract]]/Table39[[#This Row],[LPN Hours]]</f>
        <v>0</v>
      </c>
      <c r="AA237" s="3">
        <v>6</v>
      </c>
      <c r="AB237" s="3">
        <v>0</v>
      </c>
      <c r="AC237" s="4">
        <f>Table39[[#This Row],[LPN Admin Hours Contract]]/Table39[[#This Row],[LPN Admin Hours]]</f>
        <v>0</v>
      </c>
      <c r="AD237" s="3">
        <f>SUM(Table39[[#This Row],[CNA Hours]], Table39[[#This Row],[NA in Training Hours]], Table39[[#This Row],[Med Aide/Tech Hours]])</f>
        <v>81.287111111111116</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81.287111111111116</v>
      </c>
      <c r="AH237" s="3">
        <v>0</v>
      </c>
      <c r="AI237" s="4">
        <f>Table39[[#This Row],[CNA Hours Contract]]/Table39[[#This Row],[CNA Hours]]</f>
        <v>0</v>
      </c>
      <c r="AJ237" s="3">
        <v>0</v>
      </c>
      <c r="AK237" s="3">
        <v>0</v>
      </c>
      <c r="AL237" s="4">
        <v>0</v>
      </c>
      <c r="AM237" s="3">
        <v>0</v>
      </c>
      <c r="AN237" s="3">
        <v>0</v>
      </c>
      <c r="AO237" s="4">
        <v>0</v>
      </c>
      <c r="AP237" s="1" t="s">
        <v>235</v>
      </c>
      <c r="AQ237" s="1">
        <v>5</v>
      </c>
    </row>
    <row r="238" spans="1:43" x14ac:dyDescent="0.2">
      <c r="A238" s="1" t="s">
        <v>680</v>
      </c>
      <c r="B238" s="1" t="s">
        <v>921</v>
      </c>
      <c r="C238" s="1" t="s">
        <v>1439</v>
      </c>
      <c r="D238" s="1" t="s">
        <v>1741</v>
      </c>
      <c r="E238" s="3">
        <v>240.73333333333332</v>
      </c>
      <c r="F238" s="3">
        <f t="shared" si="11"/>
        <v>508.36111111111114</v>
      </c>
      <c r="G238" s="3">
        <f>SUM(Table39[[#This Row],[RN Hours Contract (W/ Admin, DON)]], Table39[[#This Row],[LPN Contract Hours (w/ Admin)]], Table39[[#This Row],[CNA/NA/Med Aide Contract Hours]])</f>
        <v>0</v>
      </c>
      <c r="H238" s="4">
        <f>Table39[[#This Row],[Total Contract Hours]]/Table39[[#This Row],[Total Hours Nurse Staffing]]</f>
        <v>0</v>
      </c>
      <c r="I238" s="3">
        <f>SUM(Table39[[#This Row],[RN Hours]], Table39[[#This Row],[RN Admin Hours]], Table39[[#This Row],[RN DON Hours]])</f>
        <v>71.063888888888883</v>
      </c>
      <c r="J238" s="3">
        <f t="shared" si="12"/>
        <v>0</v>
      </c>
      <c r="K238" s="4">
        <f>Table39[[#This Row],[RN Hours Contract (W/ Admin, DON)]]/Table39[[#This Row],[RN Hours (w/ Admin, DON)]]</f>
        <v>0</v>
      </c>
      <c r="L238" s="3">
        <v>57.93888888888889</v>
      </c>
      <c r="M238" s="3">
        <v>0</v>
      </c>
      <c r="N238" s="4">
        <f>Table39[[#This Row],[RN Hours Contract]]/Table39[[#This Row],[RN Hours]]</f>
        <v>0</v>
      </c>
      <c r="O238" s="3">
        <v>7.4361111111111109</v>
      </c>
      <c r="P238" s="3">
        <v>0</v>
      </c>
      <c r="Q238" s="4">
        <f>Table39[[#This Row],[RN Admin Hours Contract]]/Table39[[#This Row],[RN Admin Hours]]</f>
        <v>0</v>
      </c>
      <c r="R238" s="3">
        <v>5.6888888888888891</v>
      </c>
      <c r="S238" s="3">
        <v>0</v>
      </c>
      <c r="T238" s="4">
        <f>Table39[[#This Row],[RN DON Hours Contract]]/Table39[[#This Row],[RN DON Hours]]</f>
        <v>0</v>
      </c>
      <c r="U238" s="3">
        <f>SUM(Table39[[#This Row],[LPN Hours]], Table39[[#This Row],[LPN Admin Hours]])</f>
        <v>146.40555555555557</v>
      </c>
      <c r="V238" s="3">
        <f>Table39[[#This Row],[LPN Hours Contract]]+Table39[[#This Row],[LPN Admin Hours Contract]]</f>
        <v>0</v>
      </c>
      <c r="W238" s="4">
        <f t="shared" si="13"/>
        <v>0</v>
      </c>
      <c r="X238" s="3">
        <v>129.26111111111112</v>
      </c>
      <c r="Y238" s="3">
        <v>0</v>
      </c>
      <c r="Z238" s="4">
        <f>Table39[[#This Row],[LPN Hours Contract]]/Table39[[#This Row],[LPN Hours]]</f>
        <v>0</v>
      </c>
      <c r="AA238" s="3">
        <v>17.144444444444446</v>
      </c>
      <c r="AB238" s="3">
        <v>0</v>
      </c>
      <c r="AC238" s="4">
        <f>Table39[[#This Row],[LPN Admin Hours Contract]]/Table39[[#This Row],[LPN Admin Hours]]</f>
        <v>0</v>
      </c>
      <c r="AD238" s="3">
        <f>SUM(Table39[[#This Row],[CNA Hours]], Table39[[#This Row],[NA in Training Hours]], Table39[[#This Row],[Med Aide/Tech Hours]])</f>
        <v>290.89166666666671</v>
      </c>
      <c r="AE238" s="3">
        <f>SUM(Table39[[#This Row],[CNA Hours Contract]], Table39[[#This Row],[NA in Training Hours Contract]], Table39[[#This Row],[Med Aide/Tech Hours Contract]])</f>
        <v>0</v>
      </c>
      <c r="AF238" s="4">
        <f>Table39[[#This Row],[CNA/NA/Med Aide Contract Hours]]/Table39[[#This Row],[Total CNA, NA in Training, Med Aide/Tech Hours]]</f>
        <v>0</v>
      </c>
      <c r="AG238" s="3">
        <v>290.29166666666669</v>
      </c>
      <c r="AH238" s="3">
        <v>0</v>
      </c>
      <c r="AI238" s="4">
        <f>Table39[[#This Row],[CNA Hours Contract]]/Table39[[#This Row],[CNA Hours]]</f>
        <v>0</v>
      </c>
      <c r="AJ238" s="3">
        <v>0.6</v>
      </c>
      <c r="AK238" s="3">
        <v>0</v>
      </c>
      <c r="AL238" s="4">
        <f>Table39[[#This Row],[NA in Training Hours Contract]]/Table39[[#This Row],[NA in Training Hours]]</f>
        <v>0</v>
      </c>
      <c r="AM238" s="3">
        <v>0</v>
      </c>
      <c r="AN238" s="3">
        <v>0</v>
      </c>
      <c r="AO238" s="4">
        <v>0</v>
      </c>
      <c r="AP238" s="1" t="s">
        <v>236</v>
      </c>
      <c r="AQ238" s="1">
        <v>5</v>
      </c>
    </row>
    <row r="239" spans="1:43" x14ac:dyDescent="0.2">
      <c r="A239" s="1" t="s">
        <v>680</v>
      </c>
      <c r="B239" s="1" t="s">
        <v>922</v>
      </c>
      <c r="C239" s="1" t="s">
        <v>1474</v>
      </c>
      <c r="D239" s="1" t="s">
        <v>1741</v>
      </c>
      <c r="E239" s="3">
        <v>86.1</v>
      </c>
      <c r="F239" s="3">
        <f t="shared" si="11"/>
        <v>338.6947777777778</v>
      </c>
      <c r="G239" s="3">
        <f>SUM(Table39[[#This Row],[RN Hours Contract (W/ Admin, DON)]], Table39[[#This Row],[LPN Contract Hours (w/ Admin)]], Table39[[#This Row],[CNA/NA/Med Aide Contract Hours]])</f>
        <v>0</v>
      </c>
      <c r="H239" s="4">
        <f>Table39[[#This Row],[Total Contract Hours]]/Table39[[#This Row],[Total Hours Nurse Staffing]]</f>
        <v>0</v>
      </c>
      <c r="I239" s="3">
        <f>SUM(Table39[[#This Row],[RN Hours]], Table39[[#This Row],[RN Admin Hours]], Table39[[#This Row],[RN DON Hours]])</f>
        <v>90.000222222222234</v>
      </c>
      <c r="J239" s="3">
        <f t="shared" si="12"/>
        <v>0</v>
      </c>
      <c r="K239" s="4">
        <f>Table39[[#This Row],[RN Hours Contract (W/ Admin, DON)]]/Table39[[#This Row],[RN Hours (w/ Admin, DON)]]</f>
        <v>0</v>
      </c>
      <c r="L239" s="3">
        <v>76.405777777777786</v>
      </c>
      <c r="M239" s="3">
        <v>0</v>
      </c>
      <c r="N239" s="4">
        <f>Table39[[#This Row],[RN Hours Contract]]/Table39[[#This Row],[RN Hours]]</f>
        <v>0</v>
      </c>
      <c r="O239" s="3">
        <v>9.4166666666666661</v>
      </c>
      <c r="P239" s="3">
        <v>0</v>
      </c>
      <c r="Q239" s="4">
        <f>Table39[[#This Row],[RN Admin Hours Contract]]/Table39[[#This Row],[RN Admin Hours]]</f>
        <v>0</v>
      </c>
      <c r="R239" s="3">
        <v>4.177777777777778</v>
      </c>
      <c r="S239" s="3">
        <v>0</v>
      </c>
      <c r="T239" s="4">
        <f>Table39[[#This Row],[RN DON Hours Contract]]/Table39[[#This Row],[RN DON Hours]]</f>
        <v>0</v>
      </c>
      <c r="U239" s="3">
        <f>SUM(Table39[[#This Row],[LPN Hours]], Table39[[#This Row],[LPN Admin Hours]])</f>
        <v>37.655666666666669</v>
      </c>
      <c r="V239" s="3">
        <f>Table39[[#This Row],[LPN Hours Contract]]+Table39[[#This Row],[LPN Admin Hours Contract]]</f>
        <v>0</v>
      </c>
      <c r="W239" s="4">
        <f t="shared" si="13"/>
        <v>0</v>
      </c>
      <c r="X239" s="3">
        <v>33.075111111111113</v>
      </c>
      <c r="Y239" s="3">
        <v>0</v>
      </c>
      <c r="Z239" s="4">
        <f>Table39[[#This Row],[LPN Hours Contract]]/Table39[[#This Row],[LPN Hours]]</f>
        <v>0</v>
      </c>
      <c r="AA239" s="3">
        <v>4.5805555555555557</v>
      </c>
      <c r="AB239" s="3">
        <v>0</v>
      </c>
      <c r="AC239" s="4">
        <f>Table39[[#This Row],[LPN Admin Hours Contract]]/Table39[[#This Row],[LPN Admin Hours]]</f>
        <v>0</v>
      </c>
      <c r="AD239" s="3">
        <f>SUM(Table39[[#This Row],[CNA Hours]], Table39[[#This Row],[NA in Training Hours]], Table39[[#This Row],[Med Aide/Tech Hours]])</f>
        <v>211.03888888888889</v>
      </c>
      <c r="AE239" s="3">
        <f>SUM(Table39[[#This Row],[CNA Hours Contract]], Table39[[#This Row],[NA in Training Hours Contract]], Table39[[#This Row],[Med Aide/Tech Hours Contract]])</f>
        <v>0</v>
      </c>
      <c r="AF239" s="4">
        <f>Table39[[#This Row],[CNA/NA/Med Aide Contract Hours]]/Table39[[#This Row],[Total CNA, NA in Training, Med Aide/Tech Hours]]</f>
        <v>0</v>
      </c>
      <c r="AG239" s="3">
        <v>211.03888888888889</v>
      </c>
      <c r="AH239" s="3">
        <v>0</v>
      </c>
      <c r="AI239" s="4">
        <f>Table39[[#This Row],[CNA Hours Contract]]/Table39[[#This Row],[CNA Hours]]</f>
        <v>0</v>
      </c>
      <c r="AJ239" s="3">
        <v>0</v>
      </c>
      <c r="AK239" s="3">
        <v>0</v>
      </c>
      <c r="AL239" s="4">
        <v>0</v>
      </c>
      <c r="AM239" s="3">
        <v>0</v>
      </c>
      <c r="AN239" s="3">
        <v>0</v>
      </c>
      <c r="AO239" s="4">
        <v>0</v>
      </c>
      <c r="AP239" s="1" t="s">
        <v>237</v>
      </c>
      <c r="AQ239" s="1">
        <v>5</v>
      </c>
    </row>
    <row r="240" spans="1:43" x14ac:dyDescent="0.2">
      <c r="A240" s="1" t="s">
        <v>680</v>
      </c>
      <c r="B240" s="1" t="s">
        <v>923</v>
      </c>
      <c r="C240" s="1" t="s">
        <v>1456</v>
      </c>
      <c r="D240" s="1" t="s">
        <v>1737</v>
      </c>
      <c r="E240" s="3">
        <v>44.5</v>
      </c>
      <c r="F240" s="3">
        <f t="shared" si="11"/>
        <v>99.51755555555556</v>
      </c>
      <c r="G240" s="3">
        <f>SUM(Table39[[#This Row],[RN Hours Contract (W/ Admin, DON)]], Table39[[#This Row],[LPN Contract Hours (w/ Admin)]], Table39[[#This Row],[CNA/NA/Med Aide Contract Hours]])</f>
        <v>0</v>
      </c>
      <c r="H240" s="4">
        <f>Table39[[#This Row],[Total Contract Hours]]/Table39[[#This Row],[Total Hours Nurse Staffing]]</f>
        <v>0</v>
      </c>
      <c r="I240" s="3">
        <f>SUM(Table39[[#This Row],[RN Hours]], Table39[[#This Row],[RN Admin Hours]], Table39[[#This Row],[RN DON Hours]])</f>
        <v>21.990333333333336</v>
      </c>
      <c r="J240" s="3">
        <f t="shared" si="12"/>
        <v>0</v>
      </c>
      <c r="K240" s="4">
        <f>Table39[[#This Row],[RN Hours Contract (W/ Admin, DON)]]/Table39[[#This Row],[RN Hours (w/ Admin, DON)]]</f>
        <v>0</v>
      </c>
      <c r="L240" s="3">
        <v>10.744555555555555</v>
      </c>
      <c r="M240" s="3">
        <v>0</v>
      </c>
      <c r="N240" s="4">
        <f>Table39[[#This Row],[RN Hours Contract]]/Table39[[#This Row],[RN Hours]]</f>
        <v>0</v>
      </c>
      <c r="O240" s="3">
        <v>5.5568888888888894</v>
      </c>
      <c r="P240" s="3">
        <v>0</v>
      </c>
      <c r="Q240" s="4">
        <f>Table39[[#This Row],[RN Admin Hours Contract]]/Table39[[#This Row],[RN Admin Hours]]</f>
        <v>0</v>
      </c>
      <c r="R240" s="3">
        <v>5.6888888888888891</v>
      </c>
      <c r="S240" s="3">
        <v>0</v>
      </c>
      <c r="T240" s="4">
        <f>Table39[[#This Row],[RN DON Hours Contract]]/Table39[[#This Row],[RN DON Hours]]</f>
        <v>0</v>
      </c>
      <c r="U240" s="3">
        <f>SUM(Table39[[#This Row],[LPN Hours]], Table39[[#This Row],[LPN Admin Hours]])</f>
        <v>24.741555555555561</v>
      </c>
      <c r="V240" s="3">
        <f>Table39[[#This Row],[LPN Hours Contract]]+Table39[[#This Row],[LPN Admin Hours Contract]]</f>
        <v>0</v>
      </c>
      <c r="W240" s="4">
        <f t="shared" si="13"/>
        <v>0</v>
      </c>
      <c r="X240" s="3">
        <v>23.739444444444448</v>
      </c>
      <c r="Y240" s="3">
        <v>0</v>
      </c>
      <c r="Z240" s="4">
        <f>Table39[[#This Row],[LPN Hours Contract]]/Table39[[#This Row],[LPN Hours]]</f>
        <v>0</v>
      </c>
      <c r="AA240" s="3">
        <v>1.002111111111111</v>
      </c>
      <c r="AB240" s="3">
        <v>0</v>
      </c>
      <c r="AC240" s="4">
        <f>Table39[[#This Row],[LPN Admin Hours Contract]]/Table39[[#This Row],[LPN Admin Hours]]</f>
        <v>0</v>
      </c>
      <c r="AD240" s="3">
        <f>SUM(Table39[[#This Row],[CNA Hours]], Table39[[#This Row],[NA in Training Hours]], Table39[[#This Row],[Med Aide/Tech Hours]])</f>
        <v>52.785666666666664</v>
      </c>
      <c r="AE240" s="3">
        <f>SUM(Table39[[#This Row],[CNA Hours Contract]], Table39[[#This Row],[NA in Training Hours Contract]], Table39[[#This Row],[Med Aide/Tech Hours Contract]])</f>
        <v>0</v>
      </c>
      <c r="AF240" s="4">
        <f>Table39[[#This Row],[CNA/NA/Med Aide Contract Hours]]/Table39[[#This Row],[Total CNA, NA in Training, Med Aide/Tech Hours]]</f>
        <v>0</v>
      </c>
      <c r="AG240" s="3">
        <v>52.785666666666664</v>
      </c>
      <c r="AH240" s="3">
        <v>0</v>
      </c>
      <c r="AI240" s="4">
        <f>Table39[[#This Row],[CNA Hours Contract]]/Table39[[#This Row],[CNA Hours]]</f>
        <v>0</v>
      </c>
      <c r="AJ240" s="3">
        <v>0</v>
      </c>
      <c r="AK240" s="3">
        <v>0</v>
      </c>
      <c r="AL240" s="4">
        <v>0</v>
      </c>
      <c r="AM240" s="3">
        <v>0</v>
      </c>
      <c r="AN240" s="3">
        <v>0</v>
      </c>
      <c r="AO240" s="4">
        <v>0</v>
      </c>
      <c r="AP240" s="1" t="s">
        <v>238</v>
      </c>
      <c r="AQ240" s="1">
        <v>5</v>
      </c>
    </row>
    <row r="241" spans="1:43" x14ac:dyDescent="0.2">
      <c r="A241" s="1" t="s">
        <v>680</v>
      </c>
      <c r="B241" s="1" t="s">
        <v>924</v>
      </c>
      <c r="C241" s="1" t="s">
        <v>1555</v>
      </c>
      <c r="D241" s="1" t="s">
        <v>1741</v>
      </c>
      <c r="E241" s="3">
        <v>87.466666666666669</v>
      </c>
      <c r="F241" s="3">
        <f t="shared" si="11"/>
        <v>327.23411111111113</v>
      </c>
      <c r="G241" s="3">
        <f>SUM(Table39[[#This Row],[RN Hours Contract (W/ Admin, DON)]], Table39[[#This Row],[LPN Contract Hours (w/ Admin)]], Table39[[#This Row],[CNA/NA/Med Aide Contract Hours]])</f>
        <v>0.3888888888888889</v>
      </c>
      <c r="H241" s="4">
        <f>Table39[[#This Row],[Total Contract Hours]]/Table39[[#This Row],[Total Hours Nurse Staffing]]</f>
        <v>1.1884118301983594E-3</v>
      </c>
      <c r="I241" s="3">
        <f>SUM(Table39[[#This Row],[RN Hours]], Table39[[#This Row],[RN Admin Hours]], Table39[[#This Row],[RN DON Hours]])</f>
        <v>29.355555555555554</v>
      </c>
      <c r="J241" s="3">
        <f t="shared" si="12"/>
        <v>0.3888888888888889</v>
      </c>
      <c r="K241" s="4">
        <f>Table39[[#This Row],[RN Hours Contract (W/ Admin, DON)]]/Table39[[#This Row],[RN Hours (w/ Admin, DON)]]</f>
        <v>1.3247539742619229E-2</v>
      </c>
      <c r="L241" s="3">
        <v>21.114444444444445</v>
      </c>
      <c r="M241" s="3">
        <v>0</v>
      </c>
      <c r="N241" s="4">
        <f>Table39[[#This Row],[RN Hours Contract]]/Table39[[#This Row],[RN Hours]]</f>
        <v>0</v>
      </c>
      <c r="O241" s="3">
        <v>2.9911111111111111</v>
      </c>
      <c r="P241" s="3">
        <v>0.3888888888888889</v>
      </c>
      <c r="Q241" s="4">
        <f>Table39[[#This Row],[RN Admin Hours Contract]]/Table39[[#This Row],[RN Admin Hours]]</f>
        <v>0.13001485884101041</v>
      </c>
      <c r="R241" s="3">
        <v>5.25</v>
      </c>
      <c r="S241" s="3">
        <v>0</v>
      </c>
      <c r="T241" s="4">
        <f>Table39[[#This Row],[RN DON Hours Contract]]/Table39[[#This Row],[RN DON Hours]]</f>
        <v>0</v>
      </c>
      <c r="U241" s="3">
        <f>SUM(Table39[[#This Row],[LPN Hours]], Table39[[#This Row],[LPN Admin Hours]])</f>
        <v>128.45888888888888</v>
      </c>
      <c r="V241" s="3">
        <f>Table39[[#This Row],[LPN Hours Contract]]+Table39[[#This Row],[LPN Admin Hours Contract]]</f>
        <v>0</v>
      </c>
      <c r="W241" s="4">
        <f t="shared" si="13"/>
        <v>0</v>
      </c>
      <c r="X241" s="3">
        <v>119.19222222222221</v>
      </c>
      <c r="Y241" s="3">
        <v>0</v>
      </c>
      <c r="Z241" s="4">
        <f>Table39[[#This Row],[LPN Hours Contract]]/Table39[[#This Row],[LPN Hours]]</f>
        <v>0</v>
      </c>
      <c r="AA241" s="3">
        <v>9.2666666666666622</v>
      </c>
      <c r="AB241" s="3">
        <v>0</v>
      </c>
      <c r="AC241" s="4">
        <f>Table39[[#This Row],[LPN Admin Hours Contract]]/Table39[[#This Row],[LPN Admin Hours]]</f>
        <v>0</v>
      </c>
      <c r="AD241" s="3">
        <f>SUM(Table39[[#This Row],[CNA Hours]], Table39[[#This Row],[NA in Training Hours]], Table39[[#This Row],[Med Aide/Tech Hours]])</f>
        <v>169.41966666666667</v>
      </c>
      <c r="AE241" s="3">
        <f>SUM(Table39[[#This Row],[CNA Hours Contract]], Table39[[#This Row],[NA in Training Hours Contract]], Table39[[#This Row],[Med Aide/Tech Hours Contract]])</f>
        <v>0</v>
      </c>
      <c r="AF241" s="4">
        <f>Table39[[#This Row],[CNA/NA/Med Aide Contract Hours]]/Table39[[#This Row],[Total CNA, NA in Training, Med Aide/Tech Hours]]</f>
        <v>0</v>
      </c>
      <c r="AG241" s="3">
        <v>169.41966666666667</v>
      </c>
      <c r="AH241" s="3">
        <v>0</v>
      </c>
      <c r="AI241" s="4">
        <f>Table39[[#This Row],[CNA Hours Contract]]/Table39[[#This Row],[CNA Hours]]</f>
        <v>0</v>
      </c>
      <c r="AJ241" s="3">
        <v>0</v>
      </c>
      <c r="AK241" s="3">
        <v>0</v>
      </c>
      <c r="AL241" s="4">
        <v>0</v>
      </c>
      <c r="AM241" s="3">
        <v>0</v>
      </c>
      <c r="AN241" s="3">
        <v>0</v>
      </c>
      <c r="AO241" s="4">
        <v>0</v>
      </c>
      <c r="AP241" s="1" t="s">
        <v>239</v>
      </c>
      <c r="AQ241" s="1">
        <v>5</v>
      </c>
    </row>
    <row r="242" spans="1:43" x14ac:dyDescent="0.2">
      <c r="A242" s="1" t="s">
        <v>680</v>
      </c>
      <c r="B242" s="1" t="s">
        <v>925</v>
      </c>
      <c r="C242" s="1" t="s">
        <v>1452</v>
      </c>
      <c r="D242" s="1" t="s">
        <v>1741</v>
      </c>
      <c r="E242" s="3">
        <v>119.1</v>
      </c>
      <c r="F242" s="3">
        <f t="shared" si="11"/>
        <v>441.4905555555556</v>
      </c>
      <c r="G242" s="3">
        <f>SUM(Table39[[#This Row],[RN Hours Contract (W/ Admin, DON)]], Table39[[#This Row],[LPN Contract Hours (w/ Admin)]], Table39[[#This Row],[CNA/NA/Med Aide Contract Hours]])</f>
        <v>40.712777777777774</v>
      </c>
      <c r="H242" s="4">
        <f>Table39[[#This Row],[Total Contract Hours]]/Table39[[#This Row],[Total Hours Nurse Staffing]]</f>
        <v>9.2216644876007142E-2</v>
      </c>
      <c r="I242" s="3">
        <f>SUM(Table39[[#This Row],[RN Hours]], Table39[[#This Row],[RN Admin Hours]], Table39[[#This Row],[RN DON Hours]])</f>
        <v>132.27344444444444</v>
      </c>
      <c r="J242" s="3">
        <f t="shared" si="12"/>
        <v>13.46233333333333</v>
      </c>
      <c r="K242" s="4">
        <f>Table39[[#This Row],[RN Hours Contract (W/ Admin, DON)]]/Table39[[#This Row],[RN Hours (w/ Admin, DON)]]</f>
        <v>0.1017765386686334</v>
      </c>
      <c r="L242" s="3">
        <v>129.07344444444445</v>
      </c>
      <c r="M242" s="3">
        <v>13.46233333333333</v>
      </c>
      <c r="N242" s="4">
        <f>Table39[[#This Row],[RN Hours Contract]]/Table39[[#This Row],[RN Hours]]</f>
        <v>0.10429979141935553</v>
      </c>
      <c r="O242" s="3">
        <v>0</v>
      </c>
      <c r="P242" s="3">
        <v>0</v>
      </c>
      <c r="Q242" s="4">
        <v>0</v>
      </c>
      <c r="R242" s="3">
        <v>3.2</v>
      </c>
      <c r="S242" s="3">
        <v>0</v>
      </c>
      <c r="T242" s="4">
        <f>Table39[[#This Row],[RN DON Hours Contract]]/Table39[[#This Row],[RN DON Hours]]</f>
        <v>0</v>
      </c>
      <c r="U242" s="3">
        <f>SUM(Table39[[#This Row],[LPN Hours]], Table39[[#This Row],[LPN Admin Hours]])</f>
        <v>74.202777777777783</v>
      </c>
      <c r="V242" s="3">
        <f>Table39[[#This Row],[LPN Hours Contract]]+Table39[[#This Row],[LPN Admin Hours Contract]]</f>
        <v>0.94166666666666665</v>
      </c>
      <c r="W242" s="4">
        <f t="shared" si="13"/>
        <v>1.2690450342529854E-2</v>
      </c>
      <c r="X242" s="3">
        <v>71.091666666666669</v>
      </c>
      <c r="Y242" s="3">
        <v>0.94166666666666665</v>
      </c>
      <c r="Z242" s="4">
        <f>Table39[[#This Row],[LPN Hours Contract]]/Table39[[#This Row],[LPN Hours]]</f>
        <v>1.3245809401008087E-2</v>
      </c>
      <c r="AA242" s="3">
        <v>3.1111111111111112</v>
      </c>
      <c r="AB242" s="3">
        <v>0</v>
      </c>
      <c r="AC242" s="4">
        <f>Table39[[#This Row],[LPN Admin Hours Contract]]/Table39[[#This Row],[LPN Admin Hours]]</f>
        <v>0</v>
      </c>
      <c r="AD242" s="3">
        <f>SUM(Table39[[#This Row],[CNA Hours]], Table39[[#This Row],[NA in Training Hours]], Table39[[#This Row],[Med Aide/Tech Hours]])</f>
        <v>235.01433333333335</v>
      </c>
      <c r="AE242" s="3">
        <f>SUM(Table39[[#This Row],[CNA Hours Contract]], Table39[[#This Row],[NA in Training Hours Contract]], Table39[[#This Row],[Med Aide/Tech Hours Contract]])</f>
        <v>26.308777777777777</v>
      </c>
      <c r="AF242" s="4">
        <f>Table39[[#This Row],[CNA/NA/Med Aide Contract Hours]]/Table39[[#This Row],[Total CNA, NA in Training, Med Aide/Tech Hours]]</f>
        <v>0.11194541798632612</v>
      </c>
      <c r="AG242" s="3">
        <v>235.01433333333335</v>
      </c>
      <c r="AH242" s="3">
        <v>26.308777777777777</v>
      </c>
      <c r="AI242" s="4">
        <f>Table39[[#This Row],[CNA Hours Contract]]/Table39[[#This Row],[CNA Hours]]</f>
        <v>0.11194541798632612</v>
      </c>
      <c r="AJ242" s="3">
        <v>0</v>
      </c>
      <c r="AK242" s="3">
        <v>0</v>
      </c>
      <c r="AL242" s="4">
        <v>0</v>
      </c>
      <c r="AM242" s="3">
        <v>0</v>
      </c>
      <c r="AN242" s="3">
        <v>0</v>
      </c>
      <c r="AO242" s="4">
        <v>0</v>
      </c>
      <c r="AP242" s="1" t="s">
        <v>240</v>
      </c>
      <c r="AQ242" s="1">
        <v>5</v>
      </c>
    </row>
    <row r="243" spans="1:43" x14ac:dyDescent="0.2">
      <c r="A243" s="1" t="s">
        <v>680</v>
      </c>
      <c r="B243" s="1" t="s">
        <v>926</v>
      </c>
      <c r="C243" s="1" t="s">
        <v>1395</v>
      </c>
      <c r="D243" s="1" t="s">
        <v>1735</v>
      </c>
      <c r="E243" s="3">
        <v>37.366666666666667</v>
      </c>
      <c r="F243" s="3">
        <f t="shared" si="11"/>
        <v>104.52688888888889</v>
      </c>
      <c r="G243" s="3">
        <f>SUM(Table39[[#This Row],[RN Hours Contract (W/ Admin, DON)]], Table39[[#This Row],[LPN Contract Hours (w/ Admin)]], Table39[[#This Row],[CNA/NA/Med Aide Contract Hours]])</f>
        <v>0</v>
      </c>
      <c r="H243" s="4">
        <f>Table39[[#This Row],[Total Contract Hours]]/Table39[[#This Row],[Total Hours Nurse Staffing]]</f>
        <v>0</v>
      </c>
      <c r="I243" s="3">
        <f>SUM(Table39[[#This Row],[RN Hours]], Table39[[#This Row],[RN Admin Hours]], Table39[[#This Row],[RN DON Hours]])</f>
        <v>10.867999999999999</v>
      </c>
      <c r="J243" s="3">
        <f t="shared" si="12"/>
        <v>0</v>
      </c>
      <c r="K243" s="4">
        <f>Table39[[#This Row],[RN Hours Contract (W/ Admin, DON)]]/Table39[[#This Row],[RN Hours (w/ Admin, DON)]]</f>
        <v>0</v>
      </c>
      <c r="L243" s="3">
        <v>5.1093333333333328</v>
      </c>
      <c r="M243" s="3">
        <v>0</v>
      </c>
      <c r="N243" s="4">
        <f>Table39[[#This Row],[RN Hours Contract]]/Table39[[#This Row],[RN Hours]]</f>
        <v>0</v>
      </c>
      <c r="O243" s="3">
        <v>4.4444444444444446E-2</v>
      </c>
      <c r="P243" s="3">
        <v>0</v>
      </c>
      <c r="Q243" s="4">
        <f>Table39[[#This Row],[RN Admin Hours Contract]]/Table39[[#This Row],[RN Admin Hours]]</f>
        <v>0</v>
      </c>
      <c r="R243" s="3">
        <v>5.7142222222222223</v>
      </c>
      <c r="S243" s="3">
        <v>0</v>
      </c>
      <c r="T243" s="4">
        <f>Table39[[#This Row],[RN DON Hours Contract]]/Table39[[#This Row],[RN DON Hours]]</f>
        <v>0</v>
      </c>
      <c r="U243" s="3">
        <f>SUM(Table39[[#This Row],[LPN Hours]], Table39[[#This Row],[LPN Admin Hours]])</f>
        <v>15.965666666666667</v>
      </c>
      <c r="V243" s="3">
        <f>Table39[[#This Row],[LPN Hours Contract]]+Table39[[#This Row],[LPN Admin Hours Contract]]</f>
        <v>0</v>
      </c>
      <c r="W243" s="4">
        <f t="shared" si="13"/>
        <v>0</v>
      </c>
      <c r="X243" s="3">
        <v>15.204777777777778</v>
      </c>
      <c r="Y243" s="3">
        <v>0</v>
      </c>
      <c r="Z243" s="4">
        <f>Table39[[#This Row],[LPN Hours Contract]]/Table39[[#This Row],[LPN Hours]]</f>
        <v>0</v>
      </c>
      <c r="AA243" s="3">
        <v>0.76088888888888895</v>
      </c>
      <c r="AB243" s="3">
        <v>0</v>
      </c>
      <c r="AC243" s="4">
        <f>Table39[[#This Row],[LPN Admin Hours Contract]]/Table39[[#This Row],[LPN Admin Hours]]</f>
        <v>0</v>
      </c>
      <c r="AD243" s="3">
        <f>SUM(Table39[[#This Row],[CNA Hours]], Table39[[#This Row],[NA in Training Hours]], Table39[[#This Row],[Med Aide/Tech Hours]])</f>
        <v>77.693222222222232</v>
      </c>
      <c r="AE243" s="3">
        <f>SUM(Table39[[#This Row],[CNA Hours Contract]], Table39[[#This Row],[NA in Training Hours Contract]], Table39[[#This Row],[Med Aide/Tech Hours Contract]])</f>
        <v>0</v>
      </c>
      <c r="AF243" s="4">
        <f>Table39[[#This Row],[CNA/NA/Med Aide Contract Hours]]/Table39[[#This Row],[Total CNA, NA in Training, Med Aide/Tech Hours]]</f>
        <v>0</v>
      </c>
      <c r="AG243" s="3">
        <v>77.693222222222232</v>
      </c>
      <c r="AH243" s="3">
        <v>0</v>
      </c>
      <c r="AI243" s="4">
        <f>Table39[[#This Row],[CNA Hours Contract]]/Table39[[#This Row],[CNA Hours]]</f>
        <v>0</v>
      </c>
      <c r="AJ243" s="3">
        <v>0</v>
      </c>
      <c r="AK243" s="3">
        <v>0</v>
      </c>
      <c r="AL243" s="4">
        <v>0</v>
      </c>
      <c r="AM243" s="3">
        <v>0</v>
      </c>
      <c r="AN243" s="3">
        <v>0</v>
      </c>
      <c r="AO243" s="4">
        <v>0</v>
      </c>
      <c r="AP243" s="1" t="s">
        <v>241</v>
      </c>
      <c r="AQ243" s="1">
        <v>5</v>
      </c>
    </row>
    <row r="244" spans="1:43" x14ac:dyDescent="0.2">
      <c r="A244" s="1" t="s">
        <v>680</v>
      </c>
      <c r="B244" s="1" t="s">
        <v>927</v>
      </c>
      <c r="C244" s="1" t="s">
        <v>1439</v>
      </c>
      <c r="D244" s="1" t="s">
        <v>1741</v>
      </c>
      <c r="E244" s="3">
        <v>110.35555555555555</v>
      </c>
      <c r="F244" s="3">
        <f t="shared" si="11"/>
        <v>426.44722222222225</v>
      </c>
      <c r="G244" s="3">
        <f>SUM(Table39[[#This Row],[RN Hours Contract (W/ Admin, DON)]], Table39[[#This Row],[LPN Contract Hours (w/ Admin)]], Table39[[#This Row],[CNA/NA/Med Aide Contract Hours]])</f>
        <v>0</v>
      </c>
      <c r="H244" s="4">
        <f>Table39[[#This Row],[Total Contract Hours]]/Table39[[#This Row],[Total Hours Nurse Staffing]]</f>
        <v>0</v>
      </c>
      <c r="I244" s="3">
        <f>SUM(Table39[[#This Row],[RN Hours]], Table39[[#This Row],[RN Admin Hours]], Table39[[#This Row],[RN DON Hours]])</f>
        <v>45.2</v>
      </c>
      <c r="J244" s="3">
        <f t="shared" si="12"/>
        <v>0</v>
      </c>
      <c r="K244" s="4">
        <f>Table39[[#This Row],[RN Hours Contract (W/ Admin, DON)]]/Table39[[#This Row],[RN Hours (w/ Admin, DON)]]</f>
        <v>0</v>
      </c>
      <c r="L244" s="3">
        <v>34.958333333333336</v>
      </c>
      <c r="M244" s="3">
        <v>0</v>
      </c>
      <c r="N244" s="4">
        <f>Table39[[#This Row],[RN Hours Contract]]/Table39[[#This Row],[RN Hours]]</f>
        <v>0</v>
      </c>
      <c r="O244" s="3">
        <v>6.8638888888888889</v>
      </c>
      <c r="P244" s="3">
        <v>0</v>
      </c>
      <c r="Q244" s="4">
        <f>Table39[[#This Row],[RN Admin Hours Contract]]/Table39[[#This Row],[RN Admin Hours]]</f>
        <v>0</v>
      </c>
      <c r="R244" s="3">
        <v>3.3777777777777778</v>
      </c>
      <c r="S244" s="3">
        <v>0</v>
      </c>
      <c r="T244" s="4">
        <f>Table39[[#This Row],[RN DON Hours Contract]]/Table39[[#This Row],[RN DON Hours]]</f>
        <v>0</v>
      </c>
      <c r="U244" s="3">
        <f>SUM(Table39[[#This Row],[LPN Hours]], Table39[[#This Row],[LPN Admin Hours]])</f>
        <v>186.91944444444445</v>
      </c>
      <c r="V244" s="3">
        <f>Table39[[#This Row],[LPN Hours Contract]]+Table39[[#This Row],[LPN Admin Hours Contract]]</f>
        <v>0</v>
      </c>
      <c r="W244" s="4">
        <f t="shared" si="13"/>
        <v>0</v>
      </c>
      <c r="X244" s="3">
        <v>170.625</v>
      </c>
      <c r="Y244" s="3">
        <v>0</v>
      </c>
      <c r="Z244" s="4">
        <f>Table39[[#This Row],[LPN Hours Contract]]/Table39[[#This Row],[LPN Hours]]</f>
        <v>0</v>
      </c>
      <c r="AA244" s="3">
        <v>16.294444444444444</v>
      </c>
      <c r="AB244" s="3">
        <v>0</v>
      </c>
      <c r="AC244" s="4">
        <f>Table39[[#This Row],[LPN Admin Hours Contract]]/Table39[[#This Row],[LPN Admin Hours]]</f>
        <v>0</v>
      </c>
      <c r="AD244" s="3">
        <f>SUM(Table39[[#This Row],[CNA Hours]], Table39[[#This Row],[NA in Training Hours]], Table39[[#This Row],[Med Aide/Tech Hours]])</f>
        <v>194.32777777777778</v>
      </c>
      <c r="AE244" s="3">
        <f>SUM(Table39[[#This Row],[CNA Hours Contract]], Table39[[#This Row],[NA in Training Hours Contract]], Table39[[#This Row],[Med Aide/Tech Hours Contract]])</f>
        <v>0</v>
      </c>
      <c r="AF244" s="4">
        <f>Table39[[#This Row],[CNA/NA/Med Aide Contract Hours]]/Table39[[#This Row],[Total CNA, NA in Training, Med Aide/Tech Hours]]</f>
        <v>0</v>
      </c>
      <c r="AG244" s="3">
        <v>194.32777777777778</v>
      </c>
      <c r="AH244" s="3">
        <v>0</v>
      </c>
      <c r="AI244" s="4">
        <f>Table39[[#This Row],[CNA Hours Contract]]/Table39[[#This Row],[CNA Hours]]</f>
        <v>0</v>
      </c>
      <c r="AJ244" s="3">
        <v>0</v>
      </c>
      <c r="AK244" s="3">
        <v>0</v>
      </c>
      <c r="AL244" s="4">
        <v>0</v>
      </c>
      <c r="AM244" s="3">
        <v>0</v>
      </c>
      <c r="AN244" s="3">
        <v>0</v>
      </c>
      <c r="AO244" s="4">
        <v>0</v>
      </c>
      <c r="AP244" s="1" t="s">
        <v>242</v>
      </c>
      <c r="AQ244" s="1">
        <v>5</v>
      </c>
    </row>
    <row r="245" spans="1:43" x14ac:dyDescent="0.2">
      <c r="A245" s="1" t="s">
        <v>680</v>
      </c>
      <c r="B245" s="1" t="s">
        <v>928</v>
      </c>
      <c r="C245" s="1" t="s">
        <v>1439</v>
      </c>
      <c r="D245" s="1" t="s">
        <v>1741</v>
      </c>
      <c r="E245" s="3">
        <v>133.56666666666666</v>
      </c>
      <c r="F245" s="3">
        <f t="shared" si="11"/>
        <v>395.62777777777779</v>
      </c>
      <c r="G245" s="3">
        <f>SUM(Table39[[#This Row],[RN Hours Contract (W/ Admin, DON)]], Table39[[#This Row],[LPN Contract Hours (w/ Admin)]], Table39[[#This Row],[CNA/NA/Med Aide Contract Hours]])</f>
        <v>0</v>
      </c>
      <c r="H245" s="4">
        <f>Table39[[#This Row],[Total Contract Hours]]/Table39[[#This Row],[Total Hours Nurse Staffing]]</f>
        <v>0</v>
      </c>
      <c r="I245" s="3">
        <f>SUM(Table39[[#This Row],[RN Hours]], Table39[[#This Row],[RN Admin Hours]], Table39[[#This Row],[RN DON Hours]])</f>
        <v>112.63888888888889</v>
      </c>
      <c r="J245" s="3">
        <f t="shared" si="12"/>
        <v>0</v>
      </c>
      <c r="K245" s="4">
        <f>Table39[[#This Row],[RN Hours Contract (W/ Admin, DON)]]/Table39[[#This Row],[RN Hours (w/ Admin, DON)]]</f>
        <v>0</v>
      </c>
      <c r="L245" s="3">
        <v>85.24722222222222</v>
      </c>
      <c r="M245" s="3">
        <v>0</v>
      </c>
      <c r="N245" s="4">
        <f>Table39[[#This Row],[RN Hours Contract]]/Table39[[#This Row],[RN Hours]]</f>
        <v>0</v>
      </c>
      <c r="O245" s="3">
        <v>21.791666666666668</v>
      </c>
      <c r="P245" s="3">
        <v>0</v>
      </c>
      <c r="Q245" s="4">
        <f>Table39[[#This Row],[RN Admin Hours Contract]]/Table39[[#This Row],[RN Admin Hours]]</f>
        <v>0</v>
      </c>
      <c r="R245" s="3">
        <v>5.6</v>
      </c>
      <c r="S245" s="3">
        <v>0</v>
      </c>
      <c r="T245" s="4">
        <f>Table39[[#This Row],[RN DON Hours Contract]]/Table39[[#This Row],[RN DON Hours]]</f>
        <v>0</v>
      </c>
      <c r="U245" s="3">
        <f>SUM(Table39[[#This Row],[LPN Hours]], Table39[[#This Row],[LPN Admin Hours]])</f>
        <v>50.261111111111113</v>
      </c>
      <c r="V245" s="3">
        <f>Table39[[#This Row],[LPN Hours Contract]]+Table39[[#This Row],[LPN Admin Hours Contract]]</f>
        <v>0</v>
      </c>
      <c r="W245" s="4">
        <f t="shared" si="13"/>
        <v>0</v>
      </c>
      <c r="X245" s="3">
        <v>44.661111111111111</v>
      </c>
      <c r="Y245" s="3">
        <v>0</v>
      </c>
      <c r="Z245" s="4">
        <f>Table39[[#This Row],[LPN Hours Contract]]/Table39[[#This Row],[LPN Hours]]</f>
        <v>0</v>
      </c>
      <c r="AA245" s="3">
        <v>5.6</v>
      </c>
      <c r="AB245" s="3">
        <v>0</v>
      </c>
      <c r="AC245" s="4">
        <f>Table39[[#This Row],[LPN Admin Hours Contract]]/Table39[[#This Row],[LPN Admin Hours]]</f>
        <v>0</v>
      </c>
      <c r="AD245" s="3">
        <f>SUM(Table39[[#This Row],[CNA Hours]], Table39[[#This Row],[NA in Training Hours]], Table39[[#This Row],[Med Aide/Tech Hours]])</f>
        <v>232.72777777777779</v>
      </c>
      <c r="AE245" s="3">
        <f>SUM(Table39[[#This Row],[CNA Hours Contract]], Table39[[#This Row],[NA in Training Hours Contract]], Table39[[#This Row],[Med Aide/Tech Hours Contract]])</f>
        <v>0</v>
      </c>
      <c r="AF245" s="4">
        <f>Table39[[#This Row],[CNA/NA/Med Aide Contract Hours]]/Table39[[#This Row],[Total CNA, NA in Training, Med Aide/Tech Hours]]</f>
        <v>0</v>
      </c>
      <c r="AG245" s="3">
        <v>232.72777777777779</v>
      </c>
      <c r="AH245" s="3">
        <v>0</v>
      </c>
      <c r="AI245" s="4">
        <f>Table39[[#This Row],[CNA Hours Contract]]/Table39[[#This Row],[CNA Hours]]</f>
        <v>0</v>
      </c>
      <c r="AJ245" s="3">
        <v>0</v>
      </c>
      <c r="AK245" s="3">
        <v>0</v>
      </c>
      <c r="AL245" s="4">
        <v>0</v>
      </c>
      <c r="AM245" s="3">
        <v>0</v>
      </c>
      <c r="AN245" s="3">
        <v>0</v>
      </c>
      <c r="AO245" s="4">
        <v>0</v>
      </c>
      <c r="AP245" s="1" t="s">
        <v>243</v>
      </c>
      <c r="AQ245" s="1">
        <v>5</v>
      </c>
    </row>
    <row r="246" spans="1:43" x14ac:dyDescent="0.2">
      <c r="A246" s="1" t="s">
        <v>680</v>
      </c>
      <c r="B246" s="1" t="s">
        <v>929</v>
      </c>
      <c r="C246" s="1" t="s">
        <v>1556</v>
      </c>
      <c r="D246" s="1" t="s">
        <v>1777</v>
      </c>
      <c r="E246" s="3">
        <v>65.111111111111114</v>
      </c>
      <c r="F246" s="3">
        <f t="shared" si="11"/>
        <v>184.08255555555559</v>
      </c>
      <c r="G246" s="3">
        <f>SUM(Table39[[#This Row],[RN Hours Contract (W/ Admin, DON)]], Table39[[#This Row],[LPN Contract Hours (w/ Admin)]], Table39[[#This Row],[CNA/NA/Med Aide Contract Hours]])</f>
        <v>0</v>
      </c>
      <c r="H246" s="4">
        <f>Table39[[#This Row],[Total Contract Hours]]/Table39[[#This Row],[Total Hours Nurse Staffing]]</f>
        <v>0</v>
      </c>
      <c r="I246" s="3">
        <f>SUM(Table39[[#This Row],[RN Hours]], Table39[[#This Row],[RN Admin Hours]], Table39[[#This Row],[RN DON Hours]])</f>
        <v>41.614000000000033</v>
      </c>
      <c r="J246" s="3">
        <f t="shared" si="12"/>
        <v>0</v>
      </c>
      <c r="K246" s="4">
        <f>Table39[[#This Row],[RN Hours Contract (W/ Admin, DON)]]/Table39[[#This Row],[RN Hours (w/ Admin, DON)]]</f>
        <v>0</v>
      </c>
      <c r="L246" s="3">
        <v>15.806111111111111</v>
      </c>
      <c r="M246" s="3">
        <v>0</v>
      </c>
      <c r="N246" s="4">
        <f>Table39[[#This Row],[RN Hours Contract]]/Table39[[#This Row],[RN Hours]]</f>
        <v>0</v>
      </c>
      <c r="O246" s="3">
        <v>20.093666666666685</v>
      </c>
      <c r="P246" s="3">
        <v>0</v>
      </c>
      <c r="Q246" s="4">
        <f>Table39[[#This Row],[RN Admin Hours Contract]]/Table39[[#This Row],[RN Admin Hours]]</f>
        <v>0</v>
      </c>
      <c r="R246" s="3">
        <v>5.714222222222233</v>
      </c>
      <c r="S246" s="3">
        <v>0</v>
      </c>
      <c r="T246" s="4">
        <f>Table39[[#This Row],[RN DON Hours Contract]]/Table39[[#This Row],[RN DON Hours]]</f>
        <v>0</v>
      </c>
      <c r="U246" s="3">
        <f>SUM(Table39[[#This Row],[LPN Hours]], Table39[[#This Row],[LPN Admin Hours]])</f>
        <v>24.68011111111111</v>
      </c>
      <c r="V246" s="3">
        <f>Table39[[#This Row],[LPN Hours Contract]]+Table39[[#This Row],[LPN Admin Hours Contract]]</f>
        <v>0</v>
      </c>
      <c r="W246" s="4">
        <f t="shared" si="13"/>
        <v>0</v>
      </c>
      <c r="X246" s="3">
        <v>24.502333333333333</v>
      </c>
      <c r="Y246" s="3">
        <v>0</v>
      </c>
      <c r="Z246" s="4">
        <f>Table39[[#This Row],[LPN Hours Contract]]/Table39[[#This Row],[LPN Hours]]</f>
        <v>0</v>
      </c>
      <c r="AA246" s="3">
        <v>0.17777777777777778</v>
      </c>
      <c r="AB246" s="3">
        <v>0</v>
      </c>
      <c r="AC246" s="4">
        <f>Table39[[#This Row],[LPN Admin Hours Contract]]/Table39[[#This Row],[LPN Admin Hours]]</f>
        <v>0</v>
      </c>
      <c r="AD246" s="3">
        <f>SUM(Table39[[#This Row],[CNA Hours]], Table39[[#This Row],[NA in Training Hours]], Table39[[#This Row],[Med Aide/Tech Hours]])</f>
        <v>117.78844444444444</v>
      </c>
      <c r="AE246" s="3">
        <f>SUM(Table39[[#This Row],[CNA Hours Contract]], Table39[[#This Row],[NA in Training Hours Contract]], Table39[[#This Row],[Med Aide/Tech Hours Contract]])</f>
        <v>0</v>
      </c>
      <c r="AF246" s="4">
        <f>Table39[[#This Row],[CNA/NA/Med Aide Contract Hours]]/Table39[[#This Row],[Total CNA, NA in Training, Med Aide/Tech Hours]]</f>
        <v>0</v>
      </c>
      <c r="AG246" s="3">
        <v>117.78844444444444</v>
      </c>
      <c r="AH246" s="3">
        <v>0</v>
      </c>
      <c r="AI246" s="4">
        <f>Table39[[#This Row],[CNA Hours Contract]]/Table39[[#This Row],[CNA Hours]]</f>
        <v>0</v>
      </c>
      <c r="AJ246" s="3">
        <v>0</v>
      </c>
      <c r="AK246" s="3">
        <v>0</v>
      </c>
      <c r="AL246" s="4">
        <v>0</v>
      </c>
      <c r="AM246" s="3">
        <v>0</v>
      </c>
      <c r="AN246" s="3">
        <v>0</v>
      </c>
      <c r="AO246" s="4">
        <v>0</v>
      </c>
      <c r="AP246" s="1" t="s">
        <v>244</v>
      </c>
      <c r="AQ246" s="1">
        <v>5</v>
      </c>
    </row>
    <row r="247" spans="1:43" x14ac:dyDescent="0.2">
      <c r="A247" s="1" t="s">
        <v>680</v>
      </c>
      <c r="B247" s="1" t="s">
        <v>930</v>
      </c>
      <c r="C247" s="1" t="s">
        <v>1439</v>
      </c>
      <c r="D247" s="1" t="s">
        <v>1741</v>
      </c>
      <c r="E247" s="3">
        <v>41.31111111111111</v>
      </c>
      <c r="F247" s="3">
        <f t="shared" si="11"/>
        <v>179.84933333333333</v>
      </c>
      <c r="G247" s="3">
        <f>SUM(Table39[[#This Row],[RN Hours Contract (W/ Admin, DON)]], Table39[[#This Row],[LPN Contract Hours (w/ Admin)]], Table39[[#This Row],[CNA/NA/Med Aide Contract Hours]])</f>
        <v>24.660111111111114</v>
      </c>
      <c r="H247" s="4">
        <f>Table39[[#This Row],[Total Contract Hours]]/Table39[[#This Row],[Total Hours Nurse Staffing]]</f>
        <v>0.13711538794200578</v>
      </c>
      <c r="I247" s="3">
        <f>SUM(Table39[[#This Row],[RN Hours]], Table39[[#This Row],[RN Admin Hours]], Table39[[#This Row],[RN DON Hours]])</f>
        <v>66.248444444444445</v>
      </c>
      <c r="J247" s="3">
        <f t="shared" si="12"/>
        <v>9.6240000000000006</v>
      </c>
      <c r="K247" s="4">
        <f>Table39[[#This Row],[RN Hours Contract (W/ Admin, DON)]]/Table39[[#This Row],[RN Hours (w/ Admin, DON)]]</f>
        <v>0.14527133551144178</v>
      </c>
      <c r="L247" s="3">
        <v>56.648444444444443</v>
      </c>
      <c r="M247" s="3">
        <v>9.6240000000000006</v>
      </c>
      <c r="N247" s="4">
        <f>Table39[[#This Row],[RN Hours Contract]]/Table39[[#This Row],[RN Hours]]</f>
        <v>0.16988992538777176</v>
      </c>
      <c r="O247" s="3">
        <v>5.4222222222222225</v>
      </c>
      <c r="P247" s="3">
        <v>0</v>
      </c>
      <c r="Q247" s="4">
        <f>Table39[[#This Row],[RN Admin Hours Contract]]/Table39[[#This Row],[RN Admin Hours]]</f>
        <v>0</v>
      </c>
      <c r="R247" s="3">
        <v>4.177777777777778</v>
      </c>
      <c r="S247" s="3">
        <v>0</v>
      </c>
      <c r="T247" s="4">
        <f>Table39[[#This Row],[RN DON Hours Contract]]/Table39[[#This Row],[RN DON Hours]]</f>
        <v>0</v>
      </c>
      <c r="U247" s="3">
        <f>SUM(Table39[[#This Row],[LPN Hours]], Table39[[#This Row],[LPN Admin Hours]])</f>
        <v>10.122222222222222</v>
      </c>
      <c r="V247" s="3">
        <f>Table39[[#This Row],[LPN Hours Contract]]+Table39[[#This Row],[LPN Admin Hours Contract]]</f>
        <v>2.0583333333333331</v>
      </c>
      <c r="W247" s="4">
        <f t="shared" si="13"/>
        <v>0.20334796926454443</v>
      </c>
      <c r="X247" s="3">
        <v>10.122222222222222</v>
      </c>
      <c r="Y247" s="3">
        <v>2.0583333333333331</v>
      </c>
      <c r="Z247" s="4">
        <f>Table39[[#This Row],[LPN Hours Contract]]/Table39[[#This Row],[LPN Hours]]</f>
        <v>0.20334796926454443</v>
      </c>
      <c r="AA247" s="3">
        <v>0</v>
      </c>
      <c r="AB247" s="3">
        <v>0</v>
      </c>
      <c r="AC247" s="4">
        <v>0</v>
      </c>
      <c r="AD247" s="3">
        <f>SUM(Table39[[#This Row],[CNA Hours]], Table39[[#This Row],[NA in Training Hours]], Table39[[#This Row],[Med Aide/Tech Hours]])</f>
        <v>103.47866666666667</v>
      </c>
      <c r="AE247" s="3">
        <f>SUM(Table39[[#This Row],[CNA Hours Contract]], Table39[[#This Row],[NA in Training Hours Contract]], Table39[[#This Row],[Med Aide/Tech Hours Contract]])</f>
        <v>12.977777777777778</v>
      </c>
      <c r="AF247" s="4">
        <f>Table39[[#This Row],[CNA/NA/Med Aide Contract Hours]]/Table39[[#This Row],[Total CNA, NA in Training, Med Aide/Tech Hours]]</f>
        <v>0.12541500770958694</v>
      </c>
      <c r="AG247" s="3">
        <v>103.47866666666667</v>
      </c>
      <c r="AH247" s="3">
        <v>12.977777777777778</v>
      </c>
      <c r="AI247" s="4">
        <f>Table39[[#This Row],[CNA Hours Contract]]/Table39[[#This Row],[CNA Hours]]</f>
        <v>0.12541500770958694</v>
      </c>
      <c r="AJ247" s="3">
        <v>0</v>
      </c>
      <c r="AK247" s="3">
        <v>0</v>
      </c>
      <c r="AL247" s="4">
        <v>0</v>
      </c>
      <c r="AM247" s="3">
        <v>0</v>
      </c>
      <c r="AN247" s="3">
        <v>0</v>
      </c>
      <c r="AO247" s="4">
        <v>0</v>
      </c>
      <c r="AP247" s="1" t="s">
        <v>245</v>
      </c>
      <c r="AQ247" s="1">
        <v>5</v>
      </c>
    </row>
    <row r="248" spans="1:43" x14ac:dyDescent="0.2">
      <c r="A248" s="1" t="s">
        <v>680</v>
      </c>
      <c r="B248" s="1" t="s">
        <v>931</v>
      </c>
      <c r="C248" s="1" t="s">
        <v>1473</v>
      </c>
      <c r="D248" s="1" t="s">
        <v>1754</v>
      </c>
      <c r="E248" s="3">
        <v>80.888888888888886</v>
      </c>
      <c r="F248" s="3">
        <f t="shared" si="11"/>
        <v>274.67144444444443</v>
      </c>
      <c r="G248" s="3">
        <f>SUM(Table39[[#This Row],[RN Hours Contract (W/ Admin, DON)]], Table39[[#This Row],[LPN Contract Hours (w/ Admin)]], Table39[[#This Row],[CNA/NA/Med Aide Contract Hours]])</f>
        <v>23.348111111111109</v>
      </c>
      <c r="H248" s="4">
        <f>Table39[[#This Row],[Total Contract Hours]]/Table39[[#This Row],[Total Hours Nurse Staffing]]</f>
        <v>8.5003780274048632E-2</v>
      </c>
      <c r="I248" s="3">
        <f>SUM(Table39[[#This Row],[RN Hours]], Table39[[#This Row],[RN Admin Hours]], Table39[[#This Row],[RN DON Hours]])</f>
        <v>104.73288888888889</v>
      </c>
      <c r="J248" s="3">
        <f t="shared" si="12"/>
        <v>3.6928888888888882</v>
      </c>
      <c r="K248" s="4">
        <f>Table39[[#This Row],[RN Hours Contract (W/ Admin, DON)]]/Table39[[#This Row],[RN Hours (w/ Admin, DON)]]</f>
        <v>3.5260069000929338E-2</v>
      </c>
      <c r="L248" s="3">
        <v>61.092888888888886</v>
      </c>
      <c r="M248" s="3">
        <v>3.6928888888888882</v>
      </c>
      <c r="N248" s="4">
        <f>Table39[[#This Row],[RN Hours Contract]]/Table39[[#This Row],[RN Hours]]</f>
        <v>6.0447115139787129E-2</v>
      </c>
      <c r="O248" s="3">
        <v>32.617777777777775</v>
      </c>
      <c r="P248" s="3">
        <v>0</v>
      </c>
      <c r="Q248" s="4">
        <f>Table39[[#This Row],[RN Admin Hours Contract]]/Table39[[#This Row],[RN Admin Hours]]</f>
        <v>0</v>
      </c>
      <c r="R248" s="3">
        <v>11.022222222222222</v>
      </c>
      <c r="S248" s="3">
        <v>0</v>
      </c>
      <c r="T248" s="4">
        <f>Table39[[#This Row],[RN DON Hours Contract]]/Table39[[#This Row],[RN DON Hours]]</f>
        <v>0</v>
      </c>
      <c r="U248" s="3">
        <f>SUM(Table39[[#This Row],[LPN Hours]], Table39[[#This Row],[LPN Admin Hours]])</f>
        <v>23.905555555555555</v>
      </c>
      <c r="V248" s="3">
        <f>Table39[[#This Row],[LPN Hours Contract]]+Table39[[#This Row],[LPN Admin Hours Contract]]</f>
        <v>0</v>
      </c>
      <c r="W248" s="4">
        <f t="shared" si="13"/>
        <v>0</v>
      </c>
      <c r="X248" s="3">
        <v>23.905555555555555</v>
      </c>
      <c r="Y248" s="3">
        <v>0</v>
      </c>
      <c r="Z248" s="4">
        <f>Table39[[#This Row],[LPN Hours Contract]]/Table39[[#This Row],[LPN Hours]]</f>
        <v>0</v>
      </c>
      <c r="AA248" s="3">
        <v>0</v>
      </c>
      <c r="AB248" s="3">
        <v>0</v>
      </c>
      <c r="AC248" s="4">
        <v>0</v>
      </c>
      <c r="AD248" s="3">
        <f>SUM(Table39[[#This Row],[CNA Hours]], Table39[[#This Row],[NA in Training Hours]], Table39[[#This Row],[Med Aide/Tech Hours]])</f>
        <v>146.03299999999999</v>
      </c>
      <c r="AE248" s="3">
        <f>SUM(Table39[[#This Row],[CNA Hours Contract]], Table39[[#This Row],[NA in Training Hours Contract]], Table39[[#This Row],[Med Aide/Tech Hours Contract]])</f>
        <v>19.655222222222221</v>
      </c>
      <c r="AF248" s="4">
        <f>Table39[[#This Row],[CNA/NA/Med Aide Contract Hours]]/Table39[[#This Row],[Total CNA, NA in Training, Med Aide/Tech Hours]]</f>
        <v>0.13459438772210544</v>
      </c>
      <c r="AG248" s="3">
        <v>146.03299999999999</v>
      </c>
      <c r="AH248" s="3">
        <v>19.655222222222221</v>
      </c>
      <c r="AI248" s="4">
        <f>Table39[[#This Row],[CNA Hours Contract]]/Table39[[#This Row],[CNA Hours]]</f>
        <v>0.13459438772210544</v>
      </c>
      <c r="AJ248" s="3">
        <v>0</v>
      </c>
      <c r="AK248" s="3">
        <v>0</v>
      </c>
      <c r="AL248" s="4">
        <v>0</v>
      </c>
      <c r="AM248" s="3">
        <v>0</v>
      </c>
      <c r="AN248" s="3">
        <v>0</v>
      </c>
      <c r="AO248" s="4">
        <v>0</v>
      </c>
      <c r="AP248" s="1" t="s">
        <v>246</v>
      </c>
      <c r="AQ248" s="1">
        <v>5</v>
      </c>
    </row>
    <row r="249" spans="1:43" x14ac:dyDescent="0.2">
      <c r="A249" s="1" t="s">
        <v>680</v>
      </c>
      <c r="B249" s="1" t="s">
        <v>932</v>
      </c>
      <c r="C249" s="1" t="s">
        <v>1446</v>
      </c>
      <c r="D249" s="1" t="s">
        <v>1741</v>
      </c>
      <c r="E249" s="3">
        <v>19</v>
      </c>
      <c r="F249" s="3">
        <f t="shared" si="11"/>
        <v>95.388222222222225</v>
      </c>
      <c r="G249" s="3">
        <f>SUM(Table39[[#This Row],[RN Hours Contract (W/ Admin, DON)]], Table39[[#This Row],[LPN Contract Hours (w/ Admin)]], Table39[[#This Row],[CNA/NA/Med Aide Contract Hours]])</f>
        <v>0</v>
      </c>
      <c r="H249" s="4">
        <f>Table39[[#This Row],[Total Contract Hours]]/Table39[[#This Row],[Total Hours Nurse Staffing]]</f>
        <v>0</v>
      </c>
      <c r="I249" s="3">
        <f>SUM(Table39[[#This Row],[RN Hours]], Table39[[#This Row],[RN Admin Hours]], Table39[[#This Row],[RN DON Hours]])</f>
        <v>32.035555555555561</v>
      </c>
      <c r="J249" s="3">
        <f t="shared" si="12"/>
        <v>0</v>
      </c>
      <c r="K249" s="4">
        <f>Table39[[#This Row],[RN Hours Contract (W/ Admin, DON)]]/Table39[[#This Row],[RN Hours (w/ Admin, DON)]]</f>
        <v>0</v>
      </c>
      <c r="L249" s="3">
        <v>25.939333333333334</v>
      </c>
      <c r="M249" s="3">
        <v>0</v>
      </c>
      <c r="N249" s="4">
        <f>Table39[[#This Row],[RN Hours Contract]]/Table39[[#This Row],[RN Hours]]</f>
        <v>0</v>
      </c>
      <c r="O249" s="3">
        <v>1.2073333333333334</v>
      </c>
      <c r="P249" s="3">
        <v>0</v>
      </c>
      <c r="Q249" s="4">
        <f>Table39[[#This Row],[RN Admin Hours Contract]]/Table39[[#This Row],[RN Admin Hours]]</f>
        <v>0</v>
      </c>
      <c r="R249" s="3">
        <v>4.8888888888888893</v>
      </c>
      <c r="S249" s="3">
        <v>0</v>
      </c>
      <c r="T249" s="4">
        <f>Table39[[#This Row],[RN DON Hours Contract]]/Table39[[#This Row],[RN DON Hours]]</f>
        <v>0</v>
      </c>
      <c r="U249" s="3">
        <f>SUM(Table39[[#This Row],[LPN Hours]], Table39[[#This Row],[LPN Admin Hours]])</f>
        <v>22.311222222222224</v>
      </c>
      <c r="V249" s="3">
        <f>Table39[[#This Row],[LPN Hours Contract]]+Table39[[#This Row],[LPN Admin Hours Contract]]</f>
        <v>0</v>
      </c>
      <c r="W249" s="4">
        <f t="shared" si="13"/>
        <v>0</v>
      </c>
      <c r="X249" s="3">
        <v>18.690666666666669</v>
      </c>
      <c r="Y249" s="3">
        <v>0</v>
      </c>
      <c r="Z249" s="4">
        <f>Table39[[#This Row],[LPN Hours Contract]]/Table39[[#This Row],[LPN Hours]]</f>
        <v>0</v>
      </c>
      <c r="AA249" s="3">
        <v>3.620555555555554</v>
      </c>
      <c r="AB249" s="3">
        <v>0</v>
      </c>
      <c r="AC249" s="4">
        <f>Table39[[#This Row],[LPN Admin Hours Contract]]/Table39[[#This Row],[LPN Admin Hours]]</f>
        <v>0</v>
      </c>
      <c r="AD249" s="3">
        <f>SUM(Table39[[#This Row],[CNA Hours]], Table39[[#This Row],[NA in Training Hours]], Table39[[#This Row],[Med Aide/Tech Hours]])</f>
        <v>41.041444444444444</v>
      </c>
      <c r="AE249" s="3">
        <f>SUM(Table39[[#This Row],[CNA Hours Contract]], Table39[[#This Row],[NA in Training Hours Contract]], Table39[[#This Row],[Med Aide/Tech Hours Contract]])</f>
        <v>0</v>
      </c>
      <c r="AF249" s="4">
        <f>Table39[[#This Row],[CNA/NA/Med Aide Contract Hours]]/Table39[[#This Row],[Total CNA, NA in Training, Med Aide/Tech Hours]]</f>
        <v>0</v>
      </c>
      <c r="AG249" s="3">
        <v>41.041444444444444</v>
      </c>
      <c r="AH249" s="3">
        <v>0</v>
      </c>
      <c r="AI249" s="4">
        <f>Table39[[#This Row],[CNA Hours Contract]]/Table39[[#This Row],[CNA Hours]]</f>
        <v>0</v>
      </c>
      <c r="AJ249" s="3">
        <v>0</v>
      </c>
      <c r="AK249" s="3">
        <v>0</v>
      </c>
      <c r="AL249" s="4">
        <v>0</v>
      </c>
      <c r="AM249" s="3">
        <v>0</v>
      </c>
      <c r="AN249" s="3">
        <v>0</v>
      </c>
      <c r="AO249" s="4">
        <v>0</v>
      </c>
      <c r="AP249" s="1" t="s">
        <v>247</v>
      </c>
      <c r="AQ249" s="1">
        <v>5</v>
      </c>
    </row>
    <row r="250" spans="1:43" x14ac:dyDescent="0.2">
      <c r="A250" s="1" t="s">
        <v>680</v>
      </c>
      <c r="B250" s="1" t="s">
        <v>933</v>
      </c>
      <c r="C250" s="1" t="s">
        <v>1412</v>
      </c>
      <c r="D250" s="1" t="s">
        <v>1734</v>
      </c>
      <c r="E250" s="3">
        <v>10.533333333333333</v>
      </c>
      <c r="F250" s="3">
        <f t="shared" si="11"/>
        <v>107.5638888888889</v>
      </c>
      <c r="G250" s="3">
        <f>SUM(Table39[[#This Row],[RN Hours Contract (W/ Admin, DON)]], Table39[[#This Row],[LPN Contract Hours (w/ Admin)]], Table39[[#This Row],[CNA/NA/Med Aide Contract Hours]])</f>
        <v>6.1555555555555559</v>
      </c>
      <c r="H250" s="4">
        <f>Table39[[#This Row],[Total Contract Hours]]/Table39[[#This Row],[Total Hours Nurse Staffing]]</f>
        <v>5.7226971050796681E-2</v>
      </c>
      <c r="I250" s="3">
        <f>SUM(Table39[[#This Row],[RN Hours]], Table39[[#This Row],[RN Admin Hours]], Table39[[#This Row],[RN DON Hours]])</f>
        <v>62.341666666666669</v>
      </c>
      <c r="J250" s="3">
        <f t="shared" si="12"/>
        <v>6.1555555555555559</v>
      </c>
      <c r="K250" s="4">
        <f>Table39[[#This Row],[RN Hours Contract (W/ Admin, DON)]]/Table39[[#This Row],[RN Hours (w/ Admin, DON)]]</f>
        <v>9.8739027759212228E-2</v>
      </c>
      <c r="L250" s="3">
        <v>52.794444444444444</v>
      </c>
      <c r="M250" s="3">
        <v>6.1555555555555559</v>
      </c>
      <c r="N250" s="4">
        <f>Table39[[#This Row],[RN Hours Contract]]/Table39[[#This Row],[RN Hours]]</f>
        <v>0.11659475954961591</v>
      </c>
      <c r="O250" s="3">
        <v>5.3111111111111109</v>
      </c>
      <c r="P250" s="3">
        <v>0</v>
      </c>
      <c r="Q250" s="4">
        <f>Table39[[#This Row],[RN Admin Hours Contract]]/Table39[[#This Row],[RN Admin Hours]]</f>
        <v>0</v>
      </c>
      <c r="R250" s="3">
        <v>4.2361111111111107</v>
      </c>
      <c r="S250" s="3">
        <v>0</v>
      </c>
      <c r="T250" s="4">
        <f>Table39[[#This Row],[RN DON Hours Contract]]/Table39[[#This Row],[RN DON Hours]]</f>
        <v>0</v>
      </c>
      <c r="U250" s="3">
        <f>SUM(Table39[[#This Row],[LPN Hours]], Table39[[#This Row],[LPN Admin Hours]])</f>
        <v>4.447222222222222</v>
      </c>
      <c r="V250" s="3">
        <f>Table39[[#This Row],[LPN Hours Contract]]+Table39[[#This Row],[LPN Admin Hours Contract]]</f>
        <v>0</v>
      </c>
      <c r="W250" s="4">
        <f t="shared" si="13"/>
        <v>0</v>
      </c>
      <c r="X250" s="3">
        <v>0</v>
      </c>
      <c r="Y250" s="3">
        <v>0</v>
      </c>
      <c r="Z250" s="4">
        <v>0</v>
      </c>
      <c r="AA250" s="3">
        <v>4.447222222222222</v>
      </c>
      <c r="AB250" s="3">
        <v>0</v>
      </c>
      <c r="AC250" s="4">
        <f>Table39[[#This Row],[LPN Admin Hours Contract]]/Table39[[#This Row],[LPN Admin Hours]]</f>
        <v>0</v>
      </c>
      <c r="AD250" s="3">
        <f>SUM(Table39[[#This Row],[CNA Hours]], Table39[[#This Row],[NA in Training Hours]], Table39[[#This Row],[Med Aide/Tech Hours]])</f>
        <v>40.774999999999999</v>
      </c>
      <c r="AE250" s="3">
        <f>SUM(Table39[[#This Row],[CNA Hours Contract]], Table39[[#This Row],[NA in Training Hours Contract]], Table39[[#This Row],[Med Aide/Tech Hours Contract]])</f>
        <v>0</v>
      </c>
      <c r="AF250" s="4">
        <f>Table39[[#This Row],[CNA/NA/Med Aide Contract Hours]]/Table39[[#This Row],[Total CNA, NA in Training, Med Aide/Tech Hours]]</f>
        <v>0</v>
      </c>
      <c r="AG250" s="3">
        <v>40.774999999999999</v>
      </c>
      <c r="AH250" s="3">
        <v>0</v>
      </c>
      <c r="AI250" s="4">
        <f>Table39[[#This Row],[CNA Hours Contract]]/Table39[[#This Row],[CNA Hours]]</f>
        <v>0</v>
      </c>
      <c r="AJ250" s="3">
        <v>0</v>
      </c>
      <c r="AK250" s="3">
        <v>0</v>
      </c>
      <c r="AL250" s="4">
        <v>0</v>
      </c>
      <c r="AM250" s="3">
        <v>0</v>
      </c>
      <c r="AN250" s="3">
        <v>0</v>
      </c>
      <c r="AO250" s="4">
        <v>0</v>
      </c>
      <c r="AP250" s="1" t="s">
        <v>248</v>
      </c>
      <c r="AQ250" s="1">
        <v>5</v>
      </c>
    </row>
    <row r="251" spans="1:43" x14ac:dyDescent="0.2">
      <c r="A251" s="1" t="s">
        <v>680</v>
      </c>
      <c r="B251" s="1" t="s">
        <v>934</v>
      </c>
      <c r="C251" s="1" t="s">
        <v>1459</v>
      </c>
      <c r="D251" s="1" t="s">
        <v>1743</v>
      </c>
      <c r="E251" s="3">
        <v>72.2</v>
      </c>
      <c r="F251" s="3">
        <f t="shared" si="11"/>
        <v>255.11844444444444</v>
      </c>
      <c r="G251" s="3">
        <f>SUM(Table39[[#This Row],[RN Hours Contract (W/ Admin, DON)]], Table39[[#This Row],[LPN Contract Hours (w/ Admin)]], Table39[[#This Row],[CNA/NA/Med Aide Contract Hours]])</f>
        <v>0.84444444444444444</v>
      </c>
      <c r="H251" s="4">
        <f>Table39[[#This Row],[Total Contract Hours]]/Table39[[#This Row],[Total Hours Nurse Staffing]]</f>
        <v>3.3100093812634306E-3</v>
      </c>
      <c r="I251" s="3">
        <f>SUM(Table39[[#This Row],[RN Hours]], Table39[[#This Row],[RN Admin Hours]], Table39[[#This Row],[RN DON Hours]])</f>
        <v>38.330777777777783</v>
      </c>
      <c r="J251" s="3">
        <f t="shared" si="12"/>
        <v>0.84444444444444444</v>
      </c>
      <c r="K251" s="4">
        <f>Table39[[#This Row],[RN Hours Contract (W/ Admin, DON)]]/Table39[[#This Row],[RN Hours (w/ Admin, DON)]]</f>
        <v>2.203045420419332E-2</v>
      </c>
      <c r="L251" s="3">
        <v>26.397444444444446</v>
      </c>
      <c r="M251" s="3">
        <v>0</v>
      </c>
      <c r="N251" s="4">
        <f>Table39[[#This Row],[RN Hours Contract]]/Table39[[#This Row],[RN Hours]]</f>
        <v>0</v>
      </c>
      <c r="O251" s="3">
        <v>6.6</v>
      </c>
      <c r="P251" s="3">
        <v>0.84444444444444444</v>
      </c>
      <c r="Q251" s="4">
        <f>Table39[[#This Row],[RN Admin Hours Contract]]/Table39[[#This Row],[RN Admin Hours]]</f>
        <v>0.12794612794612795</v>
      </c>
      <c r="R251" s="3">
        <v>5.333333333333333</v>
      </c>
      <c r="S251" s="3">
        <v>0</v>
      </c>
      <c r="T251" s="4">
        <f>Table39[[#This Row],[RN DON Hours Contract]]/Table39[[#This Row],[RN DON Hours]]</f>
        <v>0</v>
      </c>
      <c r="U251" s="3">
        <f>SUM(Table39[[#This Row],[LPN Hours]], Table39[[#This Row],[LPN Admin Hours]])</f>
        <v>62.22966666666666</v>
      </c>
      <c r="V251" s="3">
        <f>Table39[[#This Row],[LPN Hours Contract]]+Table39[[#This Row],[LPN Admin Hours Contract]]</f>
        <v>0</v>
      </c>
      <c r="W251" s="4">
        <f t="shared" si="13"/>
        <v>0</v>
      </c>
      <c r="X251" s="3">
        <v>46.453555555555553</v>
      </c>
      <c r="Y251" s="3">
        <v>0</v>
      </c>
      <c r="Z251" s="4">
        <f>Table39[[#This Row],[LPN Hours Contract]]/Table39[[#This Row],[LPN Hours]]</f>
        <v>0</v>
      </c>
      <c r="AA251" s="3">
        <v>15.77611111111111</v>
      </c>
      <c r="AB251" s="3">
        <v>0</v>
      </c>
      <c r="AC251" s="4">
        <f>Table39[[#This Row],[LPN Admin Hours Contract]]/Table39[[#This Row],[LPN Admin Hours]]</f>
        <v>0</v>
      </c>
      <c r="AD251" s="3">
        <f>SUM(Table39[[#This Row],[CNA Hours]], Table39[[#This Row],[NA in Training Hours]], Table39[[#This Row],[Med Aide/Tech Hours]])</f>
        <v>154.55799999999999</v>
      </c>
      <c r="AE251" s="3">
        <f>SUM(Table39[[#This Row],[CNA Hours Contract]], Table39[[#This Row],[NA in Training Hours Contract]], Table39[[#This Row],[Med Aide/Tech Hours Contract]])</f>
        <v>0</v>
      </c>
      <c r="AF251" s="4">
        <f>Table39[[#This Row],[CNA/NA/Med Aide Contract Hours]]/Table39[[#This Row],[Total CNA, NA in Training, Med Aide/Tech Hours]]</f>
        <v>0</v>
      </c>
      <c r="AG251" s="3">
        <v>154.55799999999999</v>
      </c>
      <c r="AH251" s="3">
        <v>0</v>
      </c>
      <c r="AI251" s="4">
        <f>Table39[[#This Row],[CNA Hours Contract]]/Table39[[#This Row],[CNA Hours]]</f>
        <v>0</v>
      </c>
      <c r="AJ251" s="3">
        <v>0</v>
      </c>
      <c r="AK251" s="3">
        <v>0</v>
      </c>
      <c r="AL251" s="4">
        <v>0</v>
      </c>
      <c r="AM251" s="3">
        <v>0</v>
      </c>
      <c r="AN251" s="3">
        <v>0</v>
      </c>
      <c r="AO251" s="4">
        <v>0</v>
      </c>
      <c r="AP251" s="1" t="s">
        <v>249</v>
      </c>
      <c r="AQ251" s="1">
        <v>5</v>
      </c>
    </row>
    <row r="252" spans="1:43" x14ac:dyDescent="0.2">
      <c r="A252" s="1" t="s">
        <v>680</v>
      </c>
      <c r="B252" s="1" t="s">
        <v>935</v>
      </c>
      <c r="C252" s="1" t="s">
        <v>1376</v>
      </c>
      <c r="D252" s="1" t="s">
        <v>1751</v>
      </c>
      <c r="E252" s="3">
        <v>72.222222222222229</v>
      </c>
      <c r="F252" s="3">
        <f t="shared" si="11"/>
        <v>230.26388888888891</v>
      </c>
      <c r="G252" s="3">
        <f>SUM(Table39[[#This Row],[RN Hours Contract (W/ Admin, DON)]], Table39[[#This Row],[LPN Contract Hours (w/ Admin)]], Table39[[#This Row],[CNA/NA/Med Aide Contract Hours]])</f>
        <v>10.728999999999999</v>
      </c>
      <c r="H252" s="4">
        <f>Table39[[#This Row],[Total Contract Hours]]/Table39[[#This Row],[Total Hours Nurse Staffing]]</f>
        <v>4.6594366367090891E-2</v>
      </c>
      <c r="I252" s="3">
        <f>SUM(Table39[[#This Row],[RN Hours]], Table39[[#This Row],[RN Admin Hours]], Table39[[#This Row],[RN DON Hours]])</f>
        <v>38.517777777777773</v>
      </c>
      <c r="J252" s="3">
        <f t="shared" si="12"/>
        <v>2.9361111111111113</v>
      </c>
      <c r="K252" s="4">
        <f>Table39[[#This Row],[RN Hours Contract (W/ Admin, DON)]]/Table39[[#This Row],[RN Hours (w/ Admin, DON)]]</f>
        <v>7.6227427450527907E-2</v>
      </c>
      <c r="L252" s="3">
        <v>20.909444444444443</v>
      </c>
      <c r="M252" s="3">
        <v>0.71388888888888891</v>
      </c>
      <c r="N252" s="4">
        <f>Table39[[#This Row],[RN Hours Contract]]/Table39[[#This Row],[RN Hours]]</f>
        <v>3.4141934798203898E-2</v>
      </c>
      <c r="O252" s="3">
        <v>15.386111111111111</v>
      </c>
      <c r="P252" s="3">
        <v>2.2222222222222223</v>
      </c>
      <c r="Q252" s="4">
        <f>Table39[[#This Row],[RN Admin Hours Contract]]/Table39[[#This Row],[RN Admin Hours]]</f>
        <v>0.14443040259974727</v>
      </c>
      <c r="R252" s="3">
        <v>2.2222222222222223</v>
      </c>
      <c r="S252" s="3">
        <v>0</v>
      </c>
      <c r="T252" s="4">
        <f>Table39[[#This Row],[RN DON Hours Contract]]/Table39[[#This Row],[RN DON Hours]]</f>
        <v>0</v>
      </c>
      <c r="U252" s="3">
        <f>SUM(Table39[[#This Row],[LPN Hours]], Table39[[#This Row],[LPN Admin Hours]])</f>
        <v>54.144222222222218</v>
      </c>
      <c r="V252" s="3">
        <f>Table39[[#This Row],[LPN Hours Contract]]+Table39[[#This Row],[LPN Admin Hours Contract]]</f>
        <v>0.26644444444444443</v>
      </c>
      <c r="W252" s="4">
        <f t="shared" si="13"/>
        <v>4.9210134250499693E-3</v>
      </c>
      <c r="X252" s="3">
        <v>52.777555555555551</v>
      </c>
      <c r="Y252" s="3">
        <v>0.26644444444444443</v>
      </c>
      <c r="Z252" s="4">
        <f>Table39[[#This Row],[LPN Hours Contract]]/Table39[[#This Row],[LPN Hours]]</f>
        <v>5.0484423092307757E-3</v>
      </c>
      <c r="AA252" s="3">
        <v>1.3666666666666667</v>
      </c>
      <c r="AB252" s="3">
        <v>0</v>
      </c>
      <c r="AC252" s="4">
        <f>Table39[[#This Row],[LPN Admin Hours Contract]]/Table39[[#This Row],[LPN Admin Hours]]</f>
        <v>0</v>
      </c>
      <c r="AD252" s="3">
        <f>SUM(Table39[[#This Row],[CNA Hours]], Table39[[#This Row],[NA in Training Hours]], Table39[[#This Row],[Med Aide/Tech Hours]])</f>
        <v>137.60188888888891</v>
      </c>
      <c r="AE252" s="3">
        <f>SUM(Table39[[#This Row],[CNA Hours Contract]], Table39[[#This Row],[NA in Training Hours Contract]], Table39[[#This Row],[Med Aide/Tech Hours Contract]])</f>
        <v>7.5264444444444445</v>
      </c>
      <c r="AF252" s="4">
        <f>Table39[[#This Row],[CNA/NA/Med Aide Contract Hours]]/Table39[[#This Row],[Total CNA, NA in Training, Med Aide/Tech Hours]]</f>
        <v>5.4697246565575237E-2</v>
      </c>
      <c r="AG252" s="3">
        <v>132.84077777777779</v>
      </c>
      <c r="AH252" s="3">
        <v>7.5264444444444445</v>
      </c>
      <c r="AI252" s="4">
        <f>Table39[[#This Row],[CNA Hours Contract]]/Table39[[#This Row],[CNA Hours]]</f>
        <v>5.6657636083966852E-2</v>
      </c>
      <c r="AJ252" s="3">
        <v>4.7611111111111111</v>
      </c>
      <c r="AK252" s="3">
        <v>0</v>
      </c>
      <c r="AL252" s="4">
        <f>Table39[[#This Row],[NA in Training Hours Contract]]/Table39[[#This Row],[NA in Training Hours]]</f>
        <v>0</v>
      </c>
      <c r="AM252" s="3">
        <v>0</v>
      </c>
      <c r="AN252" s="3">
        <v>0</v>
      </c>
      <c r="AO252" s="4">
        <v>0</v>
      </c>
      <c r="AP252" s="1" t="s">
        <v>250</v>
      </c>
      <c r="AQ252" s="1">
        <v>5</v>
      </c>
    </row>
    <row r="253" spans="1:43" x14ac:dyDescent="0.2">
      <c r="A253" s="1" t="s">
        <v>680</v>
      </c>
      <c r="B253" s="1" t="s">
        <v>936</v>
      </c>
      <c r="C253" s="1" t="s">
        <v>1557</v>
      </c>
      <c r="D253" s="1" t="s">
        <v>1714</v>
      </c>
      <c r="E253" s="3">
        <v>53.077777777777776</v>
      </c>
      <c r="F253" s="3">
        <f t="shared" si="11"/>
        <v>193.73444444444442</v>
      </c>
      <c r="G253" s="3">
        <f>SUM(Table39[[#This Row],[RN Hours Contract (W/ Admin, DON)]], Table39[[#This Row],[LPN Contract Hours (w/ Admin)]], Table39[[#This Row],[CNA/NA/Med Aide Contract Hours]])</f>
        <v>0</v>
      </c>
      <c r="H253" s="4">
        <f>Table39[[#This Row],[Total Contract Hours]]/Table39[[#This Row],[Total Hours Nurse Staffing]]</f>
        <v>0</v>
      </c>
      <c r="I253" s="3">
        <f>SUM(Table39[[#This Row],[RN Hours]], Table39[[#This Row],[RN Admin Hours]], Table39[[#This Row],[RN DON Hours]])</f>
        <v>47.666666666666664</v>
      </c>
      <c r="J253" s="3">
        <f t="shared" si="12"/>
        <v>0</v>
      </c>
      <c r="K253" s="4">
        <f>Table39[[#This Row],[RN Hours Contract (W/ Admin, DON)]]/Table39[[#This Row],[RN Hours (w/ Admin, DON)]]</f>
        <v>0</v>
      </c>
      <c r="L253" s="3">
        <v>29.422222222222221</v>
      </c>
      <c r="M253" s="3">
        <v>0</v>
      </c>
      <c r="N253" s="4">
        <f>Table39[[#This Row],[RN Hours Contract]]/Table39[[#This Row],[RN Hours]]</f>
        <v>0</v>
      </c>
      <c r="O253" s="3">
        <v>12.644444444444444</v>
      </c>
      <c r="P253" s="3">
        <v>0</v>
      </c>
      <c r="Q253" s="4">
        <f>Table39[[#This Row],[RN Admin Hours Contract]]/Table39[[#This Row],[RN Admin Hours]]</f>
        <v>0</v>
      </c>
      <c r="R253" s="3">
        <v>5.6</v>
      </c>
      <c r="S253" s="3">
        <v>0</v>
      </c>
      <c r="T253" s="4">
        <f>Table39[[#This Row],[RN DON Hours Contract]]/Table39[[#This Row],[RN DON Hours]]</f>
        <v>0</v>
      </c>
      <c r="U253" s="3">
        <f>SUM(Table39[[#This Row],[LPN Hours]], Table39[[#This Row],[LPN Admin Hours]])</f>
        <v>43.966666666666669</v>
      </c>
      <c r="V253" s="3">
        <f>Table39[[#This Row],[LPN Hours Contract]]+Table39[[#This Row],[LPN Admin Hours Contract]]</f>
        <v>0</v>
      </c>
      <c r="W253" s="4">
        <f t="shared" si="13"/>
        <v>0</v>
      </c>
      <c r="X253" s="3">
        <v>42.238888888888887</v>
      </c>
      <c r="Y253" s="3">
        <v>0</v>
      </c>
      <c r="Z253" s="4">
        <f>Table39[[#This Row],[LPN Hours Contract]]/Table39[[#This Row],[LPN Hours]]</f>
        <v>0</v>
      </c>
      <c r="AA253" s="3">
        <v>1.7277777777777779</v>
      </c>
      <c r="AB253" s="3">
        <v>0</v>
      </c>
      <c r="AC253" s="4">
        <f>Table39[[#This Row],[LPN Admin Hours Contract]]/Table39[[#This Row],[LPN Admin Hours]]</f>
        <v>0</v>
      </c>
      <c r="AD253" s="3">
        <f>SUM(Table39[[#This Row],[CNA Hours]], Table39[[#This Row],[NA in Training Hours]], Table39[[#This Row],[Med Aide/Tech Hours]])</f>
        <v>102.10111111111111</v>
      </c>
      <c r="AE253" s="3">
        <f>SUM(Table39[[#This Row],[CNA Hours Contract]], Table39[[#This Row],[NA in Training Hours Contract]], Table39[[#This Row],[Med Aide/Tech Hours Contract]])</f>
        <v>0</v>
      </c>
      <c r="AF253" s="4">
        <f>Table39[[#This Row],[CNA/NA/Med Aide Contract Hours]]/Table39[[#This Row],[Total CNA, NA in Training, Med Aide/Tech Hours]]</f>
        <v>0</v>
      </c>
      <c r="AG253" s="3">
        <v>102.10111111111111</v>
      </c>
      <c r="AH253" s="3">
        <v>0</v>
      </c>
      <c r="AI253" s="4">
        <f>Table39[[#This Row],[CNA Hours Contract]]/Table39[[#This Row],[CNA Hours]]</f>
        <v>0</v>
      </c>
      <c r="AJ253" s="3">
        <v>0</v>
      </c>
      <c r="AK253" s="3">
        <v>0</v>
      </c>
      <c r="AL253" s="4">
        <v>0</v>
      </c>
      <c r="AM253" s="3">
        <v>0</v>
      </c>
      <c r="AN253" s="3">
        <v>0</v>
      </c>
      <c r="AO253" s="4">
        <v>0</v>
      </c>
      <c r="AP253" s="1" t="s">
        <v>251</v>
      </c>
      <c r="AQ253" s="1">
        <v>5</v>
      </c>
    </row>
    <row r="254" spans="1:43" x14ac:dyDescent="0.2">
      <c r="A254" s="1" t="s">
        <v>680</v>
      </c>
      <c r="B254" s="1" t="s">
        <v>937</v>
      </c>
      <c r="C254" s="1" t="s">
        <v>1558</v>
      </c>
      <c r="D254" s="1" t="s">
        <v>1741</v>
      </c>
      <c r="E254" s="3">
        <v>125.27777777777777</v>
      </c>
      <c r="F254" s="3">
        <f t="shared" si="11"/>
        <v>524.24722222222226</v>
      </c>
      <c r="G254" s="3">
        <f>SUM(Table39[[#This Row],[RN Hours Contract (W/ Admin, DON)]], Table39[[#This Row],[LPN Contract Hours (w/ Admin)]], Table39[[#This Row],[CNA/NA/Med Aide Contract Hours]])</f>
        <v>32.977777777777774</v>
      </c>
      <c r="H254" s="4">
        <f>Table39[[#This Row],[Total Contract Hours]]/Table39[[#This Row],[Total Hours Nurse Staffing]]</f>
        <v>6.2905011948349215E-2</v>
      </c>
      <c r="I254" s="3">
        <f>SUM(Table39[[#This Row],[RN Hours]], Table39[[#This Row],[RN Admin Hours]], Table39[[#This Row],[RN DON Hours]])</f>
        <v>159.27500000000001</v>
      </c>
      <c r="J254" s="3">
        <f t="shared" si="12"/>
        <v>32.977777777777774</v>
      </c>
      <c r="K254" s="4">
        <f>Table39[[#This Row],[RN Hours Contract (W/ Admin, DON)]]/Table39[[#This Row],[RN Hours (w/ Admin, DON)]]</f>
        <v>0.20704930326653759</v>
      </c>
      <c r="L254" s="3">
        <v>101.00277777777778</v>
      </c>
      <c r="M254" s="3">
        <v>32.977777777777774</v>
      </c>
      <c r="N254" s="4">
        <f>Table39[[#This Row],[RN Hours Contract]]/Table39[[#This Row],[RN Hours]]</f>
        <v>0.32650367151618487</v>
      </c>
      <c r="O254" s="3">
        <v>52.738888888888887</v>
      </c>
      <c r="P254" s="3">
        <v>0</v>
      </c>
      <c r="Q254" s="4">
        <f>Table39[[#This Row],[RN Admin Hours Contract]]/Table39[[#This Row],[RN Admin Hours]]</f>
        <v>0</v>
      </c>
      <c r="R254" s="3">
        <v>5.5333333333333332</v>
      </c>
      <c r="S254" s="3">
        <v>0</v>
      </c>
      <c r="T254" s="4">
        <f>Table39[[#This Row],[RN DON Hours Contract]]/Table39[[#This Row],[RN DON Hours]]</f>
        <v>0</v>
      </c>
      <c r="U254" s="3">
        <f>SUM(Table39[[#This Row],[LPN Hours]], Table39[[#This Row],[LPN Admin Hours]])</f>
        <v>81.072222222222223</v>
      </c>
      <c r="V254" s="3">
        <f>Table39[[#This Row],[LPN Hours Contract]]+Table39[[#This Row],[LPN Admin Hours Contract]]</f>
        <v>0</v>
      </c>
      <c r="W254" s="4">
        <f t="shared" si="13"/>
        <v>0</v>
      </c>
      <c r="X254" s="3">
        <v>81.072222222222223</v>
      </c>
      <c r="Y254" s="3">
        <v>0</v>
      </c>
      <c r="Z254" s="4">
        <f>Table39[[#This Row],[LPN Hours Contract]]/Table39[[#This Row],[LPN Hours]]</f>
        <v>0</v>
      </c>
      <c r="AA254" s="3">
        <v>0</v>
      </c>
      <c r="AB254" s="3">
        <v>0</v>
      </c>
      <c r="AC254" s="4">
        <v>0</v>
      </c>
      <c r="AD254" s="3">
        <f>SUM(Table39[[#This Row],[CNA Hours]], Table39[[#This Row],[NA in Training Hours]], Table39[[#This Row],[Med Aide/Tech Hours]])</f>
        <v>283.89999999999998</v>
      </c>
      <c r="AE254" s="3">
        <f>SUM(Table39[[#This Row],[CNA Hours Contract]], Table39[[#This Row],[NA in Training Hours Contract]], Table39[[#This Row],[Med Aide/Tech Hours Contract]])</f>
        <v>0</v>
      </c>
      <c r="AF254" s="4">
        <f>Table39[[#This Row],[CNA/NA/Med Aide Contract Hours]]/Table39[[#This Row],[Total CNA, NA in Training, Med Aide/Tech Hours]]</f>
        <v>0</v>
      </c>
      <c r="AG254" s="3">
        <v>283.89999999999998</v>
      </c>
      <c r="AH254" s="3">
        <v>0</v>
      </c>
      <c r="AI254" s="4">
        <f>Table39[[#This Row],[CNA Hours Contract]]/Table39[[#This Row],[CNA Hours]]</f>
        <v>0</v>
      </c>
      <c r="AJ254" s="3">
        <v>0</v>
      </c>
      <c r="AK254" s="3">
        <v>0</v>
      </c>
      <c r="AL254" s="4">
        <v>0</v>
      </c>
      <c r="AM254" s="3">
        <v>0</v>
      </c>
      <c r="AN254" s="3">
        <v>0</v>
      </c>
      <c r="AO254" s="4">
        <v>0</v>
      </c>
      <c r="AP254" s="1" t="s">
        <v>252</v>
      </c>
      <c r="AQ254" s="1">
        <v>5</v>
      </c>
    </row>
    <row r="255" spans="1:43" x14ac:dyDescent="0.2">
      <c r="A255" s="1" t="s">
        <v>680</v>
      </c>
      <c r="B255" s="1" t="s">
        <v>938</v>
      </c>
      <c r="C255" s="1" t="s">
        <v>1438</v>
      </c>
      <c r="D255" s="1" t="s">
        <v>1706</v>
      </c>
      <c r="E255" s="3">
        <v>103.4</v>
      </c>
      <c r="F255" s="3">
        <f t="shared" si="11"/>
        <v>343.916</v>
      </c>
      <c r="G255" s="3">
        <f>SUM(Table39[[#This Row],[RN Hours Contract (W/ Admin, DON)]], Table39[[#This Row],[LPN Contract Hours (w/ Admin)]], Table39[[#This Row],[CNA/NA/Med Aide Contract Hours]])</f>
        <v>79.653333333333336</v>
      </c>
      <c r="H255" s="4">
        <f>Table39[[#This Row],[Total Contract Hours]]/Table39[[#This Row],[Total Hours Nurse Staffing]]</f>
        <v>0.23160694278060148</v>
      </c>
      <c r="I255" s="3">
        <f>SUM(Table39[[#This Row],[RN Hours]], Table39[[#This Row],[RN Admin Hours]], Table39[[#This Row],[RN DON Hours]])</f>
        <v>45.714000000000006</v>
      </c>
      <c r="J255" s="3">
        <f t="shared" si="12"/>
        <v>13.629777777777779</v>
      </c>
      <c r="K255" s="4">
        <f>Table39[[#This Row],[RN Hours Contract (W/ Admin, DON)]]/Table39[[#This Row],[RN Hours (w/ Admin, DON)]]</f>
        <v>0.29815325234671602</v>
      </c>
      <c r="L255" s="3">
        <v>36.330666666666666</v>
      </c>
      <c r="M255" s="3">
        <v>10.874222222222222</v>
      </c>
      <c r="N255" s="4">
        <f>Table39[[#This Row],[RN Hours Contract]]/Table39[[#This Row],[RN Hours]]</f>
        <v>0.29931248776668623</v>
      </c>
      <c r="O255" s="3">
        <v>8.0500000000000007</v>
      </c>
      <c r="P255" s="3">
        <v>2.7555555555555555</v>
      </c>
      <c r="Q255" s="4">
        <f>Table39[[#This Row],[RN Admin Hours Contract]]/Table39[[#This Row],[RN Admin Hours]]</f>
        <v>0.34230503795721184</v>
      </c>
      <c r="R255" s="3">
        <v>1.3333333333333333</v>
      </c>
      <c r="S255" s="3">
        <v>0</v>
      </c>
      <c r="T255" s="4">
        <f>Table39[[#This Row],[RN DON Hours Contract]]/Table39[[#This Row],[RN DON Hours]]</f>
        <v>0</v>
      </c>
      <c r="U255" s="3">
        <f>SUM(Table39[[#This Row],[LPN Hours]], Table39[[#This Row],[LPN Admin Hours]])</f>
        <v>100.41844444444445</v>
      </c>
      <c r="V255" s="3">
        <f>Table39[[#This Row],[LPN Hours Contract]]+Table39[[#This Row],[LPN Admin Hours Contract]]</f>
        <v>19.015666666666672</v>
      </c>
      <c r="W255" s="4">
        <f t="shared" si="13"/>
        <v>0.18936428234742184</v>
      </c>
      <c r="X255" s="3">
        <v>81.373999999999995</v>
      </c>
      <c r="Y255" s="3">
        <v>19.015666666666672</v>
      </c>
      <c r="Z255" s="4">
        <f>Table39[[#This Row],[LPN Hours Contract]]/Table39[[#This Row],[LPN Hours]]</f>
        <v>0.23368233915828979</v>
      </c>
      <c r="AA255" s="3">
        <v>19.044444444444444</v>
      </c>
      <c r="AB255" s="3">
        <v>0</v>
      </c>
      <c r="AC255" s="4">
        <f>Table39[[#This Row],[LPN Admin Hours Contract]]/Table39[[#This Row],[LPN Admin Hours]]</f>
        <v>0</v>
      </c>
      <c r="AD255" s="3">
        <f>SUM(Table39[[#This Row],[CNA Hours]], Table39[[#This Row],[NA in Training Hours]], Table39[[#This Row],[Med Aide/Tech Hours]])</f>
        <v>197.78355555555555</v>
      </c>
      <c r="AE255" s="3">
        <f>SUM(Table39[[#This Row],[CNA Hours Contract]], Table39[[#This Row],[NA in Training Hours Contract]], Table39[[#This Row],[Med Aide/Tech Hours Contract]])</f>
        <v>47.007888888888878</v>
      </c>
      <c r="AF255" s="4">
        <f>Table39[[#This Row],[CNA/NA/Med Aide Contract Hours]]/Table39[[#This Row],[Total CNA, NA in Training, Med Aide/Tech Hours]]</f>
        <v>0.23767339381096728</v>
      </c>
      <c r="AG255" s="3">
        <v>194.62522222222222</v>
      </c>
      <c r="AH255" s="3">
        <v>47.007888888888878</v>
      </c>
      <c r="AI255" s="4">
        <f>Table39[[#This Row],[CNA Hours Contract]]/Table39[[#This Row],[CNA Hours]]</f>
        <v>0.24153030296975322</v>
      </c>
      <c r="AJ255" s="3">
        <v>3.1583333333333332</v>
      </c>
      <c r="AK255" s="3">
        <v>0</v>
      </c>
      <c r="AL255" s="4">
        <f>Table39[[#This Row],[NA in Training Hours Contract]]/Table39[[#This Row],[NA in Training Hours]]</f>
        <v>0</v>
      </c>
      <c r="AM255" s="3">
        <v>0</v>
      </c>
      <c r="AN255" s="3">
        <v>0</v>
      </c>
      <c r="AO255" s="4">
        <v>0</v>
      </c>
      <c r="AP255" s="1" t="s">
        <v>253</v>
      </c>
      <c r="AQ255" s="1">
        <v>5</v>
      </c>
    </row>
    <row r="256" spans="1:43" x14ac:dyDescent="0.2">
      <c r="A256" s="1" t="s">
        <v>680</v>
      </c>
      <c r="B256" s="1" t="s">
        <v>939</v>
      </c>
      <c r="C256" s="1" t="s">
        <v>1416</v>
      </c>
      <c r="D256" s="1" t="s">
        <v>1759</v>
      </c>
      <c r="E256" s="3">
        <v>67.566666666666663</v>
      </c>
      <c r="F256" s="3">
        <f t="shared" si="11"/>
        <v>339.79444444444448</v>
      </c>
      <c r="G256" s="3">
        <f>SUM(Table39[[#This Row],[RN Hours Contract (W/ Admin, DON)]], Table39[[#This Row],[LPN Contract Hours (w/ Admin)]], Table39[[#This Row],[CNA/NA/Med Aide Contract Hours]])</f>
        <v>8.8694444444444436</v>
      </c>
      <c r="H256" s="4">
        <f>Table39[[#This Row],[Total Contract Hours]]/Table39[[#This Row],[Total Hours Nurse Staffing]]</f>
        <v>2.61023821591485E-2</v>
      </c>
      <c r="I256" s="3">
        <f>SUM(Table39[[#This Row],[RN Hours]], Table39[[#This Row],[RN Admin Hours]], Table39[[#This Row],[RN DON Hours]])</f>
        <v>103.83888888888889</v>
      </c>
      <c r="J256" s="3">
        <f t="shared" si="12"/>
        <v>0.62222222222222223</v>
      </c>
      <c r="K256" s="4">
        <f>Table39[[#This Row],[RN Hours Contract (W/ Admin, DON)]]/Table39[[#This Row],[RN Hours (w/ Admin, DON)]]</f>
        <v>5.9921887539457494E-3</v>
      </c>
      <c r="L256" s="3">
        <v>97.083333333333329</v>
      </c>
      <c r="M256" s="3">
        <v>0.62222222222222223</v>
      </c>
      <c r="N256" s="4">
        <f>Table39[[#This Row],[RN Hours Contract]]/Table39[[#This Row],[RN Hours]]</f>
        <v>6.4091559370529332E-3</v>
      </c>
      <c r="O256" s="3">
        <v>4.2666666666666666</v>
      </c>
      <c r="P256" s="3">
        <v>0</v>
      </c>
      <c r="Q256" s="4">
        <f>Table39[[#This Row],[RN Admin Hours Contract]]/Table39[[#This Row],[RN Admin Hours]]</f>
        <v>0</v>
      </c>
      <c r="R256" s="3">
        <v>2.4888888888888889</v>
      </c>
      <c r="S256" s="3">
        <v>0</v>
      </c>
      <c r="T256" s="4">
        <f>Table39[[#This Row],[RN DON Hours Contract]]/Table39[[#This Row],[RN DON Hours]]</f>
        <v>0</v>
      </c>
      <c r="U256" s="3">
        <f>SUM(Table39[[#This Row],[LPN Hours]], Table39[[#This Row],[LPN Admin Hours]])</f>
        <v>34.983333333333334</v>
      </c>
      <c r="V256" s="3">
        <f>Table39[[#This Row],[LPN Hours Contract]]+Table39[[#This Row],[LPN Admin Hours Contract]]</f>
        <v>0</v>
      </c>
      <c r="W256" s="4">
        <f t="shared" si="13"/>
        <v>0</v>
      </c>
      <c r="X256" s="3">
        <v>24.672222222222221</v>
      </c>
      <c r="Y256" s="3">
        <v>0</v>
      </c>
      <c r="Z256" s="4">
        <f>Table39[[#This Row],[LPN Hours Contract]]/Table39[[#This Row],[LPN Hours]]</f>
        <v>0</v>
      </c>
      <c r="AA256" s="3">
        <v>10.311111111111112</v>
      </c>
      <c r="AB256" s="3">
        <v>0</v>
      </c>
      <c r="AC256" s="4">
        <f>Table39[[#This Row],[LPN Admin Hours Contract]]/Table39[[#This Row],[LPN Admin Hours]]</f>
        <v>0</v>
      </c>
      <c r="AD256" s="3">
        <f>SUM(Table39[[#This Row],[CNA Hours]], Table39[[#This Row],[NA in Training Hours]], Table39[[#This Row],[Med Aide/Tech Hours]])</f>
        <v>200.97222222222223</v>
      </c>
      <c r="AE256" s="3">
        <f>SUM(Table39[[#This Row],[CNA Hours Contract]], Table39[[#This Row],[NA in Training Hours Contract]], Table39[[#This Row],[Med Aide/Tech Hours Contract]])</f>
        <v>8.2472222222222218</v>
      </c>
      <c r="AF256" s="4">
        <f>Table39[[#This Row],[CNA/NA/Med Aide Contract Hours]]/Table39[[#This Row],[Total CNA, NA in Training, Med Aide/Tech Hours]]</f>
        <v>4.1036627505183138E-2</v>
      </c>
      <c r="AG256" s="3">
        <v>200.97222222222223</v>
      </c>
      <c r="AH256" s="3">
        <v>8.2472222222222218</v>
      </c>
      <c r="AI256" s="4">
        <f>Table39[[#This Row],[CNA Hours Contract]]/Table39[[#This Row],[CNA Hours]]</f>
        <v>4.1036627505183138E-2</v>
      </c>
      <c r="AJ256" s="3">
        <v>0</v>
      </c>
      <c r="AK256" s="3">
        <v>0</v>
      </c>
      <c r="AL256" s="4">
        <v>0</v>
      </c>
      <c r="AM256" s="3">
        <v>0</v>
      </c>
      <c r="AN256" s="3">
        <v>0</v>
      </c>
      <c r="AO256" s="4">
        <v>0</v>
      </c>
      <c r="AP256" s="1" t="s">
        <v>254</v>
      </c>
      <c r="AQ256" s="1">
        <v>5</v>
      </c>
    </row>
    <row r="257" spans="1:43" x14ac:dyDescent="0.2">
      <c r="A257" s="1" t="s">
        <v>680</v>
      </c>
      <c r="B257" s="1" t="s">
        <v>940</v>
      </c>
      <c r="C257" s="1" t="s">
        <v>1439</v>
      </c>
      <c r="D257" s="1" t="s">
        <v>1741</v>
      </c>
      <c r="E257" s="3">
        <v>114.2</v>
      </c>
      <c r="F257" s="3">
        <f t="shared" si="11"/>
        <v>386.60500000000002</v>
      </c>
      <c r="G257" s="3">
        <f>SUM(Table39[[#This Row],[RN Hours Contract (W/ Admin, DON)]], Table39[[#This Row],[LPN Contract Hours (w/ Admin)]], Table39[[#This Row],[CNA/NA/Med Aide Contract Hours]])</f>
        <v>100.29944444444445</v>
      </c>
      <c r="H257" s="4">
        <f>Table39[[#This Row],[Total Contract Hours]]/Table39[[#This Row],[Total Hours Nurse Staffing]]</f>
        <v>0.25943649058973484</v>
      </c>
      <c r="I257" s="3">
        <f>SUM(Table39[[#This Row],[RN Hours]], Table39[[#This Row],[RN Admin Hours]], Table39[[#This Row],[RN DON Hours]])</f>
        <v>54.951000000000001</v>
      </c>
      <c r="J257" s="3">
        <f t="shared" si="12"/>
        <v>10.378777777777778</v>
      </c>
      <c r="K257" s="4">
        <f>Table39[[#This Row],[RN Hours Contract (W/ Admin, DON)]]/Table39[[#This Row],[RN Hours (w/ Admin, DON)]]</f>
        <v>0.18887331946238972</v>
      </c>
      <c r="L257" s="3">
        <v>39.353777777777779</v>
      </c>
      <c r="M257" s="3">
        <v>10.378777777777778</v>
      </c>
      <c r="N257" s="4">
        <f>Table39[[#This Row],[RN Hours Contract]]/Table39[[#This Row],[RN Hours]]</f>
        <v>0.2637301515596413</v>
      </c>
      <c r="O257" s="3">
        <v>9.6861111111111118</v>
      </c>
      <c r="P257" s="3">
        <v>0</v>
      </c>
      <c r="Q257" s="4">
        <f>Table39[[#This Row],[RN Admin Hours Contract]]/Table39[[#This Row],[RN Admin Hours]]</f>
        <v>0</v>
      </c>
      <c r="R257" s="3">
        <v>5.9111111111111114</v>
      </c>
      <c r="S257" s="3">
        <v>0</v>
      </c>
      <c r="T257" s="4">
        <f>Table39[[#This Row],[RN DON Hours Contract]]/Table39[[#This Row],[RN DON Hours]]</f>
        <v>0</v>
      </c>
      <c r="U257" s="3">
        <f>SUM(Table39[[#This Row],[LPN Hours]], Table39[[#This Row],[LPN Admin Hours]])</f>
        <v>107.88455555555556</v>
      </c>
      <c r="V257" s="3">
        <f>Table39[[#This Row],[LPN Hours Contract]]+Table39[[#This Row],[LPN Admin Hours Contract]]</f>
        <v>20.759555555555551</v>
      </c>
      <c r="W257" s="4">
        <f t="shared" si="13"/>
        <v>0.19242379457053366</v>
      </c>
      <c r="X257" s="3">
        <v>103.03177777777779</v>
      </c>
      <c r="Y257" s="3">
        <v>20.759555555555551</v>
      </c>
      <c r="Z257" s="4">
        <f>Table39[[#This Row],[LPN Hours Contract]]/Table39[[#This Row],[LPN Hours]]</f>
        <v>0.20148691989310735</v>
      </c>
      <c r="AA257" s="3">
        <v>4.8527777777777779</v>
      </c>
      <c r="AB257" s="3">
        <v>0</v>
      </c>
      <c r="AC257" s="4">
        <f>Table39[[#This Row],[LPN Admin Hours Contract]]/Table39[[#This Row],[LPN Admin Hours]]</f>
        <v>0</v>
      </c>
      <c r="AD257" s="3">
        <f>SUM(Table39[[#This Row],[CNA Hours]], Table39[[#This Row],[NA in Training Hours]], Table39[[#This Row],[Med Aide/Tech Hours]])</f>
        <v>223.76944444444445</v>
      </c>
      <c r="AE257" s="3">
        <f>SUM(Table39[[#This Row],[CNA Hours Contract]], Table39[[#This Row],[NA in Training Hours Contract]], Table39[[#This Row],[Med Aide/Tech Hours Contract]])</f>
        <v>69.161111111111111</v>
      </c>
      <c r="AF257" s="4">
        <f>Table39[[#This Row],[CNA/NA/Med Aide Contract Hours]]/Table39[[#This Row],[Total CNA, NA in Training, Med Aide/Tech Hours]]</f>
        <v>0.30907307868962347</v>
      </c>
      <c r="AG257" s="3">
        <v>223.76944444444445</v>
      </c>
      <c r="AH257" s="3">
        <v>69.161111111111111</v>
      </c>
      <c r="AI257" s="4">
        <f>Table39[[#This Row],[CNA Hours Contract]]/Table39[[#This Row],[CNA Hours]]</f>
        <v>0.30907307868962347</v>
      </c>
      <c r="AJ257" s="3">
        <v>0</v>
      </c>
      <c r="AK257" s="3">
        <v>0</v>
      </c>
      <c r="AL257" s="4">
        <v>0</v>
      </c>
      <c r="AM257" s="3">
        <v>0</v>
      </c>
      <c r="AN257" s="3">
        <v>0</v>
      </c>
      <c r="AO257" s="4">
        <v>0</v>
      </c>
      <c r="AP257" s="1" t="s">
        <v>255</v>
      </c>
      <c r="AQ257" s="1">
        <v>5</v>
      </c>
    </row>
    <row r="258" spans="1:43" x14ac:dyDescent="0.2">
      <c r="A258" s="1" t="s">
        <v>680</v>
      </c>
      <c r="B258" s="1" t="s">
        <v>941</v>
      </c>
      <c r="C258" s="1" t="s">
        <v>1559</v>
      </c>
      <c r="D258" s="1" t="s">
        <v>1706</v>
      </c>
      <c r="E258" s="3">
        <v>76.74444444444444</v>
      </c>
      <c r="F258" s="3">
        <f t="shared" ref="F258:F321" si="14">SUM(I258,U258,AD258)</f>
        <v>179.13611111111112</v>
      </c>
      <c r="G258" s="3">
        <f>SUM(Table39[[#This Row],[RN Hours Contract (W/ Admin, DON)]], Table39[[#This Row],[LPN Contract Hours (w/ Admin)]], Table39[[#This Row],[CNA/NA/Med Aide Contract Hours]])</f>
        <v>0.34444444444444444</v>
      </c>
      <c r="H258" s="4">
        <f>Table39[[#This Row],[Total Contract Hours]]/Table39[[#This Row],[Total Hours Nurse Staffing]]</f>
        <v>1.9228085409914869E-3</v>
      </c>
      <c r="I258" s="3">
        <f>SUM(Table39[[#This Row],[RN Hours]], Table39[[#This Row],[RN Admin Hours]], Table39[[#This Row],[RN DON Hours]])</f>
        <v>26.708333333333332</v>
      </c>
      <c r="J258" s="3">
        <f t="shared" si="12"/>
        <v>0.34444444444444444</v>
      </c>
      <c r="K258" s="4">
        <f>Table39[[#This Row],[RN Hours Contract (W/ Admin, DON)]]/Table39[[#This Row],[RN Hours (w/ Admin, DON)]]</f>
        <v>1.2896515860634426E-2</v>
      </c>
      <c r="L258" s="3">
        <v>21.302777777777777</v>
      </c>
      <c r="M258" s="3">
        <v>0.34444444444444444</v>
      </c>
      <c r="N258" s="4">
        <f>Table39[[#This Row],[RN Hours Contract]]/Table39[[#This Row],[RN Hours]]</f>
        <v>1.6168992045899076E-2</v>
      </c>
      <c r="O258" s="3">
        <v>2.2222222222222223</v>
      </c>
      <c r="P258" s="3">
        <v>0</v>
      </c>
      <c r="Q258" s="4">
        <f>Table39[[#This Row],[RN Admin Hours Contract]]/Table39[[#This Row],[RN Admin Hours]]</f>
        <v>0</v>
      </c>
      <c r="R258" s="3">
        <v>3.1833333333333331</v>
      </c>
      <c r="S258" s="3">
        <v>0</v>
      </c>
      <c r="T258" s="4">
        <f>Table39[[#This Row],[RN DON Hours Contract]]/Table39[[#This Row],[RN DON Hours]]</f>
        <v>0</v>
      </c>
      <c r="U258" s="3">
        <f>SUM(Table39[[#This Row],[LPN Hours]], Table39[[#This Row],[LPN Admin Hours]])</f>
        <v>48.725000000000001</v>
      </c>
      <c r="V258" s="3">
        <f>Table39[[#This Row],[LPN Hours Contract]]+Table39[[#This Row],[LPN Admin Hours Contract]]</f>
        <v>0</v>
      </c>
      <c r="W258" s="4">
        <f t="shared" si="13"/>
        <v>0</v>
      </c>
      <c r="X258" s="3">
        <v>40.397222222222226</v>
      </c>
      <c r="Y258" s="3">
        <v>0</v>
      </c>
      <c r="Z258" s="4">
        <f>Table39[[#This Row],[LPN Hours Contract]]/Table39[[#This Row],[LPN Hours]]</f>
        <v>0</v>
      </c>
      <c r="AA258" s="3">
        <v>8.3277777777777775</v>
      </c>
      <c r="AB258" s="3">
        <v>0</v>
      </c>
      <c r="AC258" s="4">
        <f>Table39[[#This Row],[LPN Admin Hours Contract]]/Table39[[#This Row],[LPN Admin Hours]]</f>
        <v>0</v>
      </c>
      <c r="AD258" s="3">
        <f>SUM(Table39[[#This Row],[CNA Hours]], Table39[[#This Row],[NA in Training Hours]], Table39[[#This Row],[Med Aide/Tech Hours]])</f>
        <v>103.70277777777778</v>
      </c>
      <c r="AE258" s="3">
        <f>SUM(Table39[[#This Row],[CNA Hours Contract]], Table39[[#This Row],[NA in Training Hours Contract]], Table39[[#This Row],[Med Aide/Tech Hours Contract]])</f>
        <v>0</v>
      </c>
      <c r="AF258" s="4">
        <f>Table39[[#This Row],[CNA/NA/Med Aide Contract Hours]]/Table39[[#This Row],[Total CNA, NA in Training, Med Aide/Tech Hours]]</f>
        <v>0</v>
      </c>
      <c r="AG258" s="3">
        <v>103.70277777777778</v>
      </c>
      <c r="AH258" s="3">
        <v>0</v>
      </c>
      <c r="AI258" s="4">
        <f>Table39[[#This Row],[CNA Hours Contract]]/Table39[[#This Row],[CNA Hours]]</f>
        <v>0</v>
      </c>
      <c r="AJ258" s="3">
        <v>0</v>
      </c>
      <c r="AK258" s="3">
        <v>0</v>
      </c>
      <c r="AL258" s="4">
        <v>0</v>
      </c>
      <c r="AM258" s="3">
        <v>0</v>
      </c>
      <c r="AN258" s="3">
        <v>0</v>
      </c>
      <c r="AO258" s="4">
        <v>0</v>
      </c>
      <c r="AP258" s="1" t="s">
        <v>256</v>
      </c>
      <c r="AQ258" s="1">
        <v>5</v>
      </c>
    </row>
    <row r="259" spans="1:43" x14ac:dyDescent="0.2">
      <c r="A259" s="1" t="s">
        <v>680</v>
      </c>
      <c r="B259" s="1" t="s">
        <v>942</v>
      </c>
      <c r="C259" s="1" t="s">
        <v>1560</v>
      </c>
      <c r="D259" s="1" t="s">
        <v>1706</v>
      </c>
      <c r="E259" s="3">
        <v>44.555555555555557</v>
      </c>
      <c r="F259" s="3">
        <f t="shared" si="14"/>
        <v>132.1</v>
      </c>
      <c r="G259" s="3">
        <f>SUM(Table39[[#This Row],[RN Hours Contract (W/ Admin, DON)]], Table39[[#This Row],[LPN Contract Hours (w/ Admin)]], Table39[[#This Row],[CNA/NA/Med Aide Contract Hours]])</f>
        <v>2.1333333333333333</v>
      </c>
      <c r="H259" s="4">
        <f>Table39[[#This Row],[Total Contract Hours]]/Table39[[#This Row],[Total Hours Nurse Staffing]]</f>
        <v>1.6149381781478678E-2</v>
      </c>
      <c r="I259" s="3">
        <f>SUM(Table39[[#This Row],[RN Hours]], Table39[[#This Row],[RN Admin Hours]], Table39[[#This Row],[RN DON Hours]])</f>
        <v>31.216666666666669</v>
      </c>
      <c r="J259" s="3">
        <f t="shared" si="12"/>
        <v>2.2222222222222223E-2</v>
      </c>
      <c r="K259" s="4">
        <f>Table39[[#This Row],[RN Hours Contract (W/ Admin, DON)]]/Table39[[#This Row],[RN Hours (w/ Admin, DON)]]</f>
        <v>7.118704395799964E-4</v>
      </c>
      <c r="L259" s="3">
        <v>20.880555555555556</v>
      </c>
      <c r="M259" s="3">
        <v>2.2222222222222223E-2</v>
      </c>
      <c r="N259" s="4">
        <f>Table39[[#This Row],[RN Hours Contract]]/Table39[[#This Row],[RN Hours]]</f>
        <v>1.0642543567912731E-3</v>
      </c>
      <c r="O259" s="3">
        <v>5.822222222222222</v>
      </c>
      <c r="P259" s="3">
        <v>0</v>
      </c>
      <c r="Q259" s="4">
        <f>Table39[[#This Row],[RN Admin Hours Contract]]/Table39[[#This Row],[RN Admin Hours]]</f>
        <v>0</v>
      </c>
      <c r="R259" s="3">
        <v>4.5138888888888893</v>
      </c>
      <c r="S259" s="3">
        <v>0</v>
      </c>
      <c r="T259" s="4">
        <f>Table39[[#This Row],[RN DON Hours Contract]]/Table39[[#This Row],[RN DON Hours]]</f>
        <v>0</v>
      </c>
      <c r="U259" s="3">
        <f>SUM(Table39[[#This Row],[LPN Hours]], Table39[[#This Row],[LPN Admin Hours]])</f>
        <v>23.480555555555554</v>
      </c>
      <c r="V259" s="3">
        <f>Table39[[#This Row],[LPN Hours Contract]]+Table39[[#This Row],[LPN Admin Hours Contract]]</f>
        <v>1.1111111111111112E-2</v>
      </c>
      <c r="W259" s="4">
        <f t="shared" si="13"/>
        <v>4.7320477936827165E-4</v>
      </c>
      <c r="X259" s="3">
        <v>23.480555555555554</v>
      </c>
      <c r="Y259" s="3">
        <v>1.1111111111111112E-2</v>
      </c>
      <c r="Z259" s="4">
        <f>Table39[[#This Row],[LPN Hours Contract]]/Table39[[#This Row],[LPN Hours]]</f>
        <v>4.7320477936827165E-4</v>
      </c>
      <c r="AA259" s="3">
        <v>0</v>
      </c>
      <c r="AB259" s="3">
        <v>0</v>
      </c>
      <c r="AC259" s="4">
        <v>0</v>
      </c>
      <c r="AD259" s="3">
        <f>SUM(Table39[[#This Row],[CNA Hours]], Table39[[#This Row],[NA in Training Hours]], Table39[[#This Row],[Med Aide/Tech Hours]])</f>
        <v>77.402777777777771</v>
      </c>
      <c r="AE259" s="3">
        <f>SUM(Table39[[#This Row],[CNA Hours Contract]], Table39[[#This Row],[NA in Training Hours Contract]], Table39[[#This Row],[Med Aide/Tech Hours Contract]])</f>
        <v>2.1</v>
      </c>
      <c r="AF259" s="4">
        <f>Table39[[#This Row],[CNA/NA/Med Aide Contract Hours]]/Table39[[#This Row],[Total CNA, NA in Training, Med Aide/Tech Hours]]</f>
        <v>2.7130809258926972E-2</v>
      </c>
      <c r="AG259" s="3">
        <v>77.402777777777771</v>
      </c>
      <c r="AH259" s="3">
        <v>2.1</v>
      </c>
      <c r="AI259" s="4">
        <f>Table39[[#This Row],[CNA Hours Contract]]/Table39[[#This Row],[CNA Hours]]</f>
        <v>2.7130809258926972E-2</v>
      </c>
      <c r="AJ259" s="3">
        <v>0</v>
      </c>
      <c r="AK259" s="3">
        <v>0</v>
      </c>
      <c r="AL259" s="4">
        <v>0</v>
      </c>
      <c r="AM259" s="3">
        <v>0</v>
      </c>
      <c r="AN259" s="3">
        <v>0</v>
      </c>
      <c r="AO259" s="4">
        <v>0</v>
      </c>
      <c r="AP259" s="1" t="s">
        <v>257</v>
      </c>
      <c r="AQ259" s="1">
        <v>5</v>
      </c>
    </row>
    <row r="260" spans="1:43" x14ac:dyDescent="0.2">
      <c r="A260" s="1" t="s">
        <v>680</v>
      </c>
      <c r="B260" s="1" t="s">
        <v>943</v>
      </c>
      <c r="C260" s="1" t="s">
        <v>1561</v>
      </c>
      <c r="D260" s="1" t="s">
        <v>1754</v>
      </c>
      <c r="E260" s="3">
        <v>95.9</v>
      </c>
      <c r="F260" s="3">
        <f t="shared" si="14"/>
        <v>348.87077777777779</v>
      </c>
      <c r="G260" s="3">
        <f>SUM(Table39[[#This Row],[RN Hours Contract (W/ Admin, DON)]], Table39[[#This Row],[LPN Contract Hours (w/ Admin)]], Table39[[#This Row],[CNA/NA/Med Aide Contract Hours]])</f>
        <v>0</v>
      </c>
      <c r="H260" s="4">
        <f>Table39[[#This Row],[Total Contract Hours]]/Table39[[#This Row],[Total Hours Nurse Staffing]]</f>
        <v>0</v>
      </c>
      <c r="I260" s="3">
        <f>SUM(Table39[[#This Row],[RN Hours]], Table39[[#This Row],[RN Admin Hours]], Table39[[#This Row],[RN DON Hours]])</f>
        <v>161.36000000000001</v>
      </c>
      <c r="J260" s="3">
        <f t="shared" si="12"/>
        <v>0</v>
      </c>
      <c r="K260" s="4">
        <f>Table39[[#This Row],[RN Hours Contract (W/ Admin, DON)]]/Table39[[#This Row],[RN Hours (w/ Admin, DON)]]</f>
        <v>0</v>
      </c>
      <c r="L260" s="3">
        <v>127.98222222222222</v>
      </c>
      <c r="M260" s="3">
        <v>0</v>
      </c>
      <c r="N260" s="4">
        <f>Table39[[#This Row],[RN Hours Contract]]/Table39[[#This Row],[RN Hours]]</f>
        <v>0</v>
      </c>
      <c r="O260" s="3">
        <v>27.68888888888889</v>
      </c>
      <c r="P260" s="3">
        <v>0</v>
      </c>
      <c r="Q260" s="4">
        <f>Table39[[#This Row],[RN Admin Hours Contract]]/Table39[[#This Row],[RN Admin Hours]]</f>
        <v>0</v>
      </c>
      <c r="R260" s="3">
        <v>5.6888888888888891</v>
      </c>
      <c r="S260" s="3">
        <v>0</v>
      </c>
      <c r="T260" s="4">
        <f>Table39[[#This Row],[RN DON Hours Contract]]/Table39[[#This Row],[RN DON Hours]]</f>
        <v>0</v>
      </c>
      <c r="U260" s="3">
        <f>SUM(Table39[[#This Row],[LPN Hours]], Table39[[#This Row],[LPN Admin Hours]])</f>
        <v>19.008222222222223</v>
      </c>
      <c r="V260" s="3">
        <f>Table39[[#This Row],[LPN Hours Contract]]+Table39[[#This Row],[LPN Admin Hours Contract]]</f>
        <v>0</v>
      </c>
      <c r="W260" s="4">
        <f t="shared" si="13"/>
        <v>0</v>
      </c>
      <c r="X260" s="3">
        <v>19.008222222222223</v>
      </c>
      <c r="Y260" s="3">
        <v>0</v>
      </c>
      <c r="Z260" s="4">
        <f>Table39[[#This Row],[LPN Hours Contract]]/Table39[[#This Row],[LPN Hours]]</f>
        <v>0</v>
      </c>
      <c r="AA260" s="3">
        <v>0</v>
      </c>
      <c r="AB260" s="3">
        <v>0</v>
      </c>
      <c r="AC260" s="4">
        <v>0</v>
      </c>
      <c r="AD260" s="3">
        <f>SUM(Table39[[#This Row],[CNA Hours]], Table39[[#This Row],[NA in Training Hours]], Table39[[#This Row],[Med Aide/Tech Hours]])</f>
        <v>168.50255555555555</v>
      </c>
      <c r="AE260" s="3">
        <f>SUM(Table39[[#This Row],[CNA Hours Contract]], Table39[[#This Row],[NA in Training Hours Contract]], Table39[[#This Row],[Med Aide/Tech Hours Contract]])</f>
        <v>0</v>
      </c>
      <c r="AF260" s="4">
        <f>Table39[[#This Row],[CNA/NA/Med Aide Contract Hours]]/Table39[[#This Row],[Total CNA, NA in Training, Med Aide/Tech Hours]]</f>
        <v>0</v>
      </c>
      <c r="AG260" s="3">
        <v>168.50255555555555</v>
      </c>
      <c r="AH260" s="3">
        <v>0</v>
      </c>
      <c r="AI260" s="4">
        <f>Table39[[#This Row],[CNA Hours Contract]]/Table39[[#This Row],[CNA Hours]]</f>
        <v>0</v>
      </c>
      <c r="AJ260" s="3">
        <v>0</v>
      </c>
      <c r="AK260" s="3">
        <v>0</v>
      </c>
      <c r="AL260" s="4">
        <v>0</v>
      </c>
      <c r="AM260" s="3">
        <v>0</v>
      </c>
      <c r="AN260" s="3">
        <v>0</v>
      </c>
      <c r="AO260" s="4">
        <v>0</v>
      </c>
      <c r="AP260" s="1" t="s">
        <v>258</v>
      </c>
      <c r="AQ260" s="1">
        <v>5</v>
      </c>
    </row>
    <row r="261" spans="1:43" x14ac:dyDescent="0.2">
      <c r="A261" s="1" t="s">
        <v>680</v>
      </c>
      <c r="B261" s="1" t="s">
        <v>944</v>
      </c>
      <c r="C261" s="1" t="s">
        <v>1562</v>
      </c>
      <c r="D261" s="1" t="s">
        <v>1741</v>
      </c>
      <c r="E261" s="3">
        <v>58.822222222222223</v>
      </c>
      <c r="F261" s="3">
        <f t="shared" si="14"/>
        <v>169.82166666666666</v>
      </c>
      <c r="G261" s="3">
        <f>SUM(Table39[[#This Row],[RN Hours Contract (W/ Admin, DON)]], Table39[[#This Row],[LPN Contract Hours (w/ Admin)]], Table39[[#This Row],[CNA/NA/Med Aide Contract Hours]])</f>
        <v>0.35555555555555557</v>
      </c>
      <c r="H261" s="4">
        <f>Table39[[#This Row],[Total Contract Hours]]/Table39[[#This Row],[Total Hours Nurse Staffing]]</f>
        <v>2.0936995999070924E-3</v>
      </c>
      <c r="I261" s="3">
        <f>SUM(Table39[[#This Row],[RN Hours]], Table39[[#This Row],[RN Admin Hours]], Table39[[#This Row],[RN DON Hours]])</f>
        <v>29.755555555555556</v>
      </c>
      <c r="J261" s="3">
        <f t="shared" si="12"/>
        <v>0.35555555555555557</v>
      </c>
      <c r="K261" s="4">
        <f>Table39[[#This Row],[RN Hours Contract (W/ Admin, DON)]]/Table39[[#This Row],[RN Hours (w/ Admin, DON)]]</f>
        <v>1.1949215832710979E-2</v>
      </c>
      <c r="L261" s="3">
        <v>18.111111111111111</v>
      </c>
      <c r="M261" s="3">
        <v>0</v>
      </c>
      <c r="N261" s="4">
        <f>Table39[[#This Row],[RN Hours Contract]]/Table39[[#This Row],[RN Hours]]</f>
        <v>0</v>
      </c>
      <c r="O261" s="3">
        <v>5.9555555555555557</v>
      </c>
      <c r="P261" s="3">
        <v>0.35555555555555557</v>
      </c>
      <c r="Q261" s="4">
        <f>Table39[[#This Row],[RN Admin Hours Contract]]/Table39[[#This Row],[RN Admin Hours]]</f>
        <v>5.9701492537313432E-2</v>
      </c>
      <c r="R261" s="3">
        <v>5.6888888888888891</v>
      </c>
      <c r="S261" s="3">
        <v>0</v>
      </c>
      <c r="T261" s="4">
        <f>Table39[[#This Row],[RN DON Hours Contract]]/Table39[[#This Row],[RN DON Hours]]</f>
        <v>0</v>
      </c>
      <c r="U261" s="3">
        <f>SUM(Table39[[#This Row],[LPN Hours]], Table39[[#This Row],[LPN Admin Hours]])</f>
        <v>34.82</v>
      </c>
      <c r="V261" s="3">
        <f>Table39[[#This Row],[LPN Hours Contract]]+Table39[[#This Row],[LPN Admin Hours Contract]]</f>
        <v>0</v>
      </c>
      <c r="W261" s="4">
        <f t="shared" si="13"/>
        <v>0</v>
      </c>
      <c r="X261" s="3">
        <v>34.82</v>
      </c>
      <c r="Y261" s="3">
        <v>0</v>
      </c>
      <c r="Z261" s="4">
        <f>Table39[[#This Row],[LPN Hours Contract]]/Table39[[#This Row],[LPN Hours]]</f>
        <v>0</v>
      </c>
      <c r="AA261" s="3">
        <v>0</v>
      </c>
      <c r="AB261" s="3">
        <v>0</v>
      </c>
      <c r="AC261" s="4">
        <v>0</v>
      </c>
      <c r="AD261" s="3">
        <f>SUM(Table39[[#This Row],[CNA Hours]], Table39[[#This Row],[NA in Training Hours]], Table39[[#This Row],[Med Aide/Tech Hours]])</f>
        <v>105.24611111111111</v>
      </c>
      <c r="AE261" s="3">
        <f>SUM(Table39[[#This Row],[CNA Hours Contract]], Table39[[#This Row],[NA in Training Hours Contract]], Table39[[#This Row],[Med Aide/Tech Hours Contract]])</f>
        <v>0</v>
      </c>
      <c r="AF261" s="4">
        <f>Table39[[#This Row],[CNA/NA/Med Aide Contract Hours]]/Table39[[#This Row],[Total CNA, NA in Training, Med Aide/Tech Hours]]</f>
        <v>0</v>
      </c>
      <c r="AG261" s="3">
        <v>105.24611111111111</v>
      </c>
      <c r="AH261" s="3">
        <v>0</v>
      </c>
      <c r="AI261" s="4">
        <f>Table39[[#This Row],[CNA Hours Contract]]/Table39[[#This Row],[CNA Hours]]</f>
        <v>0</v>
      </c>
      <c r="AJ261" s="3">
        <v>0</v>
      </c>
      <c r="AK261" s="3">
        <v>0</v>
      </c>
      <c r="AL261" s="4">
        <v>0</v>
      </c>
      <c r="AM261" s="3">
        <v>0</v>
      </c>
      <c r="AN261" s="3">
        <v>0</v>
      </c>
      <c r="AO261" s="4">
        <v>0</v>
      </c>
      <c r="AP261" s="1" t="s">
        <v>259</v>
      </c>
      <c r="AQ261" s="1">
        <v>5</v>
      </c>
    </row>
    <row r="262" spans="1:43" x14ac:dyDescent="0.2">
      <c r="A262" s="1" t="s">
        <v>680</v>
      </c>
      <c r="B262" s="1" t="s">
        <v>945</v>
      </c>
      <c r="C262" s="1" t="s">
        <v>1439</v>
      </c>
      <c r="D262" s="1" t="s">
        <v>1741</v>
      </c>
      <c r="E262" s="3">
        <v>124.95555555555555</v>
      </c>
      <c r="F262" s="3">
        <f t="shared" si="14"/>
        <v>331.44166666666666</v>
      </c>
      <c r="G262" s="3">
        <f>SUM(Table39[[#This Row],[RN Hours Contract (W/ Admin, DON)]], Table39[[#This Row],[LPN Contract Hours (w/ Admin)]], Table39[[#This Row],[CNA/NA/Med Aide Contract Hours]])</f>
        <v>0.16666666666666666</v>
      </c>
      <c r="H262" s="4">
        <f>Table39[[#This Row],[Total Contract Hours]]/Table39[[#This Row],[Total Hours Nurse Staffing]]</f>
        <v>5.0285369471752195E-4</v>
      </c>
      <c r="I262" s="3">
        <f>SUM(Table39[[#This Row],[RN Hours]], Table39[[#This Row],[RN Admin Hours]], Table39[[#This Row],[RN DON Hours]])</f>
        <v>55.894444444444446</v>
      </c>
      <c r="J262" s="3">
        <f t="shared" si="12"/>
        <v>0.16666666666666666</v>
      </c>
      <c r="K262" s="4">
        <f>Table39[[#This Row],[RN Hours Contract (W/ Admin, DON)]]/Table39[[#This Row],[RN Hours (w/ Admin, DON)]]</f>
        <v>2.9818109531855679E-3</v>
      </c>
      <c r="L262" s="3">
        <v>38.416666666666664</v>
      </c>
      <c r="M262" s="3">
        <v>0.16666666666666666</v>
      </c>
      <c r="N262" s="4">
        <f>Table39[[#This Row],[RN Hours Contract]]/Table39[[#This Row],[RN Hours]]</f>
        <v>4.3383947939262474E-3</v>
      </c>
      <c r="O262" s="3">
        <v>11.966666666666667</v>
      </c>
      <c r="P262" s="3">
        <v>0</v>
      </c>
      <c r="Q262" s="4">
        <f>Table39[[#This Row],[RN Admin Hours Contract]]/Table39[[#This Row],[RN Admin Hours]]</f>
        <v>0</v>
      </c>
      <c r="R262" s="3">
        <v>5.5111111111111111</v>
      </c>
      <c r="S262" s="3">
        <v>0</v>
      </c>
      <c r="T262" s="4">
        <f>Table39[[#This Row],[RN DON Hours Contract]]/Table39[[#This Row],[RN DON Hours]]</f>
        <v>0</v>
      </c>
      <c r="U262" s="3">
        <f>SUM(Table39[[#This Row],[LPN Hours]], Table39[[#This Row],[LPN Admin Hours]])</f>
        <v>77.822222222222223</v>
      </c>
      <c r="V262" s="3">
        <f>Table39[[#This Row],[LPN Hours Contract]]+Table39[[#This Row],[LPN Admin Hours Contract]]</f>
        <v>0</v>
      </c>
      <c r="W262" s="4">
        <f t="shared" si="13"/>
        <v>0</v>
      </c>
      <c r="X262" s="3">
        <v>77.822222222222223</v>
      </c>
      <c r="Y262" s="3">
        <v>0</v>
      </c>
      <c r="Z262" s="4">
        <f>Table39[[#This Row],[LPN Hours Contract]]/Table39[[#This Row],[LPN Hours]]</f>
        <v>0</v>
      </c>
      <c r="AA262" s="3">
        <v>0</v>
      </c>
      <c r="AB262" s="3">
        <v>0</v>
      </c>
      <c r="AC262" s="4">
        <v>0</v>
      </c>
      <c r="AD262" s="3">
        <f>SUM(Table39[[#This Row],[CNA Hours]], Table39[[#This Row],[NA in Training Hours]], Table39[[#This Row],[Med Aide/Tech Hours]])</f>
        <v>197.72499999999999</v>
      </c>
      <c r="AE262" s="3">
        <f>SUM(Table39[[#This Row],[CNA Hours Contract]], Table39[[#This Row],[NA in Training Hours Contract]], Table39[[#This Row],[Med Aide/Tech Hours Contract]])</f>
        <v>0</v>
      </c>
      <c r="AF262" s="4">
        <f>Table39[[#This Row],[CNA/NA/Med Aide Contract Hours]]/Table39[[#This Row],[Total CNA, NA in Training, Med Aide/Tech Hours]]</f>
        <v>0</v>
      </c>
      <c r="AG262" s="3">
        <v>197.72499999999999</v>
      </c>
      <c r="AH262" s="3">
        <v>0</v>
      </c>
      <c r="AI262" s="4">
        <f>Table39[[#This Row],[CNA Hours Contract]]/Table39[[#This Row],[CNA Hours]]</f>
        <v>0</v>
      </c>
      <c r="AJ262" s="3">
        <v>0</v>
      </c>
      <c r="AK262" s="3">
        <v>0</v>
      </c>
      <c r="AL262" s="4">
        <v>0</v>
      </c>
      <c r="AM262" s="3">
        <v>0</v>
      </c>
      <c r="AN262" s="3">
        <v>0</v>
      </c>
      <c r="AO262" s="4">
        <v>0</v>
      </c>
      <c r="AP262" s="1" t="s">
        <v>260</v>
      </c>
      <c r="AQ262" s="1">
        <v>5</v>
      </c>
    </row>
    <row r="263" spans="1:43" x14ac:dyDescent="0.2">
      <c r="A263" s="1" t="s">
        <v>680</v>
      </c>
      <c r="B263" s="1" t="s">
        <v>946</v>
      </c>
      <c r="C263" s="1" t="s">
        <v>1563</v>
      </c>
      <c r="D263" s="1" t="s">
        <v>1741</v>
      </c>
      <c r="E263" s="3">
        <v>83.74444444444444</v>
      </c>
      <c r="F263" s="3">
        <f t="shared" si="14"/>
        <v>247.95</v>
      </c>
      <c r="G263" s="3">
        <f>SUM(Table39[[#This Row],[RN Hours Contract (W/ Admin, DON)]], Table39[[#This Row],[LPN Contract Hours (w/ Admin)]], Table39[[#This Row],[CNA/NA/Med Aide Contract Hours]])</f>
        <v>0</v>
      </c>
      <c r="H263" s="4">
        <f>Table39[[#This Row],[Total Contract Hours]]/Table39[[#This Row],[Total Hours Nurse Staffing]]</f>
        <v>0</v>
      </c>
      <c r="I263" s="3">
        <f>SUM(Table39[[#This Row],[RN Hours]], Table39[[#This Row],[RN Admin Hours]], Table39[[#This Row],[RN DON Hours]])</f>
        <v>34.572222222222223</v>
      </c>
      <c r="J263" s="3">
        <f t="shared" si="12"/>
        <v>0</v>
      </c>
      <c r="K263" s="4">
        <f>Table39[[#This Row],[RN Hours Contract (W/ Admin, DON)]]/Table39[[#This Row],[RN Hours (w/ Admin, DON)]]</f>
        <v>0</v>
      </c>
      <c r="L263" s="3">
        <v>26.541666666666668</v>
      </c>
      <c r="M263" s="3">
        <v>0</v>
      </c>
      <c r="N263" s="4">
        <f>Table39[[#This Row],[RN Hours Contract]]/Table39[[#This Row],[RN Hours]]</f>
        <v>0</v>
      </c>
      <c r="O263" s="3">
        <v>2.4305555555555554</v>
      </c>
      <c r="P263" s="3">
        <v>0</v>
      </c>
      <c r="Q263" s="4">
        <f>Table39[[#This Row],[RN Admin Hours Contract]]/Table39[[#This Row],[RN Admin Hours]]</f>
        <v>0</v>
      </c>
      <c r="R263" s="3">
        <v>5.6</v>
      </c>
      <c r="S263" s="3">
        <v>0</v>
      </c>
      <c r="T263" s="4">
        <f>Table39[[#This Row],[RN DON Hours Contract]]/Table39[[#This Row],[RN DON Hours]]</f>
        <v>0</v>
      </c>
      <c r="U263" s="3">
        <f>SUM(Table39[[#This Row],[LPN Hours]], Table39[[#This Row],[LPN Admin Hours]])</f>
        <v>74.625</v>
      </c>
      <c r="V263" s="3">
        <f>Table39[[#This Row],[LPN Hours Contract]]+Table39[[#This Row],[LPN Admin Hours Contract]]</f>
        <v>0</v>
      </c>
      <c r="W263" s="4">
        <f t="shared" si="13"/>
        <v>0</v>
      </c>
      <c r="X263" s="3">
        <v>67.319444444444443</v>
      </c>
      <c r="Y263" s="3">
        <v>0</v>
      </c>
      <c r="Z263" s="4">
        <f>Table39[[#This Row],[LPN Hours Contract]]/Table39[[#This Row],[LPN Hours]]</f>
        <v>0</v>
      </c>
      <c r="AA263" s="3">
        <v>7.3055555555555554</v>
      </c>
      <c r="AB263" s="3">
        <v>0</v>
      </c>
      <c r="AC263" s="4">
        <f>Table39[[#This Row],[LPN Admin Hours Contract]]/Table39[[#This Row],[LPN Admin Hours]]</f>
        <v>0</v>
      </c>
      <c r="AD263" s="3">
        <f>SUM(Table39[[#This Row],[CNA Hours]], Table39[[#This Row],[NA in Training Hours]], Table39[[#This Row],[Med Aide/Tech Hours]])</f>
        <v>138.75277777777777</v>
      </c>
      <c r="AE263" s="3">
        <f>SUM(Table39[[#This Row],[CNA Hours Contract]], Table39[[#This Row],[NA in Training Hours Contract]], Table39[[#This Row],[Med Aide/Tech Hours Contract]])</f>
        <v>0</v>
      </c>
      <c r="AF263" s="4">
        <f>Table39[[#This Row],[CNA/NA/Med Aide Contract Hours]]/Table39[[#This Row],[Total CNA, NA in Training, Med Aide/Tech Hours]]</f>
        <v>0</v>
      </c>
      <c r="AG263" s="3">
        <v>138.75277777777777</v>
      </c>
      <c r="AH263" s="3">
        <v>0</v>
      </c>
      <c r="AI263" s="4">
        <f>Table39[[#This Row],[CNA Hours Contract]]/Table39[[#This Row],[CNA Hours]]</f>
        <v>0</v>
      </c>
      <c r="AJ263" s="3">
        <v>0</v>
      </c>
      <c r="AK263" s="3">
        <v>0</v>
      </c>
      <c r="AL263" s="4">
        <v>0</v>
      </c>
      <c r="AM263" s="3">
        <v>0</v>
      </c>
      <c r="AN263" s="3">
        <v>0</v>
      </c>
      <c r="AO263" s="4">
        <v>0</v>
      </c>
      <c r="AP263" s="1" t="s">
        <v>261</v>
      </c>
      <c r="AQ263" s="1">
        <v>5</v>
      </c>
    </row>
    <row r="264" spans="1:43" x14ac:dyDescent="0.2">
      <c r="A264" s="1" t="s">
        <v>680</v>
      </c>
      <c r="B264" s="1" t="s">
        <v>947</v>
      </c>
      <c r="C264" s="1" t="s">
        <v>1439</v>
      </c>
      <c r="D264" s="1" t="s">
        <v>1741</v>
      </c>
      <c r="E264" s="3">
        <v>204.96666666666667</v>
      </c>
      <c r="F264" s="3">
        <f t="shared" si="14"/>
        <v>420.92977777777776</v>
      </c>
      <c r="G264" s="3">
        <f>SUM(Table39[[#This Row],[RN Hours Contract (W/ Admin, DON)]], Table39[[#This Row],[LPN Contract Hours (w/ Admin)]], Table39[[#This Row],[CNA/NA/Med Aide Contract Hours]])</f>
        <v>0</v>
      </c>
      <c r="H264" s="4">
        <f>Table39[[#This Row],[Total Contract Hours]]/Table39[[#This Row],[Total Hours Nurse Staffing]]</f>
        <v>0</v>
      </c>
      <c r="I264" s="3">
        <f>SUM(Table39[[#This Row],[RN Hours]], Table39[[#This Row],[RN Admin Hours]], Table39[[#This Row],[RN DON Hours]])</f>
        <v>34.602777777777781</v>
      </c>
      <c r="J264" s="3">
        <f t="shared" si="12"/>
        <v>0</v>
      </c>
      <c r="K264" s="4">
        <f>Table39[[#This Row],[RN Hours Contract (W/ Admin, DON)]]/Table39[[#This Row],[RN Hours (w/ Admin, DON)]]</f>
        <v>0</v>
      </c>
      <c r="L264" s="3">
        <v>20.558333333333334</v>
      </c>
      <c r="M264" s="3">
        <v>0</v>
      </c>
      <c r="N264" s="4">
        <f>Table39[[#This Row],[RN Hours Contract]]/Table39[[#This Row],[RN Hours]]</f>
        <v>0</v>
      </c>
      <c r="O264" s="3">
        <v>8.4444444444444446</v>
      </c>
      <c r="P264" s="3">
        <v>0</v>
      </c>
      <c r="Q264" s="4">
        <f>Table39[[#This Row],[RN Admin Hours Contract]]/Table39[[#This Row],[RN Admin Hours]]</f>
        <v>0</v>
      </c>
      <c r="R264" s="3">
        <v>5.6</v>
      </c>
      <c r="S264" s="3">
        <v>0</v>
      </c>
      <c r="T264" s="4">
        <f>Table39[[#This Row],[RN DON Hours Contract]]/Table39[[#This Row],[RN DON Hours]]</f>
        <v>0</v>
      </c>
      <c r="U264" s="3">
        <f>SUM(Table39[[#This Row],[LPN Hours]], Table39[[#This Row],[LPN Admin Hours]])</f>
        <v>118.13255555555556</v>
      </c>
      <c r="V264" s="3">
        <f>Table39[[#This Row],[LPN Hours Contract]]+Table39[[#This Row],[LPN Admin Hours Contract]]</f>
        <v>0</v>
      </c>
      <c r="W264" s="4">
        <f t="shared" si="13"/>
        <v>0</v>
      </c>
      <c r="X264" s="3">
        <v>104.78333333333333</v>
      </c>
      <c r="Y264" s="3">
        <v>0</v>
      </c>
      <c r="Z264" s="4">
        <f>Table39[[#This Row],[LPN Hours Contract]]/Table39[[#This Row],[LPN Hours]]</f>
        <v>0</v>
      </c>
      <c r="AA264" s="3">
        <v>13.349222222222222</v>
      </c>
      <c r="AB264" s="3">
        <v>0</v>
      </c>
      <c r="AC264" s="4">
        <f>Table39[[#This Row],[LPN Admin Hours Contract]]/Table39[[#This Row],[LPN Admin Hours]]</f>
        <v>0</v>
      </c>
      <c r="AD264" s="3">
        <f>SUM(Table39[[#This Row],[CNA Hours]], Table39[[#This Row],[NA in Training Hours]], Table39[[#This Row],[Med Aide/Tech Hours]])</f>
        <v>268.19444444444446</v>
      </c>
      <c r="AE264" s="3">
        <f>SUM(Table39[[#This Row],[CNA Hours Contract]], Table39[[#This Row],[NA in Training Hours Contract]], Table39[[#This Row],[Med Aide/Tech Hours Contract]])</f>
        <v>0</v>
      </c>
      <c r="AF264" s="4">
        <f>Table39[[#This Row],[CNA/NA/Med Aide Contract Hours]]/Table39[[#This Row],[Total CNA, NA in Training, Med Aide/Tech Hours]]</f>
        <v>0</v>
      </c>
      <c r="AG264" s="3">
        <v>254.9388888888889</v>
      </c>
      <c r="AH264" s="3">
        <v>0</v>
      </c>
      <c r="AI264" s="4">
        <f>Table39[[#This Row],[CNA Hours Contract]]/Table39[[#This Row],[CNA Hours]]</f>
        <v>0</v>
      </c>
      <c r="AJ264" s="3">
        <v>13.255555555555556</v>
      </c>
      <c r="AK264" s="3">
        <v>0</v>
      </c>
      <c r="AL264" s="4">
        <f>Table39[[#This Row],[NA in Training Hours Contract]]/Table39[[#This Row],[NA in Training Hours]]</f>
        <v>0</v>
      </c>
      <c r="AM264" s="3">
        <v>0</v>
      </c>
      <c r="AN264" s="3">
        <v>0</v>
      </c>
      <c r="AO264" s="4">
        <v>0</v>
      </c>
      <c r="AP264" s="1" t="s">
        <v>262</v>
      </c>
      <c r="AQ264" s="1">
        <v>5</v>
      </c>
    </row>
    <row r="265" spans="1:43" x14ac:dyDescent="0.2">
      <c r="A265" s="1" t="s">
        <v>680</v>
      </c>
      <c r="B265" s="1" t="s">
        <v>948</v>
      </c>
      <c r="C265" s="1" t="s">
        <v>1452</v>
      </c>
      <c r="D265" s="1" t="s">
        <v>1741</v>
      </c>
      <c r="E265" s="3">
        <v>163.01111111111112</v>
      </c>
      <c r="F265" s="3">
        <f t="shared" si="14"/>
        <v>499.96722222222223</v>
      </c>
      <c r="G265" s="3">
        <f>SUM(Table39[[#This Row],[RN Hours Contract (W/ Admin, DON)]], Table39[[#This Row],[LPN Contract Hours (w/ Admin)]], Table39[[#This Row],[CNA/NA/Med Aide Contract Hours]])</f>
        <v>16.728333333333335</v>
      </c>
      <c r="H265" s="4">
        <f>Table39[[#This Row],[Total Contract Hours]]/Table39[[#This Row],[Total Hours Nurse Staffing]]</f>
        <v>3.3458860080827525E-2</v>
      </c>
      <c r="I265" s="3">
        <f>SUM(Table39[[#This Row],[RN Hours]], Table39[[#This Row],[RN Admin Hours]], Table39[[#This Row],[RN DON Hours]])</f>
        <v>101.90888888888888</v>
      </c>
      <c r="J265" s="3">
        <f t="shared" si="12"/>
        <v>5.4477777777777776</v>
      </c>
      <c r="K265" s="4">
        <f>Table39[[#This Row],[RN Hours Contract (W/ Admin, DON)]]/Table39[[#This Row],[RN Hours (w/ Admin, DON)]]</f>
        <v>5.345733661876622E-2</v>
      </c>
      <c r="L265" s="3">
        <v>96.82</v>
      </c>
      <c r="M265" s="3">
        <v>5.4477777777777776</v>
      </c>
      <c r="N265" s="4">
        <f>Table39[[#This Row],[RN Hours Contract]]/Table39[[#This Row],[RN Hours]]</f>
        <v>5.6267070623608528E-2</v>
      </c>
      <c r="O265" s="3">
        <v>0</v>
      </c>
      <c r="P265" s="3">
        <v>0</v>
      </c>
      <c r="Q265" s="4">
        <v>0</v>
      </c>
      <c r="R265" s="3">
        <v>5.0888888888888886</v>
      </c>
      <c r="S265" s="3">
        <v>0</v>
      </c>
      <c r="T265" s="4">
        <f>Table39[[#This Row],[RN DON Hours Contract]]/Table39[[#This Row],[RN DON Hours]]</f>
        <v>0</v>
      </c>
      <c r="U265" s="3">
        <f>SUM(Table39[[#This Row],[LPN Hours]], Table39[[#This Row],[LPN Admin Hours]])</f>
        <v>129.56666666666666</v>
      </c>
      <c r="V265" s="3">
        <f>Table39[[#This Row],[LPN Hours Contract]]+Table39[[#This Row],[LPN Admin Hours Contract]]</f>
        <v>3.6361111111111111</v>
      </c>
      <c r="W265" s="4">
        <f t="shared" si="13"/>
        <v>2.8063630906440273E-2</v>
      </c>
      <c r="X265" s="3">
        <v>124.41111111111111</v>
      </c>
      <c r="Y265" s="3">
        <v>3.6361111111111111</v>
      </c>
      <c r="Z265" s="4">
        <f>Table39[[#This Row],[LPN Hours Contract]]/Table39[[#This Row],[LPN Hours]]</f>
        <v>2.9226578547825309E-2</v>
      </c>
      <c r="AA265" s="3">
        <v>5.1555555555555559</v>
      </c>
      <c r="AB265" s="3">
        <v>0</v>
      </c>
      <c r="AC265" s="4">
        <f>Table39[[#This Row],[LPN Admin Hours Contract]]/Table39[[#This Row],[LPN Admin Hours]]</f>
        <v>0</v>
      </c>
      <c r="AD265" s="3">
        <f>SUM(Table39[[#This Row],[CNA Hours]], Table39[[#This Row],[NA in Training Hours]], Table39[[#This Row],[Med Aide/Tech Hours]])</f>
        <v>268.49166666666667</v>
      </c>
      <c r="AE265" s="3">
        <f>SUM(Table39[[#This Row],[CNA Hours Contract]], Table39[[#This Row],[NA in Training Hours Contract]], Table39[[#This Row],[Med Aide/Tech Hours Contract]])</f>
        <v>7.6444444444444448</v>
      </c>
      <c r="AF265" s="4">
        <f>Table39[[#This Row],[CNA/NA/Med Aide Contract Hours]]/Table39[[#This Row],[Total CNA, NA in Training, Med Aide/Tech Hours]]</f>
        <v>2.8471812698511231E-2</v>
      </c>
      <c r="AG265" s="3">
        <v>268.49166666666667</v>
      </c>
      <c r="AH265" s="3">
        <v>7.6444444444444448</v>
      </c>
      <c r="AI265" s="4">
        <f>Table39[[#This Row],[CNA Hours Contract]]/Table39[[#This Row],[CNA Hours]]</f>
        <v>2.8471812698511231E-2</v>
      </c>
      <c r="AJ265" s="3">
        <v>0</v>
      </c>
      <c r="AK265" s="3">
        <v>0</v>
      </c>
      <c r="AL265" s="4">
        <v>0</v>
      </c>
      <c r="AM265" s="3">
        <v>0</v>
      </c>
      <c r="AN265" s="3">
        <v>0</v>
      </c>
      <c r="AO265" s="4">
        <v>0</v>
      </c>
      <c r="AP265" s="1" t="s">
        <v>263</v>
      </c>
      <c r="AQ265" s="1">
        <v>5</v>
      </c>
    </row>
    <row r="266" spans="1:43" x14ac:dyDescent="0.2">
      <c r="A266" s="1" t="s">
        <v>680</v>
      </c>
      <c r="B266" s="1" t="s">
        <v>949</v>
      </c>
      <c r="C266" s="1" t="s">
        <v>1398</v>
      </c>
      <c r="D266" s="1" t="s">
        <v>1744</v>
      </c>
      <c r="E266" s="3">
        <v>35.6</v>
      </c>
      <c r="F266" s="3">
        <f t="shared" si="14"/>
        <v>153.73766666666666</v>
      </c>
      <c r="G266" s="3">
        <f>SUM(Table39[[#This Row],[RN Hours Contract (W/ Admin, DON)]], Table39[[#This Row],[LPN Contract Hours (w/ Admin)]], Table39[[#This Row],[CNA/NA/Med Aide Contract Hours]])</f>
        <v>0</v>
      </c>
      <c r="H266" s="4">
        <f>Table39[[#This Row],[Total Contract Hours]]/Table39[[#This Row],[Total Hours Nurse Staffing]]</f>
        <v>0</v>
      </c>
      <c r="I266" s="3">
        <f>SUM(Table39[[#This Row],[RN Hours]], Table39[[#This Row],[RN Admin Hours]], Table39[[#This Row],[RN DON Hours]])</f>
        <v>43.077777777777769</v>
      </c>
      <c r="J266" s="3">
        <f t="shared" si="12"/>
        <v>0</v>
      </c>
      <c r="K266" s="4">
        <f>Table39[[#This Row],[RN Hours Contract (W/ Admin, DON)]]/Table39[[#This Row],[RN Hours (w/ Admin, DON)]]</f>
        <v>0</v>
      </c>
      <c r="L266" s="3">
        <v>33.388888888888886</v>
      </c>
      <c r="M266" s="3">
        <v>0</v>
      </c>
      <c r="N266" s="4">
        <f>Table39[[#This Row],[RN Hours Contract]]/Table39[[#This Row],[RN Hours]]</f>
        <v>0</v>
      </c>
      <c r="O266" s="3">
        <v>4.8888888888888893</v>
      </c>
      <c r="P266" s="3">
        <v>0</v>
      </c>
      <c r="Q266" s="4">
        <f>Table39[[#This Row],[RN Admin Hours Contract]]/Table39[[#This Row],[RN Admin Hours]]</f>
        <v>0</v>
      </c>
      <c r="R266" s="3">
        <v>4.8</v>
      </c>
      <c r="S266" s="3">
        <v>0</v>
      </c>
      <c r="T266" s="4">
        <f>Table39[[#This Row],[RN DON Hours Contract]]/Table39[[#This Row],[RN DON Hours]]</f>
        <v>0</v>
      </c>
      <c r="U266" s="3">
        <f>SUM(Table39[[#This Row],[LPN Hours]], Table39[[#This Row],[LPN Admin Hours]])</f>
        <v>19.697222222222223</v>
      </c>
      <c r="V266" s="3">
        <f>Table39[[#This Row],[LPN Hours Contract]]+Table39[[#This Row],[LPN Admin Hours Contract]]</f>
        <v>0</v>
      </c>
      <c r="W266" s="4">
        <f t="shared" si="13"/>
        <v>0</v>
      </c>
      <c r="X266" s="3">
        <v>19.697222222222223</v>
      </c>
      <c r="Y266" s="3">
        <v>0</v>
      </c>
      <c r="Z266" s="4">
        <f>Table39[[#This Row],[LPN Hours Contract]]/Table39[[#This Row],[LPN Hours]]</f>
        <v>0</v>
      </c>
      <c r="AA266" s="3">
        <v>0</v>
      </c>
      <c r="AB266" s="3">
        <v>0</v>
      </c>
      <c r="AC266" s="4">
        <v>0</v>
      </c>
      <c r="AD266" s="3">
        <f>SUM(Table39[[#This Row],[CNA Hours]], Table39[[#This Row],[NA in Training Hours]], Table39[[#This Row],[Med Aide/Tech Hours]])</f>
        <v>90.962666666666664</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90.962666666666664</v>
      </c>
      <c r="AH266" s="3">
        <v>0</v>
      </c>
      <c r="AI266" s="4">
        <f>Table39[[#This Row],[CNA Hours Contract]]/Table39[[#This Row],[CNA Hours]]</f>
        <v>0</v>
      </c>
      <c r="AJ266" s="3">
        <v>0</v>
      </c>
      <c r="AK266" s="3">
        <v>0</v>
      </c>
      <c r="AL266" s="4">
        <v>0</v>
      </c>
      <c r="AM266" s="3">
        <v>0</v>
      </c>
      <c r="AN266" s="3">
        <v>0</v>
      </c>
      <c r="AO266" s="4">
        <v>0</v>
      </c>
      <c r="AP266" s="1" t="s">
        <v>264</v>
      </c>
      <c r="AQ266" s="1">
        <v>5</v>
      </c>
    </row>
    <row r="267" spans="1:43" x14ac:dyDescent="0.2">
      <c r="A267" s="1" t="s">
        <v>680</v>
      </c>
      <c r="B267" s="1" t="s">
        <v>950</v>
      </c>
      <c r="C267" s="1" t="s">
        <v>1564</v>
      </c>
      <c r="D267" s="1" t="s">
        <v>1703</v>
      </c>
      <c r="E267" s="3">
        <v>52.922222222222224</v>
      </c>
      <c r="F267" s="3">
        <f t="shared" si="14"/>
        <v>129.3242222222222</v>
      </c>
      <c r="G267" s="3">
        <f>SUM(Table39[[#This Row],[RN Hours Contract (W/ Admin, DON)]], Table39[[#This Row],[LPN Contract Hours (w/ Admin)]], Table39[[#This Row],[CNA/NA/Med Aide Contract Hours]])</f>
        <v>0</v>
      </c>
      <c r="H267" s="4">
        <f>Table39[[#This Row],[Total Contract Hours]]/Table39[[#This Row],[Total Hours Nurse Staffing]]</f>
        <v>0</v>
      </c>
      <c r="I267" s="3">
        <f>SUM(Table39[[#This Row],[RN Hours]], Table39[[#This Row],[RN Admin Hours]], Table39[[#This Row],[RN DON Hours]])</f>
        <v>2.9758888888888881</v>
      </c>
      <c r="J267" s="3">
        <f t="shared" si="12"/>
        <v>0</v>
      </c>
      <c r="K267" s="4">
        <f>Table39[[#This Row],[RN Hours Contract (W/ Admin, DON)]]/Table39[[#This Row],[RN Hours (w/ Admin, DON)]]</f>
        <v>0</v>
      </c>
      <c r="L267" s="3">
        <v>0.43611111111111112</v>
      </c>
      <c r="M267" s="3">
        <v>0</v>
      </c>
      <c r="N267" s="4">
        <f>Table39[[#This Row],[RN Hours Contract]]/Table39[[#This Row],[RN Hours]]</f>
        <v>0</v>
      </c>
      <c r="O267" s="3">
        <v>0</v>
      </c>
      <c r="P267" s="3">
        <v>0</v>
      </c>
      <c r="Q267" s="4">
        <v>0</v>
      </c>
      <c r="R267" s="3">
        <v>2.5397777777777772</v>
      </c>
      <c r="S267" s="3">
        <v>0</v>
      </c>
      <c r="T267" s="4">
        <f>Table39[[#This Row],[RN DON Hours Contract]]/Table39[[#This Row],[RN DON Hours]]</f>
        <v>0</v>
      </c>
      <c r="U267" s="3">
        <f>SUM(Table39[[#This Row],[LPN Hours]], Table39[[#This Row],[LPN Admin Hours]])</f>
        <v>39.13411111111111</v>
      </c>
      <c r="V267" s="3">
        <f>Table39[[#This Row],[LPN Hours Contract]]+Table39[[#This Row],[LPN Admin Hours Contract]]</f>
        <v>0</v>
      </c>
      <c r="W267" s="4">
        <f t="shared" si="13"/>
        <v>0</v>
      </c>
      <c r="X267" s="3">
        <v>39.13411111111111</v>
      </c>
      <c r="Y267" s="3">
        <v>0</v>
      </c>
      <c r="Z267" s="4">
        <f>Table39[[#This Row],[LPN Hours Contract]]/Table39[[#This Row],[LPN Hours]]</f>
        <v>0</v>
      </c>
      <c r="AA267" s="3">
        <v>0</v>
      </c>
      <c r="AB267" s="3">
        <v>0</v>
      </c>
      <c r="AC267" s="4">
        <v>0</v>
      </c>
      <c r="AD267" s="3">
        <f>SUM(Table39[[#This Row],[CNA Hours]], Table39[[#This Row],[NA in Training Hours]], Table39[[#This Row],[Med Aide/Tech Hours]])</f>
        <v>87.214222222222219</v>
      </c>
      <c r="AE267" s="3">
        <f>SUM(Table39[[#This Row],[CNA Hours Contract]], Table39[[#This Row],[NA in Training Hours Contract]], Table39[[#This Row],[Med Aide/Tech Hours Contract]])</f>
        <v>0</v>
      </c>
      <c r="AF267" s="4">
        <f>Table39[[#This Row],[CNA/NA/Med Aide Contract Hours]]/Table39[[#This Row],[Total CNA, NA in Training, Med Aide/Tech Hours]]</f>
        <v>0</v>
      </c>
      <c r="AG267" s="3">
        <v>87.214222222222219</v>
      </c>
      <c r="AH267" s="3">
        <v>0</v>
      </c>
      <c r="AI267" s="4">
        <f>Table39[[#This Row],[CNA Hours Contract]]/Table39[[#This Row],[CNA Hours]]</f>
        <v>0</v>
      </c>
      <c r="AJ267" s="3">
        <v>0</v>
      </c>
      <c r="AK267" s="3">
        <v>0</v>
      </c>
      <c r="AL267" s="4">
        <v>0</v>
      </c>
      <c r="AM267" s="3">
        <v>0</v>
      </c>
      <c r="AN267" s="3">
        <v>0</v>
      </c>
      <c r="AO267" s="4">
        <v>0</v>
      </c>
      <c r="AP267" s="1" t="s">
        <v>265</v>
      </c>
      <c r="AQ267" s="1">
        <v>5</v>
      </c>
    </row>
    <row r="268" spans="1:43" x14ac:dyDescent="0.2">
      <c r="A268" s="1" t="s">
        <v>680</v>
      </c>
      <c r="B268" s="1" t="s">
        <v>951</v>
      </c>
      <c r="C268" s="1" t="s">
        <v>1505</v>
      </c>
      <c r="D268" s="1" t="s">
        <v>1733</v>
      </c>
      <c r="E268" s="3">
        <v>141.33333333333334</v>
      </c>
      <c r="F268" s="3">
        <f t="shared" si="14"/>
        <v>371.8</v>
      </c>
      <c r="G268" s="3">
        <f>SUM(Table39[[#This Row],[RN Hours Contract (W/ Admin, DON)]], Table39[[#This Row],[LPN Contract Hours (w/ Admin)]], Table39[[#This Row],[CNA/NA/Med Aide Contract Hours]])</f>
        <v>0</v>
      </c>
      <c r="H268" s="4">
        <f>Table39[[#This Row],[Total Contract Hours]]/Table39[[#This Row],[Total Hours Nurse Staffing]]</f>
        <v>0</v>
      </c>
      <c r="I268" s="3">
        <f>SUM(Table39[[#This Row],[RN Hours]], Table39[[#This Row],[RN Admin Hours]], Table39[[#This Row],[RN DON Hours]])</f>
        <v>54.75555555555556</v>
      </c>
      <c r="J268" s="3">
        <f t="shared" si="12"/>
        <v>0</v>
      </c>
      <c r="K268" s="4">
        <f>Table39[[#This Row],[RN Hours Contract (W/ Admin, DON)]]/Table39[[#This Row],[RN Hours (w/ Admin, DON)]]</f>
        <v>0</v>
      </c>
      <c r="L268" s="3">
        <v>37.397222222222226</v>
      </c>
      <c r="M268" s="3">
        <v>0</v>
      </c>
      <c r="N268" s="4">
        <f>Table39[[#This Row],[RN Hours Contract]]/Table39[[#This Row],[RN Hours]]</f>
        <v>0</v>
      </c>
      <c r="O268" s="3">
        <v>11.758333333333333</v>
      </c>
      <c r="P268" s="3">
        <v>0</v>
      </c>
      <c r="Q268" s="4">
        <f>Table39[[#This Row],[RN Admin Hours Contract]]/Table39[[#This Row],[RN Admin Hours]]</f>
        <v>0</v>
      </c>
      <c r="R268" s="3">
        <v>5.6</v>
      </c>
      <c r="S268" s="3">
        <v>0</v>
      </c>
      <c r="T268" s="4">
        <f>Table39[[#This Row],[RN DON Hours Contract]]/Table39[[#This Row],[RN DON Hours]]</f>
        <v>0</v>
      </c>
      <c r="U268" s="3">
        <f>SUM(Table39[[#This Row],[LPN Hours]], Table39[[#This Row],[LPN Admin Hours]])</f>
        <v>128.13611111111112</v>
      </c>
      <c r="V268" s="3">
        <f>Table39[[#This Row],[LPN Hours Contract]]+Table39[[#This Row],[LPN Admin Hours Contract]]</f>
        <v>0</v>
      </c>
      <c r="W268" s="4">
        <f t="shared" si="13"/>
        <v>0</v>
      </c>
      <c r="X268" s="3">
        <v>117.84444444444445</v>
      </c>
      <c r="Y268" s="3">
        <v>0</v>
      </c>
      <c r="Z268" s="4">
        <f>Table39[[#This Row],[LPN Hours Contract]]/Table39[[#This Row],[LPN Hours]]</f>
        <v>0</v>
      </c>
      <c r="AA268" s="3">
        <v>10.291666666666666</v>
      </c>
      <c r="AB268" s="3">
        <v>0</v>
      </c>
      <c r="AC268" s="4">
        <f>Table39[[#This Row],[LPN Admin Hours Contract]]/Table39[[#This Row],[LPN Admin Hours]]</f>
        <v>0</v>
      </c>
      <c r="AD268" s="3">
        <f>SUM(Table39[[#This Row],[CNA Hours]], Table39[[#This Row],[NA in Training Hours]], Table39[[#This Row],[Med Aide/Tech Hours]])</f>
        <v>188.90833333333333</v>
      </c>
      <c r="AE268" s="3">
        <f>SUM(Table39[[#This Row],[CNA Hours Contract]], Table39[[#This Row],[NA in Training Hours Contract]], Table39[[#This Row],[Med Aide/Tech Hours Contract]])</f>
        <v>0</v>
      </c>
      <c r="AF268" s="4">
        <f>Table39[[#This Row],[CNA/NA/Med Aide Contract Hours]]/Table39[[#This Row],[Total CNA, NA in Training, Med Aide/Tech Hours]]</f>
        <v>0</v>
      </c>
      <c r="AG268" s="3">
        <v>188.90833333333333</v>
      </c>
      <c r="AH268" s="3">
        <v>0</v>
      </c>
      <c r="AI268" s="4">
        <f>Table39[[#This Row],[CNA Hours Contract]]/Table39[[#This Row],[CNA Hours]]</f>
        <v>0</v>
      </c>
      <c r="AJ268" s="3">
        <v>0</v>
      </c>
      <c r="AK268" s="3">
        <v>0</v>
      </c>
      <c r="AL268" s="4">
        <v>0</v>
      </c>
      <c r="AM268" s="3">
        <v>0</v>
      </c>
      <c r="AN268" s="3">
        <v>0</v>
      </c>
      <c r="AO268" s="4">
        <v>0</v>
      </c>
      <c r="AP268" s="1" t="s">
        <v>266</v>
      </c>
      <c r="AQ268" s="1">
        <v>5</v>
      </c>
    </row>
    <row r="269" spans="1:43" x14ac:dyDescent="0.2">
      <c r="A269" s="1" t="s">
        <v>680</v>
      </c>
      <c r="B269" s="1" t="s">
        <v>952</v>
      </c>
      <c r="C269" s="1" t="s">
        <v>1565</v>
      </c>
      <c r="D269" s="1" t="s">
        <v>1714</v>
      </c>
      <c r="E269" s="3">
        <v>64.977777777777774</v>
      </c>
      <c r="F269" s="3">
        <f t="shared" si="14"/>
        <v>292.26666666666665</v>
      </c>
      <c r="G269" s="3">
        <f>SUM(Table39[[#This Row],[RN Hours Contract (W/ Admin, DON)]], Table39[[#This Row],[LPN Contract Hours (w/ Admin)]], Table39[[#This Row],[CNA/NA/Med Aide Contract Hours]])</f>
        <v>0</v>
      </c>
      <c r="H269" s="4">
        <f>Table39[[#This Row],[Total Contract Hours]]/Table39[[#This Row],[Total Hours Nurse Staffing]]</f>
        <v>0</v>
      </c>
      <c r="I269" s="3">
        <f>SUM(Table39[[#This Row],[RN Hours]], Table39[[#This Row],[RN Admin Hours]], Table39[[#This Row],[RN DON Hours]])</f>
        <v>43.591666666666669</v>
      </c>
      <c r="J269" s="3">
        <f t="shared" si="12"/>
        <v>0</v>
      </c>
      <c r="K269" s="4">
        <f>Table39[[#This Row],[RN Hours Contract (W/ Admin, DON)]]/Table39[[#This Row],[RN Hours (w/ Admin, DON)]]</f>
        <v>0</v>
      </c>
      <c r="L269" s="3">
        <v>38.169444444444444</v>
      </c>
      <c r="M269" s="3">
        <v>0</v>
      </c>
      <c r="N269" s="4">
        <f>Table39[[#This Row],[RN Hours Contract]]/Table39[[#This Row],[RN Hours]]</f>
        <v>0</v>
      </c>
      <c r="O269" s="3">
        <v>0</v>
      </c>
      <c r="P269" s="3">
        <v>0</v>
      </c>
      <c r="Q269" s="4">
        <v>0</v>
      </c>
      <c r="R269" s="3">
        <v>5.4222222222222225</v>
      </c>
      <c r="S269" s="3">
        <v>0</v>
      </c>
      <c r="T269" s="4">
        <f>Table39[[#This Row],[RN DON Hours Contract]]/Table39[[#This Row],[RN DON Hours]]</f>
        <v>0</v>
      </c>
      <c r="U269" s="3">
        <f>SUM(Table39[[#This Row],[LPN Hours]], Table39[[#This Row],[LPN Admin Hours]])</f>
        <v>67.475000000000009</v>
      </c>
      <c r="V269" s="3">
        <f>Table39[[#This Row],[LPN Hours Contract]]+Table39[[#This Row],[LPN Admin Hours Contract]]</f>
        <v>0</v>
      </c>
      <c r="W269" s="4">
        <f t="shared" si="13"/>
        <v>0</v>
      </c>
      <c r="X269" s="3">
        <v>57.111111111111114</v>
      </c>
      <c r="Y269" s="3">
        <v>0</v>
      </c>
      <c r="Z269" s="4">
        <f>Table39[[#This Row],[LPN Hours Contract]]/Table39[[#This Row],[LPN Hours]]</f>
        <v>0</v>
      </c>
      <c r="AA269" s="3">
        <v>10.363888888888889</v>
      </c>
      <c r="AB269" s="3">
        <v>0</v>
      </c>
      <c r="AC269" s="4">
        <f>Table39[[#This Row],[LPN Admin Hours Contract]]/Table39[[#This Row],[LPN Admin Hours]]</f>
        <v>0</v>
      </c>
      <c r="AD269" s="3">
        <f>SUM(Table39[[#This Row],[CNA Hours]], Table39[[#This Row],[NA in Training Hours]], Table39[[#This Row],[Med Aide/Tech Hours]])</f>
        <v>181.2</v>
      </c>
      <c r="AE269" s="3">
        <f>SUM(Table39[[#This Row],[CNA Hours Contract]], Table39[[#This Row],[NA in Training Hours Contract]], Table39[[#This Row],[Med Aide/Tech Hours Contract]])</f>
        <v>0</v>
      </c>
      <c r="AF269" s="4">
        <f>Table39[[#This Row],[CNA/NA/Med Aide Contract Hours]]/Table39[[#This Row],[Total CNA, NA in Training, Med Aide/Tech Hours]]</f>
        <v>0</v>
      </c>
      <c r="AG269" s="3">
        <v>180.14722222222221</v>
      </c>
      <c r="AH269" s="3">
        <v>0</v>
      </c>
      <c r="AI269" s="4">
        <f>Table39[[#This Row],[CNA Hours Contract]]/Table39[[#This Row],[CNA Hours]]</f>
        <v>0</v>
      </c>
      <c r="AJ269" s="3">
        <v>1.0527777777777778</v>
      </c>
      <c r="AK269" s="3">
        <v>0</v>
      </c>
      <c r="AL269" s="4">
        <f>Table39[[#This Row],[NA in Training Hours Contract]]/Table39[[#This Row],[NA in Training Hours]]</f>
        <v>0</v>
      </c>
      <c r="AM269" s="3">
        <v>0</v>
      </c>
      <c r="AN269" s="3">
        <v>0</v>
      </c>
      <c r="AO269" s="4">
        <v>0</v>
      </c>
      <c r="AP269" s="1" t="s">
        <v>267</v>
      </c>
      <c r="AQ269" s="1">
        <v>5</v>
      </c>
    </row>
    <row r="270" spans="1:43" x14ac:dyDescent="0.2">
      <c r="A270" s="1" t="s">
        <v>680</v>
      </c>
      <c r="B270" s="1" t="s">
        <v>953</v>
      </c>
      <c r="C270" s="1" t="s">
        <v>1472</v>
      </c>
      <c r="D270" s="1" t="s">
        <v>1741</v>
      </c>
      <c r="E270" s="3">
        <v>120.17777777777778</v>
      </c>
      <c r="F270" s="3">
        <f t="shared" si="14"/>
        <v>524.83333333333326</v>
      </c>
      <c r="G270" s="3">
        <f>SUM(Table39[[#This Row],[RN Hours Contract (W/ Admin, DON)]], Table39[[#This Row],[LPN Contract Hours (w/ Admin)]], Table39[[#This Row],[CNA/NA/Med Aide Contract Hours]])</f>
        <v>1.6611111111111112</v>
      </c>
      <c r="H270" s="4">
        <f>Table39[[#This Row],[Total Contract Hours]]/Table39[[#This Row],[Total Hours Nurse Staffing]]</f>
        <v>3.1650259341589929E-3</v>
      </c>
      <c r="I270" s="3">
        <f>SUM(Table39[[#This Row],[RN Hours]], Table39[[#This Row],[RN Admin Hours]], Table39[[#This Row],[RN DON Hours]])</f>
        <v>139.23055555555555</v>
      </c>
      <c r="J270" s="3">
        <f t="shared" si="12"/>
        <v>0</v>
      </c>
      <c r="K270" s="4">
        <f>Table39[[#This Row],[RN Hours Contract (W/ Admin, DON)]]/Table39[[#This Row],[RN Hours (w/ Admin, DON)]]</f>
        <v>0</v>
      </c>
      <c r="L270" s="3">
        <v>122.43055555555556</v>
      </c>
      <c r="M270" s="3">
        <v>0</v>
      </c>
      <c r="N270" s="4">
        <f>Table39[[#This Row],[RN Hours Contract]]/Table39[[#This Row],[RN Hours]]</f>
        <v>0</v>
      </c>
      <c r="O270" s="3">
        <v>11.2</v>
      </c>
      <c r="P270" s="3">
        <v>0</v>
      </c>
      <c r="Q270" s="4">
        <f>Table39[[#This Row],[RN Admin Hours Contract]]/Table39[[#This Row],[RN Admin Hours]]</f>
        <v>0</v>
      </c>
      <c r="R270" s="3">
        <v>5.6</v>
      </c>
      <c r="S270" s="3">
        <v>0</v>
      </c>
      <c r="T270" s="4">
        <f>Table39[[#This Row],[RN DON Hours Contract]]/Table39[[#This Row],[RN DON Hours]]</f>
        <v>0</v>
      </c>
      <c r="U270" s="3">
        <f>SUM(Table39[[#This Row],[LPN Hours]], Table39[[#This Row],[LPN Admin Hours]])</f>
        <v>124.89166666666667</v>
      </c>
      <c r="V270" s="3">
        <f>Table39[[#This Row],[LPN Hours Contract]]+Table39[[#This Row],[LPN Admin Hours Contract]]</f>
        <v>0</v>
      </c>
      <c r="W270" s="4">
        <f t="shared" si="13"/>
        <v>0</v>
      </c>
      <c r="X270" s="3">
        <v>119.02500000000001</v>
      </c>
      <c r="Y270" s="3">
        <v>0</v>
      </c>
      <c r="Z270" s="4">
        <f>Table39[[#This Row],[LPN Hours Contract]]/Table39[[#This Row],[LPN Hours]]</f>
        <v>0</v>
      </c>
      <c r="AA270" s="3">
        <v>5.8666666666666663</v>
      </c>
      <c r="AB270" s="3">
        <v>0</v>
      </c>
      <c r="AC270" s="4">
        <f>Table39[[#This Row],[LPN Admin Hours Contract]]/Table39[[#This Row],[LPN Admin Hours]]</f>
        <v>0</v>
      </c>
      <c r="AD270" s="3">
        <f>SUM(Table39[[#This Row],[CNA Hours]], Table39[[#This Row],[NA in Training Hours]], Table39[[#This Row],[Med Aide/Tech Hours]])</f>
        <v>260.71111111111111</v>
      </c>
      <c r="AE270" s="3">
        <f>SUM(Table39[[#This Row],[CNA Hours Contract]], Table39[[#This Row],[NA in Training Hours Contract]], Table39[[#This Row],[Med Aide/Tech Hours Contract]])</f>
        <v>1.6611111111111112</v>
      </c>
      <c r="AF270" s="4">
        <f>Table39[[#This Row],[CNA/NA/Med Aide Contract Hours]]/Table39[[#This Row],[Total CNA, NA in Training, Med Aide/Tech Hours]]</f>
        <v>6.3714626662120704E-3</v>
      </c>
      <c r="AG270" s="3">
        <v>260.71111111111111</v>
      </c>
      <c r="AH270" s="3">
        <v>1.6611111111111112</v>
      </c>
      <c r="AI270" s="4">
        <f>Table39[[#This Row],[CNA Hours Contract]]/Table39[[#This Row],[CNA Hours]]</f>
        <v>6.3714626662120704E-3</v>
      </c>
      <c r="AJ270" s="3">
        <v>0</v>
      </c>
      <c r="AK270" s="3">
        <v>0</v>
      </c>
      <c r="AL270" s="4">
        <v>0</v>
      </c>
      <c r="AM270" s="3">
        <v>0</v>
      </c>
      <c r="AN270" s="3">
        <v>0</v>
      </c>
      <c r="AO270" s="4">
        <v>0</v>
      </c>
      <c r="AP270" s="1" t="s">
        <v>268</v>
      </c>
      <c r="AQ270" s="1">
        <v>5</v>
      </c>
    </row>
    <row r="271" spans="1:43" x14ac:dyDescent="0.2">
      <c r="A271" s="1" t="s">
        <v>680</v>
      </c>
      <c r="B271" s="1" t="s">
        <v>954</v>
      </c>
      <c r="C271" s="1" t="s">
        <v>1436</v>
      </c>
      <c r="D271" s="1" t="s">
        <v>1717</v>
      </c>
      <c r="E271" s="3">
        <v>97.388888888888886</v>
      </c>
      <c r="F271" s="3">
        <f t="shared" si="14"/>
        <v>272.0333333333333</v>
      </c>
      <c r="G271" s="3">
        <f>SUM(Table39[[#This Row],[RN Hours Contract (W/ Admin, DON)]], Table39[[#This Row],[LPN Contract Hours (w/ Admin)]], Table39[[#This Row],[CNA/NA/Med Aide Contract Hours]])</f>
        <v>0</v>
      </c>
      <c r="H271" s="4">
        <f>Table39[[#This Row],[Total Contract Hours]]/Table39[[#This Row],[Total Hours Nurse Staffing]]</f>
        <v>0</v>
      </c>
      <c r="I271" s="3">
        <f>SUM(Table39[[#This Row],[RN Hours]], Table39[[#This Row],[RN Admin Hours]], Table39[[#This Row],[RN DON Hours]])</f>
        <v>49.147222222222219</v>
      </c>
      <c r="J271" s="3">
        <f t="shared" si="12"/>
        <v>0</v>
      </c>
      <c r="K271" s="4">
        <f>Table39[[#This Row],[RN Hours Contract (W/ Admin, DON)]]/Table39[[#This Row],[RN Hours (w/ Admin, DON)]]</f>
        <v>0</v>
      </c>
      <c r="L271" s="3">
        <v>26.177777777777777</v>
      </c>
      <c r="M271" s="3">
        <v>0</v>
      </c>
      <c r="N271" s="4">
        <f>Table39[[#This Row],[RN Hours Contract]]/Table39[[#This Row],[RN Hours]]</f>
        <v>0</v>
      </c>
      <c r="O271" s="3">
        <v>17.369444444444444</v>
      </c>
      <c r="P271" s="3">
        <v>0</v>
      </c>
      <c r="Q271" s="4">
        <f>Table39[[#This Row],[RN Admin Hours Contract]]/Table39[[#This Row],[RN Admin Hours]]</f>
        <v>0</v>
      </c>
      <c r="R271" s="3">
        <v>5.6</v>
      </c>
      <c r="S271" s="3">
        <v>0</v>
      </c>
      <c r="T271" s="4">
        <f>Table39[[#This Row],[RN DON Hours Contract]]/Table39[[#This Row],[RN DON Hours]]</f>
        <v>0</v>
      </c>
      <c r="U271" s="3">
        <f>SUM(Table39[[#This Row],[LPN Hours]], Table39[[#This Row],[LPN Admin Hours]])</f>
        <v>71.63333333333334</v>
      </c>
      <c r="V271" s="3">
        <f>Table39[[#This Row],[LPN Hours Contract]]+Table39[[#This Row],[LPN Admin Hours Contract]]</f>
        <v>0</v>
      </c>
      <c r="W271" s="4">
        <f t="shared" si="13"/>
        <v>0</v>
      </c>
      <c r="X271" s="3">
        <v>71.63333333333334</v>
      </c>
      <c r="Y271" s="3">
        <v>0</v>
      </c>
      <c r="Z271" s="4">
        <f>Table39[[#This Row],[LPN Hours Contract]]/Table39[[#This Row],[LPN Hours]]</f>
        <v>0</v>
      </c>
      <c r="AA271" s="3">
        <v>0</v>
      </c>
      <c r="AB271" s="3">
        <v>0</v>
      </c>
      <c r="AC271" s="4">
        <v>0</v>
      </c>
      <c r="AD271" s="3">
        <f>SUM(Table39[[#This Row],[CNA Hours]], Table39[[#This Row],[NA in Training Hours]], Table39[[#This Row],[Med Aide/Tech Hours]])</f>
        <v>151.25277777777777</v>
      </c>
      <c r="AE271" s="3">
        <f>SUM(Table39[[#This Row],[CNA Hours Contract]], Table39[[#This Row],[NA in Training Hours Contract]], Table39[[#This Row],[Med Aide/Tech Hours Contract]])</f>
        <v>0</v>
      </c>
      <c r="AF271" s="4">
        <f>Table39[[#This Row],[CNA/NA/Med Aide Contract Hours]]/Table39[[#This Row],[Total CNA, NA in Training, Med Aide/Tech Hours]]</f>
        <v>0</v>
      </c>
      <c r="AG271" s="3">
        <v>151.25277777777777</v>
      </c>
      <c r="AH271" s="3">
        <v>0</v>
      </c>
      <c r="AI271" s="4">
        <f>Table39[[#This Row],[CNA Hours Contract]]/Table39[[#This Row],[CNA Hours]]</f>
        <v>0</v>
      </c>
      <c r="AJ271" s="3">
        <v>0</v>
      </c>
      <c r="AK271" s="3">
        <v>0</v>
      </c>
      <c r="AL271" s="4">
        <v>0</v>
      </c>
      <c r="AM271" s="3">
        <v>0</v>
      </c>
      <c r="AN271" s="3">
        <v>0</v>
      </c>
      <c r="AO271" s="4">
        <v>0</v>
      </c>
      <c r="AP271" s="1" t="s">
        <v>269</v>
      </c>
      <c r="AQ271" s="1">
        <v>5</v>
      </c>
    </row>
    <row r="272" spans="1:43" x14ac:dyDescent="0.2">
      <c r="A272" s="1" t="s">
        <v>680</v>
      </c>
      <c r="B272" s="1" t="s">
        <v>955</v>
      </c>
      <c r="C272" s="1" t="s">
        <v>1552</v>
      </c>
      <c r="D272" s="1" t="s">
        <v>1733</v>
      </c>
      <c r="E272" s="3">
        <v>168.07777777777778</v>
      </c>
      <c r="F272" s="3">
        <f t="shared" si="14"/>
        <v>486.82977777777774</v>
      </c>
      <c r="G272" s="3">
        <f>SUM(Table39[[#This Row],[RN Hours Contract (W/ Admin, DON)]], Table39[[#This Row],[LPN Contract Hours (w/ Admin)]], Table39[[#This Row],[CNA/NA/Med Aide Contract Hours]])</f>
        <v>24.896444444444445</v>
      </c>
      <c r="H272" s="4">
        <f>Table39[[#This Row],[Total Contract Hours]]/Table39[[#This Row],[Total Hours Nurse Staffing]]</f>
        <v>5.1139937573434296E-2</v>
      </c>
      <c r="I272" s="3">
        <f>SUM(Table39[[#This Row],[RN Hours]], Table39[[#This Row],[RN Admin Hours]], Table39[[#This Row],[RN DON Hours]])</f>
        <v>136.70477777777776</v>
      </c>
      <c r="J272" s="3">
        <f t="shared" si="12"/>
        <v>5.9658888888888884</v>
      </c>
      <c r="K272" s="4">
        <f>Table39[[#This Row],[RN Hours Contract (W/ Admin, DON)]]/Table39[[#This Row],[RN Hours (w/ Admin, DON)]]</f>
        <v>4.3640675811541983E-2</v>
      </c>
      <c r="L272" s="3">
        <v>131.10477777777777</v>
      </c>
      <c r="M272" s="3">
        <v>5.9658888888888884</v>
      </c>
      <c r="N272" s="4">
        <f>Table39[[#This Row],[RN Hours Contract]]/Table39[[#This Row],[RN Hours]]</f>
        <v>4.5504740483226731E-2</v>
      </c>
      <c r="O272" s="3">
        <v>0</v>
      </c>
      <c r="P272" s="3">
        <v>0</v>
      </c>
      <c r="Q272" s="4">
        <v>0</v>
      </c>
      <c r="R272" s="3">
        <v>5.6</v>
      </c>
      <c r="S272" s="3">
        <v>0</v>
      </c>
      <c r="T272" s="4">
        <f>Table39[[#This Row],[RN DON Hours Contract]]/Table39[[#This Row],[RN DON Hours]]</f>
        <v>0</v>
      </c>
      <c r="U272" s="3">
        <f>SUM(Table39[[#This Row],[LPN Hours]], Table39[[#This Row],[LPN Admin Hours]])</f>
        <v>115.01666666666667</v>
      </c>
      <c r="V272" s="3">
        <f>Table39[[#This Row],[LPN Hours Contract]]+Table39[[#This Row],[LPN Admin Hours Contract]]</f>
        <v>0</v>
      </c>
      <c r="W272" s="4">
        <f t="shared" si="13"/>
        <v>0</v>
      </c>
      <c r="X272" s="3">
        <v>109.59444444444445</v>
      </c>
      <c r="Y272" s="3">
        <v>0</v>
      </c>
      <c r="Z272" s="4">
        <f>Table39[[#This Row],[LPN Hours Contract]]/Table39[[#This Row],[LPN Hours]]</f>
        <v>0</v>
      </c>
      <c r="AA272" s="3">
        <v>5.4222222222222225</v>
      </c>
      <c r="AB272" s="3">
        <v>0</v>
      </c>
      <c r="AC272" s="4">
        <f>Table39[[#This Row],[LPN Admin Hours Contract]]/Table39[[#This Row],[LPN Admin Hours]]</f>
        <v>0</v>
      </c>
      <c r="AD272" s="3">
        <f>SUM(Table39[[#This Row],[CNA Hours]], Table39[[#This Row],[NA in Training Hours]], Table39[[#This Row],[Med Aide/Tech Hours]])</f>
        <v>235.10833333333332</v>
      </c>
      <c r="AE272" s="3">
        <f>SUM(Table39[[#This Row],[CNA Hours Contract]], Table39[[#This Row],[NA in Training Hours Contract]], Table39[[#This Row],[Med Aide/Tech Hours Contract]])</f>
        <v>18.930555555555557</v>
      </c>
      <c r="AF272" s="4">
        <f>Table39[[#This Row],[CNA/NA/Med Aide Contract Hours]]/Table39[[#This Row],[Total CNA, NA in Training, Med Aide/Tech Hours]]</f>
        <v>8.0518437127092723E-2</v>
      </c>
      <c r="AG272" s="3">
        <v>235.10833333333332</v>
      </c>
      <c r="AH272" s="3">
        <v>18.930555555555557</v>
      </c>
      <c r="AI272" s="4">
        <f>Table39[[#This Row],[CNA Hours Contract]]/Table39[[#This Row],[CNA Hours]]</f>
        <v>8.0518437127092723E-2</v>
      </c>
      <c r="AJ272" s="3">
        <v>0</v>
      </c>
      <c r="AK272" s="3">
        <v>0</v>
      </c>
      <c r="AL272" s="4">
        <v>0</v>
      </c>
      <c r="AM272" s="3">
        <v>0</v>
      </c>
      <c r="AN272" s="3">
        <v>0</v>
      </c>
      <c r="AO272" s="4">
        <v>0</v>
      </c>
      <c r="AP272" s="1" t="s">
        <v>270</v>
      </c>
      <c r="AQ272" s="1">
        <v>5</v>
      </c>
    </row>
    <row r="273" spans="1:43" x14ac:dyDescent="0.2">
      <c r="A273" s="1" t="s">
        <v>680</v>
      </c>
      <c r="B273" s="1" t="s">
        <v>956</v>
      </c>
      <c r="C273" s="1" t="s">
        <v>1439</v>
      </c>
      <c r="D273" s="1" t="s">
        <v>1741</v>
      </c>
      <c r="E273" s="3">
        <v>179.5888888888889</v>
      </c>
      <c r="F273" s="3">
        <f t="shared" si="14"/>
        <v>425.85555555555555</v>
      </c>
      <c r="G273" s="3">
        <f>SUM(Table39[[#This Row],[RN Hours Contract (W/ Admin, DON)]], Table39[[#This Row],[LPN Contract Hours (w/ Admin)]], Table39[[#This Row],[CNA/NA/Med Aide Contract Hours]])</f>
        <v>0</v>
      </c>
      <c r="H273" s="4">
        <f>Table39[[#This Row],[Total Contract Hours]]/Table39[[#This Row],[Total Hours Nurse Staffing]]</f>
        <v>0</v>
      </c>
      <c r="I273" s="3">
        <f>SUM(Table39[[#This Row],[RN Hours]], Table39[[#This Row],[RN Admin Hours]], Table39[[#This Row],[RN DON Hours]])</f>
        <v>58.186111111111117</v>
      </c>
      <c r="J273" s="3">
        <f t="shared" si="12"/>
        <v>0</v>
      </c>
      <c r="K273" s="4">
        <f>Table39[[#This Row],[RN Hours Contract (W/ Admin, DON)]]/Table39[[#This Row],[RN Hours (w/ Admin, DON)]]</f>
        <v>0</v>
      </c>
      <c r="L273" s="3">
        <v>41.44166666666667</v>
      </c>
      <c r="M273" s="3">
        <v>0</v>
      </c>
      <c r="N273" s="4">
        <f>Table39[[#This Row],[RN Hours Contract]]/Table39[[#This Row],[RN Hours]]</f>
        <v>0</v>
      </c>
      <c r="O273" s="3">
        <v>11.144444444444444</v>
      </c>
      <c r="P273" s="3">
        <v>0</v>
      </c>
      <c r="Q273" s="4">
        <f>Table39[[#This Row],[RN Admin Hours Contract]]/Table39[[#This Row],[RN Admin Hours]]</f>
        <v>0</v>
      </c>
      <c r="R273" s="3">
        <v>5.6</v>
      </c>
      <c r="S273" s="3">
        <v>0</v>
      </c>
      <c r="T273" s="4">
        <f>Table39[[#This Row],[RN DON Hours Contract]]/Table39[[#This Row],[RN DON Hours]]</f>
        <v>0</v>
      </c>
      <c r="U273" s="3">
        <f>SUM(Table39[[#This Row],[LPN Hours]], Table39[[#This Row],[LPN Admin Hours]])</f>
        <v>154.48888888888888</v>
      </c>
      <c r="V273" s="3">
        <f>Table39[[#This Row],[LPN Hours Contract]]+Table39[[#This Row],[LPN Admin Hours Contract]]</f>
        <v>0</v>
      </c>
      <c r="W273" s="4">
        <f t="shared" si="13"/>
        <v>0</v>
      </c>
      <c r="X273" s="3">
        <v>137.85</v>
      </c>
      <c r="Y273" s="3">
        <v>0</v>
      </c>
      <c r="Z273" s="4">
        <f>Table39[[#This Row],[LPN Hours Contract]]/Table39[[#This Row],[LPN Hours]]</f>
        <v>0</v>
      </c>
      <c r="AA273" s="3">
        <v>16.638888888888889</v>
      </c>
      <c r="AB273" s="3">
        <v>0</v>
      </c>
      <c r="AC273" s="4">
        <f>Table39[[#This Row],[LPN Admin Hours Contract]]/Table39[[#This Row],[LPN Admin Hours]]</f>
        <v>0</v>
      </c>
      <c r="AD273" s="3">
        <f>SUM(Table39[[#This Row],[CNA Hours]], Table39[[#This Row],[NA in Training Hours]], Table39[[#This Row],[Med Aide/Tech Hours]])</f>
        <v>213.18055555555554</v>
      </c>
      <c r="AE273" s="3">
        <f>SUM(Table39[[#This Row],[CNA Hours Contract]], Table39[[#This Row],[NA in Training Hours Contract]], Table39[[#This Row],[Med Aide/Tech Hours Contract]])</f>
        <v>0</v>
      </c>
      <c r="AF273" s="4">
        <f>Table39[[#This Row],[CNA/NA/Med Aide Contract Hours]]/Table39[[#This Row],[Total CNA, NA in Training, Med Aide/Tech Hours]]</f>
        <v>0</v>
      </c>
      <c r="AG273" s="3">
        <v>213.18055555555554</v>
      </c>
      <c r="AH273" s="3">
        <v>0</v>
      </c>
      <c r="AI273" s="4">
        <f>Table39[[#This Row],[CNA Hours Contract]]/Table39[[#This Row],[CNA Hours]]</f>
        <v>0</v>
      </c>
      <c r="AJ273" s="3">
        <v>0</v>
      </c>
      <c r="AK273" s="3">
        <v>0</v>
      </c>
      <c r="AL273" s="4">
        <v>0</v>
      </c>
      <c r="AM273" s="3">
        <v>0</v>
      </c>
      <c r="AN273" s="3">
        <v>0</v>
      </c>
      <c r="AO273" s="4">
        <v>0</v>
      </c>
      <c r="AP273" s="1" t="s">
        <v>271</v>
      </c>
      <c r="AQ273" s="1">
        <v>5</v>
      </c>
    </row>
    <row r="274" spans="1:43" x14ac:dyDescent="0.2">
      <c r="A274" s="1" t="s">
        <v>680</v>
      </c>
      <c r="B274" s="1" t="s">
        <v>957</v>
      </c>
      <c r="C274" s="1" t="s">
        <v>1546</v>
      </c>
      <c r="D274" s="1" t="s">
        <v>1741</v>
      </c>
      <c r="E274" s="3">
        <v>113.48888888888889</v>
      </c>
      <c r="F274" s="3">
        <f t="shared" si="14"/>
        <v>367.65988888888887</v>
      </c>
      <c r="G274" s="3">
        <f>SUM(Table39[[#This Row],[RN Hours Contract (W/ Admin, DON)]], Table39[[#This Row],[LPN Contract Hours (w/ Admin)]], Table39[[#This Row],[CNA/NA/Med Aide Contract Hours]])</f>
        <v>6.2747777777777767</v>
      </c>
      <c r="H274" s="4">
        <f>Table39[[#This Row],[Total Contract Hours]]/Table39[[#This Row],[Total Hours Nurse Staffing]]</f>
        <v>1.7066799962163096E-2</v>
      </c>
      <c r="I274" s="3">
        <f>SUM(Table39[[#This Row],[RN Hours]], Table39[[#This Row],[RN Admin Hours]], Table39[[#This Row],[RN DON Hours]])</f>
        <v>43.753888888888888</v>
      </c>
      <c r="J274" s="3">
        <f t="shared" si="12"/>
        <v>3.0074444444444439</v>
      </c>
      <c r="K274" s="4">
        <f>Table39[[#This Row],[RN Hours Contract (W/ Admin, DON)]]/Table39[[#This Row],[RN Hours (w/ Admin, DON)]]</f>
        <v>6.8735477481366727E-2</v>
      </c>
      <c r="L274" s="3">
        <v>28.664999999999999</v>
      </c>
      <c r="M274" s="3">
        <v>3.0074444444444439</v>
      </c>
      <c r="N274" s="4">
        <f>Table39[[#This Row],[RN Hours Contract]]/Table39[[#This Row],[RN Hours]]</f>
        <v>0.10491695253600014</v>
      </c>
      <c r="O274" s="3">
        <v>9.5777777777777775</v>
      </c>
      <c r="P274" s="3">
        <v>0</v>
      </c>
      <c r="Q274" s="4">
        <f>Table39[[#This Row],[RN Admin Hours Contract]]/Table39[[#This Row],[RN Admin Hours]]</f>
        <v>0</v>
      </c>
      <c r="R274" s="3">
        <v>5.5111111111111111</v>
      </c>
      <c r="S274" s="3">
        <v>0</v>
      </c>
      <c r="T274" s="4">
        <f>Table39[[#This Row],[RN DON Hours Contract]]/Table39[[#This Row],[RN DON Hours]]</f>
        <v>0</v>
      </c>
      <c r="U274" s="3">
        <f>SUM(Table39[[#This Row],[LPN Hours]], Table39[[#This Row],[LPN Admin Hours]])</f>
        <v>120.58755555555555</v>
      </c>
      <c r="V274" s="3">
        <f>Table39[[#This Row],[LPN Hours Contract]]+Table39[[#This Row],[LPN Admin Hours Contract]]</f>
        <v>2.9728888888888885</v>
      </c>
      <c r="W274" s="4">
        <f t="shared" si="13"/>
        <v>2.4653363899720625E-2</v>
      </c>
      <c r="X274" s="3">
        <v>94.064999999999998</v>
      </c>
      <c r="Y274" s="3">
        <v>2.9728888888888885</v>
      </c>
      <c r="Z274" s="4">
        <f>Table39[[#This Row],[LPN Hours Contract]]/Table39[[#This Row],[LPN Hours]]</f>
        <v>3.160462328059202E-2</v>
      </c>
      <c r="AA274" s="3">
        <v>26.522555555555563</v>
      </c>
      <c r="AB274" s="3">
        <v>0</v>
      </c>
      <c r="AC274" s="4">
        <f>Table39[[#This Row],[LPN Admin Hours Contract]]/Table39[[#This Row],[LPN Admin Hours]]</f>
        <v>0</v>
      </c>
      <c r="AD274" s="3">
        <f>SUM(Table39[[#This Row],[CNA Hours]], Table39[[#This Row],[NA in Training Hours]], Table39[[#This Row],[Med Aide/Tech Hours]])</f>
        <v>203.31844444444445</v>
      </c>
      <c r="AE274" s="3">
        <f>SUM(Table39[[#This Row],[CNA Hours Contract]], Table39[[#This Row],[NA in Training Hours Contract]], Table39[[#This Row],[Med Aide/Tech Hours Contract]])</f>
        <v>0.29444444444444445</v>
      </c>
      <c r="AF274" s="4">
        <f>Table39[[#This Row],[CNA/NA/Med Aide Contract Hours]]/Table39[[#This Row],[Total CNA, NA in Training, Med Aide/Tech Hours]]</f>
        <v>1.4481934742762584E-3</v>
      </c>
      <c r="AG274" s="3">
        <v>203.31844444444445</v>
      </c>
      <c r="AH274" s="3">
        <v>0.29444444444444445</v>
      </c>
      <c r="AI274" s="4">
        <f>Table39[[#This Row],[CNA Hours Contract]]/Table39[[#This Row],[CNA Hours]]</f>
        <v>1.4481934742762584E-3</v>
      </c>
      <c r="AJ274" s="3">
        <v>0</v>
      </c>
      <c r="AK274" s="3">
        <v>0</v>
      </c>
      <c r="AL274" s="4">
        <v>0</v>
      </c>
      <c r="AM274" s="3">
        <v>0</v>
      </c>
      <c r="AN274" s="3">
        <v>0</v>
      </c>
      <c r="AO274" s="4">
        <v>0</v>
      </c>
      <c r="AP274" s="1" t="s">
        <v>272</v>
      </c>
      <c r="AQ274" s="1">
        <v>5</v>
      </c>
    </row>
    <row r="275" spans="1:43" x14ac:dyDescent="0.2">
      <c r="A275" s="1" t="s">
        <v>680</v>
      </c>
      <c r="B275" s="1" t="s">
        <v>958</v>
      </c>
      <c r="C275" s="1" t="s">
        <v>1389</v>
      </c>
      <c r="D275" s="1" t="s">
        <v>1764</v>
      </c>
      <c r="E275" s="3">
        <v>74.833333333333329</v>
      </c>
      <c r="F275" s="3">
        <f t="shared" si="14"/>
        <v>363.30388888888888</v>
      </c>
      <c r="G275" s="3">
        <f>SUM(Table39[[#This Row],[RN Hours Contract (W/ Admin, DON)]], Table39[[#This Row],[LPN Contract Hours (w/ Admin)]], Table39[[#This Row],[CNA/NA/Med Aide Contract Hours]])</f>
        <v>5.2249999999999996</v>
      </c>
      <c r="H275" s="4">
        <f>Table39[[#This Row],[Total Contract Hours]]/Table39[[#This Row],[Total Hours Nurse Staffing]]</f>
        <v>1.4381899450567094E-2</v>
      </c>
      <c r="I275" s="3">
        <f>SUM(Table39[[#This Row],[RN Hours]], Table39[[#This Row],[RN Admin Hours]], Table39[[#This Row],[RN DON Hours]])</f>
        <v>87.743333333333325</v>
      </c>
      <c r="J275" s="3">
        <f t="shared" si="12"/>
        <v>0</v>
      </c>
      <c r="K275" s="4">
        <f>Table39[[#This Row],[RN Hours Contract (W/ Admin, DON)]]/Table39[[#This Row],[RN Hours (w/ Admin, DON)]]</f>
        <v>0</v>
      </c>
      <c r="L275" s="3">
        <v>60.399444444444441</v>
      </c>
      <c r="M275" s="3">
        <v>0</v>
      </c>
      <c r="N275" s="4">
        <f>Table39[[#This Row],[RN Hours Contract]]/Table39[[#This Row],[RN Hours]]</f>
        <v>0</v>
      </c>
      <c r="O275" s="3">
        <v>22.29388888888889</v>
      </c>
      <c r="P275" s="3">
        <v>0</v>
      </c>
      <c r="Q275" s="4">
        <f>Table39[[#This Row],[RN Admin Hours Contract]]/Table39[[#This Row],[RN Admin Hours]]</f>
        <v>0</v>
      </c>
      <c r="R275" s="3">
        <v>5.05</v>
      </c>
      <c r="S275" s="3">
        <v>0</v>
      </c>
      <c r="T275" s="4">
        <f>Table39[[#This Row],[RN DON Hours Contract]]/Table39[[#This Row],[RN DON Hours]]</f>
        <v>0</v>
      </c>
      <c r="U275" s="3">
        <f>SUM(Table39[[#This Row],[LPN Hours]], Table39[[#This Row],[LPN Admin Hours]])</f>
        <v>36.884444444444441</v>
      </c>
      <c r="V275" s="3">
        <f>Table39[[#This Row],[LPN Hours Contract]]+Table39[[#This Row],[LPN Admin Hours Contract]]</f>
        <v>0</v>
      </c>
      <c r="W275" s="4">
        <f t="shared" si="13"/>
        <v>0</v>
      </c>
      <c r="X275" s="3">
        <v>36.884444444444441</v>
      </c>
      <c r="Y275" s="3">
        <v>0</v>
      </c>
      <c r="Z275" s="4">
        <f>Table39[[#This Row],[LPN Hours Contract]]/Table39[[#This Row],[LPN Hours]]</f>
        <v>0</v>
      </c>
      <c r="AA275" s="3">
        <v>0</v>
      </c>
      <c r="AB275" s="3">
        <v>0</v>
      </c>
      <c r="AC275" s="4">
        <v>0</v>
      </c>
      <c r="AD275" s="3">
        <f>SUM(Table39[[#This Row],[CNA Hours]], Table39[[#This Row],[NA in Training Hours]], Table39[[#This Row],[Med Aide/Tech Hours]])</f>
        <v>238.67611111111108</v>
      </c>
      <c r="AE275" s="3">
        <f>SUM(Table39[[#This Row],[CNA Hours Contract]], Table39[[#This Row],[NA in Training Hours Contract]], Table39[[#This Row],[Med Aide/Tech Hours Contract]])</f>
        <v>5.2249999999999996</v>
      </c>
      <c r="AF275" s="4">
        <f>Table39[[#This Row],[CNA/NA/Med Aide Contract Hours]]/Table39[[#This Row],[Total CNA, NA in Training, Med Aide/Tech Hours]]</f>
        <v>2.1891591813173128E-2</v>
      </c>
      <c r="AG275" s="3">
        <v>238.67611111111108</v>
      </c>
      <c r="AH275" s="3">
        <v>5.2249999999999996</v>
      </c>
      <c r="AI275" s="4">
        <f>Table39[[#This Row],[CNA Hours Contract]]/Table39[[#This Row],[CNA Hours]]</f>
        <v>2.1891591813173128E-2</v>
      </c>
      <c r="AJ275" s="3">
        <v>0</v>
      </c>
      <c r="AK275" s="3">
        <v>0</v>
      </c>
      <c r="AL275" s="4">
        <v>0</v>
      </c>
      <c r="AM275" s="3">
        <v>0</v>
      </c>
      <c r="AN275" s="3">
        <v>0</v>
      </c>
      <c r="AO275" s="4">
        <v>0</v>
      </c>
      <c r="AP275" s="1" t="s">
        <v>273</v>
      </c>
      <c r="AQ275" s="1">
        <v>5</v>
      </c>
    </row>
    <row r="276" spans="1:43" x14ac:dyDescent="0.2">
      <c r="A276" s="1" t="s">
        <v>680</v>
      </c>
      <c r="B276" s="1" t="s">
        <v>959</v>
      </c>
      <c r="C276" s="1" t="s">
        <v>1475</v>
      </c>
      <c r="D276" s="1" t="s">
        <v>1741</v>
      </c>
      <c r="E276" s="3">
        <v>107.36666666666666</v>
      </c>
      <c r="F276" s="3">
        <f t="shared" si="14"/>
        <v>465.14744444444443</v>
      </c>
      <c r="G276" s="3">
        <f>SUM(Table39[[#This Row],[RN Hours Contract (W/ Admin, DON)]], Table39[[#This Row],[LPN Contract Hours (w/ Admin)]], Table39[[#This Row],[CNA/NA/Med Aide Contract Hours]])</f>
        <v>5.431</v>
      </c>
      <c r="H276" s="4">
        <f>Table39[[#This Row],[Total Contract Hours]]/Table39[[#This Row],[Total Hours Nurse Staffing]]</f>
        <v>1.1675867652001385E-2</v>
      </c>
      <c r="I276" s="3">
        <f>SUM(Table39[[#This Row],[RN Hours]], Table39[[#This Row],[RN Admin Hours]], Table39[[#This Row],[RN DON Hours]])</f>
        <v>136.95677777777777</v>
      </c>
      <c r="J276" s="3">
        <f t="shared" si="12"/>
        <v>0.69288888888888889</v>
      </c>
      <c r="K276" s="4">
        <f>Table39[[#This Row],[RN Hours Contract (W/ Admin, DON)]]/Table39[[#This Row],[RN Hours (w/ Admin, DON)]]</f>
        <v>5.0591792544444278E-3</v>
      </c>
      <c r="L276" s="3">
        <v>82.015111111111111</v>
      </c>
      <c r="M276" s="3">
        <v>0.69288888888888889</v>
      </c>
      <c r="N276" s="4">
        <f>Table39[[#This Row],[RN Hours Contract]]/Table39[[#This Row],[RN Hours]]</f>
        <v>8.4483076289464266E-3</v>
      </c>
      <c r="O276" s="3">
        <v>43.875</v>
      </c>
      <c r="P276" s="3">
        <v>0</v>
      </c>
      <c r="Q276" s="4">
        <f>Table39[[#This Row],[RN Admin Hours Contract]]/Table39[[#This Row],[RN Admin Hours]]</f>
        <v>0</v>
      </c>
      <c r="R276" s="3">
        <v>11.066666666666666</v>
      </c>
      <c r="S276" s="3">
        <v>0</v>
      </c>
      <c r="T276" s="4">
        <f>Table39[[#This Row],[RN DON Hours Contract]]/Table39[[#This Row],[RN DON Hours]]</f>
        <v>0</v>
      </c>
      <c r="U276" s="3">
        <f>SUM(Table39[[#This Row],[LPN Hours]], Table39[[#This Row],[LPN Admin Hours]])</f>
        <v>45.363888888888887</v>
      </c>
      <c r="V276" s="3">
        <f>Table39[[#This Row],[LPN Hours Contract]]+Table39[[#This Row],[LPN Admin Hours Contract]]</f>
        <v>0</v>
      </c>
      <c r="W276" s="4">
        <f t="shared" si="13"/>
        <v>0</v>
      </c>
      <c r="X276" s="3">
        <v>45.363888888888887</v>
      </c>
      <c r="Y276" s="3">
        <v>0</v>
      </c>
      <c r="Z276" s="4">
        <f>Table39[[#This Row],[LPN Hours Contract]]/Table39[[#This Row],[LPN Hours]]</f>
        <v>0</v>
      </c>
      <c r="AA276" s="3">
        <v>0</v>
      </c>
      <c r="AB276" s="3">
        <v>0</v>
      </c>
      <c r="AC276" s="4">
        <v>0</v>
      </c>
      <c r="AD276" s="3">
        <f>SUM(Table39[[#This Row],[CNA Hours]], Table39[[#This Row],[NA in Training Hours]], Table39[[#This Row],[Med Aide/Tech Hours]])</f>
        <v>282.82677777777775</v>
      </c>
      <c r="AE276" s="3">
        <f>SUM(Table39[[#This Row],[CNA Hours Contract]], Table39[[#This Row],[NA in Training Hours Contract]], Table39[[#This Row],[Med Aide/Tech Hours Contract]])</f>
        <v>4.7381111111111114</v>
      </c>
      <c r="AF276" s="4">
        <f>Table39[[#This Row],[CNA/NA/Med Aide Contract Hours]]/Table39[[#This Row],[Total CNA, NA in Training, Med Aide/Tech Hours]]</f>
        <v>1.6752696291133837E-2</v>
      </c>
      <c r="AG276" s="3">
        <v>282.82677777777775</v>
      </c>
      <c r="AH276" s="3">
        <v>4.7381111111111114</v>
      </c>
      <c r="AI276" s="4">
        <f>Table39[[#This Row],[CNA Hours Contract]]/Table39[[#This Row],[CNA Hours]]</f>
        <v>1.6752696291133837E-2</v>
      </c>
      <c r="AJ276" s="3">
        <v>0</v>
      </c>
      <c r="AK276" s="3">
        <v>0</v>
      </c>
      <c r="AL276" s="4">
        <v>0</v>
      </c>
      <c r="AM276" s="3">
        <v>0</v>
      </c>
      <c r="AN276" s="3">
        <v>0</v>
      </c>
      <c r="AO276" s="4">
        <v>0</v>
      </c>
      <c r="AP276" s="1" t="s">
        <v>274</v>
      </c>
      <c r="AQ276" s="1">
        <v>5</v>
      </c>
    </row>
    <row r="277" spans="1:43" x14ac:dyDescent="0.2">
      <c r="A277" s="1" t="s">
        <v>680</v>
      </c>
      <c r="B277" s="1" t="s">
        <v>960</v>
      </c>
      <c r="C277" s="1" t="s">
        <v>1439</v>
      </c>
      <c r="D277" s="1" t="s">
        <v>1741</v>
      </c>
      <c r="E277" s="3">
        <v>173.47777777777779</v>
      </c>
      <c r="F277" s="3">
        <f t="shared" si="14"/>
        <v>518.89444444444439</v>
      </c>
      <c r="G277" s="3">
        <f>SUM(Table39[[#This Row],[RN Hours Contract (W/ Admin, DON)]], Table39[[#This Row],[LPN Contract Hours (w/ Admin)]], Table39[[#This Row],[CNA/NA/Med Aide Contract Hours]])</f>
        <v>0</v>
      </c>
      <c r="H277" s="4">
        <f>Table39[[#This Row],[Total Contract Hours]]/Table39[[#This Row],[Total Hours Nurse Staffing]]</f>
        <v>0</v>
      </c>
      <c r="I277" s="3">
        <f>SUM(Table39[[#This Row],[RN Hours]], Table39[[#This Row],[RN Admin Hours]], Table39[[#This Row],[RN DON Hours]])</f>
        <v>153.98333333333332</v>
      </c>
      <c r="J277" s="3">
        <f t="shared" si="12"/>
        <v>0</v>
      </c>
      <c r="K277" s="4">
        <f>Table39[[#This Row],[RN Hours Contract (W/ Admin, DON)]]/Table39[[#This Row],[RN Hours (w/ Admin, DON)]]</f>
        <v>0</v>
      </c>
      <c r="L277" s="3">
        <v>126.4</v>
      </c>
      <c r="M277" s="3">
        <v>0</v>
      </c>
      <c r="N277" s="4">
        <f>Table39[[#This Row],[RN Hours Contract]]/Table39[[#This Row],[RN Hours]]</f>
        <v>0</v>
      </c>
      <c r="O277" s="3">
        <v>21.983333333333334</v>
      </c>
      <c r="P277" s="3">
        <v>0</v>
      </c>
      <c r="Q277" s="4">
        <f>Table39[[#This Row],[RN Admin Hours Contract]]/Table39[[#This Row],[RN Admin Hours]]</f>
        <v>0</v>
      </c>
      <c r="R277" s="3">
        <v>5.6</v>
      </c>
      <c r="S277" s="3">
        <v>0</v>
      </c>
      <c r="T277" s="4">
        <f>Table39[[#This Row],[RN DON Hours Contract]]/Table39[[#This Row],[RN DON Hours]]</f>
        <v>0</v>
      </c>
      <c r="U277" s="3">
        <f>SUM(Table39[[#This Row],[LPN Hours]], Table39[[#This Row],[LPN Admin Hours]])</f>
        <v>102.11111111111111</v>
      </c>
      <c r="V277" s="3">
        <f>Table39[[#This Row],[LPN Hours Contract]]+Table39[[#This Row],[LPN Admin Hours Contract]]</f>
        <v>0</v>
      </c>
      <c r="W277" s="4">
        <f t="shared" si="13"/>
        <v>0</v>
      </c>
      <c r="X277" s="3">
        <v>96.441666666666663</v>
      </c>
      <c r="Y277" s="3">
        <v>0</v>
      </c>
      <c r="Z277" s="4">
        <f>Table39[[#This Row],[LPN Hours Contract]]/Table39[[#This Row],[LPN Hours]]</f>
        <v>0</v>
      </c>
      <c r="AA277" s="3">
        <v>5.6694444444444443</v>
      </c>
      <c r="AB277" s="3">
        <v>0</v>
      </c>
      <c r="AC277" s="4">
        <f>Table39[[#This Row],[LPN Admin Hours Contract]]/Table39[[#This Row],[LPN Admin Hours]]</f>
        <v>0</v>
      </c>
      <c r="AD277" s="3">
        <f>SUM(Table39[[#This Row],[CNA Hours]], Table39[[#This Row],[NA in Training Hours]], Table39[[#This Row],[Med Aide/Tech Hours]])</f>
        <v>262.8</v>
      </c>
      <c r="AE277" s="3">
        <f>SUM(Table39[[#This Row],[CNA Hours Contract]], Table39[[#This Row],[NA in Training Hours Contract]], Table39[[#This Row],[Med Aide/Tech Hours Contract]])</f>
        <v>0</v>
      </c>
      <c r="AF277" s="4">
        <f>Table39[[#This Row],[CNA/NA/Med Aide Contract Hours]]/Table39[[#This Row],[Total CNA, NA in Training, Med Aide/Tech Hours]]</f>
        <v>0</v>
      </c>
      <c r="AG277" s="3">
        <v>262.8</v>
      </c>
      <c r="AH277" s="3">
        <v>0</v>
      </c>
      <c r="AI277" s="4">
        <f>Table39[[#This Row],[CNA Hours Contract]]/Table39[[#This Row],[CNA Hours]]</f>
        <v>0</v>
      </c>
      <c r="AJ277" s="3">
        <v>0</v>
      </c>
      <c r="AK277" s="3">
        <v>0</v>
      </c>
      <c r="AL277" s="4">
        <v>0</v>
      </c>
      <c r="AM277" s="3">
        <v>0</v>
      </c>
      <c r="AN277" s="3">
        <v>0</v>
      </c>
      <c r="AO277" s="4">
        <v>0</v>
      </c>
      <c r="AP277" s="1" t="s">
        <v>275</v>
      </c>
      <c r="AQ277" s="1">
        <v>5</v>
      </c>
    </row>
    <row r="278" spans="1:43" x14ac:dyDescent="0.2">
      <c r="A278" s="1" t="s">
        <v>680</v>
      </c>
      <c r="B278" s="1" t="s">
        <v>961</v>
      </c>
      <c r="C278" s="1" t="s">
        <v>1425</v>
      </c>
      <c r="D278" s="1" t="s">
        <v>1749</v>
      </c>
      <c r="E278" s="3">
        <v>102.12222222222222</v>
      </c>
      <c r="F278" s="3">
        <f t="shared" si="14"/>
        <v>332.92244444444441</v>
      </c>
      <c r="G278" s="3">
        <f>SUM(Table39[[#This Row],[RN Hours Contract (W/ Admin, DON)]], Table39[[#This Row],[LPN Contract Hours (w/ Admin)]], Table39[[#This Row],[CNA/NA/Med Aide Contract Hours]])</f>
        <v>0.86111111111111116</v>
      </c>
      <c r="H278" s="4">
        <f>Table39[[#This Row],[Total Contract Hours]]/Table39[[#This Row],[Total Hours Nurse Staffing]]</f>
        <v>2.5865216523568058E-3</v>
      </c>
      <c r="I278" s="3">
        <f>SUM(Table39[[#This Row],[RN Hours]], Table39[[#This Row],[RN Admin Hours]], Table39[[#This Row],[RN DON Hours]])</f>
        <v>44.030222222222221</v>
      </c>
      <c r="J278" s="3">
        <f t="shared" si="12"/>
        <v>0</v>
      </c>
      <c r="K278" s="4">
        <f>Table39[[#This Row],[RN Hours Contract (W/ Admin, DON)]]/Table39[[#This Row],[RN Hours (w/ Admin, DON)]]</f>
        <v>0</v>
      </c>
      <c r="L278" s="3">
        <v>29.830222222222218</v>
      </c>
      <c r="M278" s="3">
        <v>0</v>
      </c>
      <c r="N278" s="4">
        <f>Table39[[#This Row],[RN Hours Contract]]/Table39[[#This Row],[RN Hours]]</f>
        <v>0</v>
      </c>
      <c r="O278" s="3">
        <v>9.0444444444444443</v>
      </c>
      <c r="P278" s="3">
        <v>0</v>
      </c>
      <c r="Q278" s="4">
        <f>Table39[[#This Row],[RN Admin Hours Contract]]/Table39[[#This Row],[RN Admin Hours]]</f>
        <v>0</v>
      </c>
      <c r="R278" s="3">
        <v>5.1555555555555559</v>
      </c>
      <c r="S278" s="3">
        <v>0</v>
      </c>
      <c r="T278" s="4">
        <f>Table39[[#This Row],[RN DON Hours Contract]]/Table39[[#This Row],[RN DON Hours]]</f>
        <v>0</v>
      </c>
      <c r="U278" s="3">
        <f>SUM(Table39[[#This Row],[LPN Hours]], Table39[[#This Row],[LPN Admin Hours]])</f>
        <v>79.666888888888892</v>
      </c>
      <c r="V278" s="3">
        <f>Table39[[#This Row],[LPN Hours Contract]]+Table39[[#This Row],[LPN Admin Hours Contract]]</f>
        <v>0</v>
      </c>
      <c r="W278" s="4">
        <f t="shared" si="13"/>
        <v>0</v>
      </c>
      <c r="X278" s="3">
        <v>58.56966666666667</v>
      </c>
      <c r="Y278" s="3">
        <v>0</v>
      </c>
      <c r="Z278" s="4">
        <f>Table39[[#This Row],[LPN Hours Contract]]/Table39[[#This Row],[LPN Hours]]</f>
        <v>0</v>
      </c>
      <c r="AA278" s="3">
        <v>21.097222222222221</v>
      </c>
      <c r="AB278" s="3">
        <v>0</v>
      </c>
      <c r="AC278" s="4">
        <f>Table39[[#This Row],[LPN Admin Hours Contract]]/Table39[[#This Row],[LPN Admin Hours]]</f>
        <v>0</v>
      </c>
      <c r="AD278" s="3">
        <f>SUM(Table39[[#This Row],[CNA Hours]], Table39[[#This Row],[NA in Training Hours]], Table39[[#This Row],[Med Aide/Tech Hours]])</f>
        <v>209.22533333333331</v>
      </c>
      <c r="AE278" s="3">
        <f>SUM(Table39[[#This Row],[CNA Hours Contract]], Table39[[#This Row],[NA in Training Hours Contract]], Table39[[#This Row],[Med Aide/Tech Hours Contract]])</f>
        <v>0.86111111111111116</v>
      </c>
      <c r="AF278" s="4">
        <f>Table39[[#This Row],[CNA/NA/Med Aide Contract Hours]]/Table39[[#This Row],[Total CNA, NA in Training, Med Aide/Tech Hours]]</f>
        <v>4.115711502962251E-3</v>
      </c>
      <c r="AG278" s="3">
        <v>209.22533333333331</v>
      </c>
      <c r="AH278" s="3">
        <v>0.86111111111111116</v>
      </c>
      <c r="AI278" s="4">
        <f>Table39[[#This Row],[CNA Hours Contract]]/Table39[[#This Row],[CNA Hours]]</f>
        <v>4.115711502962251E-3</v>
      </c>
      <c r="AJ278" s="3">
        <v>0</v>
      </c>
      <c r="AK278" s="3">
        <v>0</v>
      </c>
      <c r="AL278" s="4">
        <v>0</v>
      </c>
      <c r="AM278" s="3">
        <v>0</v>
      </c>
      <c r="AN278" s="3">
        <v>0</v>
      </c>
      <c r="AO278" s="4">
        <v>0</v>
      </c>
      <c r="AP278" s="1" t="s">
        <v>276</v>
      </c>
      <c r="AQ278" s="1">
        <v>5</v>
      </c>
    </row>
    <row r="279" spans="1:43" x14ac:dyDescent="0.2">
      <c r="A279" s="1" t="s">
        <v>680</v>
      </c>
      <c r="B279" s="1" t="s">
        <v>962</v>
      </c>
      <c r="C279" s="1" t="s">
        <v>1566</v>
      </c>
      <c r="D279" s="1" t="s">
        <v>1741</v>
      </c>
      <c r="E279" s="3">
        <v>106.98888888888889</v>
      </c>
      <c r="F279" s="3">
        <f t="shared" si="14"/>
        <v>265.6344444444444</v>
      </c>
      <c r="G279" s="3">
        <f>SUM(Table39[[#This Row],[RN Hours Contract (W/ Admin, DON)]], Table39[[#This Row],[LPN Contract Hours (w/ Admin)]], Table39[[#This Row],[CNA/NA/Med Aide Contract Hours]])</f>
        <v>3.3</v>
      </c>
      <c r="H279" s="4">
        <f>Table39[[#This Row],[Total Contract Hours]]/Table39[[#This Row],[Total Hours Nurse Staffing]]</f>
        <v>1.2423087701979748E-2</v>
      </c>
      <c r="I279" s="3">
        <f>SUM(Table39[[#This Row],[RN Hours]], Table39[[#This Row],[RN Admin Hours]], Table39[[#This Row],[RN DON Hours]])</f>
        <v>61.242222222222217</v>
      </c>
      <c r="J279" s="3">
        <f t="shared" si="12"/>
        <v>0.17777777777777778</v>
      </c>
      <c r="K279" s="4">
        <f>Table39[[#This Row],[RN Hours Contract (W/ Admin, DON)]]/Table39[[#This Row],[RN Hours (w/ Admin, DON)]]</f>
        <v>2.9028629485830402E-3</v>
      </c>
      <c r="L279" s="3">
        <v>41.954444444444448</v>
      </c>
      <c r="M279" s="3">
        <v>0.17777777777777778</v>
      </c>
      <c r="N279" s="4">
        <f>Table39[[#This Row],[RN Hours Contract]]/Table39[[#This Row],[RN Hours]]</f>
        <v>4.2374003548822795E-3</v>
      </c>
      <c r="O279" s="3">
        <v>16.621111111111109</v>
      </c>
      <c r="P279" s="3">
        <v>0</v>
      </c>
      <c r="Q279" s="4">
        <f>Table39[[#This Row],[RN Admin Hours Contract]]/Table39[[#This Row],[RN Admin Hours]]</f>
        <v>0</v>
      </c>
      <c r="R279" s="3">
        <v>2.6666666666666665</v>
      </c>
      <c r="S279" s="3">
        <v>0</v>
      </c>
      <c r="T279" s="4">
        <f>Table39[[#This Row],[RN DON Hours Contract]]/Table39[[#This Row],[RN DON Hours]]</f>
        <v>0</v>
      </c>
      <c r="U279" s="3">
        <f>SUM(Table39[[#This Row],[LPN Hours]], Table39[[#This Row],[LPN Admin Hours]])</f>
        <v>72.498888888888899</v>
      </c>
      <c r="V279" s="3">
        <f>Table39[[#This Row],[LPN Hours Contract]]+Table39[[#This Row],[LPN Admin Hours Contract]]</f>
        <v>0.43888888888888888</v>
      </c>
      <c r="W279" s="4">
        <f t="shared" si="13"/>
        <v>6.0537326242547772E-3</v>
      </c>
      <c r="X279" s="3">
        <v>57.554444444444442</v>
      </c>
      <c r="Y279" s="3">
        <v>0.43888888888888888</v>
      </c>
      <c r="Z279" s="4">
        <f>Table39[[#This Row],[LPN Hours Contract]]/Table39[[#This Row],[LPN Hours]]</f>
        <v>7.6256298384138688E-3</v>
      </c>
      <c r="AA279" s="3">
        <v>14.94444444444445</v>
      </c>
      <c r="AB279" s="3">
        <v>0</v>
      </c>
      <c r="AC279" s="4">
        <f>Table39[[#This Row],[LPN Admin Hours Contract]]/Table39[[#This Row],[LPN Admin Hours]]</f>
        <v>0</v>
      </c>
      <c r="AD279" s="3">
        <f>SUM(Table39[[#This Row],[CNA Hours]], Table39[[#This Row],[NA in Training Hours]], Table39[[#This Row],[Med Aide/Tech Hours]])</f>
        <v>131.89333333333332</v>
      </c>
      <c r="AE279" s="3">
        <f>SUM(Table39[[#This Row],[CNA Hours Contract]], Table39[[#This Row],[NA in Training Hours Contract]], Table39[[#This Row],[Med Aide/Tech Hours Contract]])</f>
        <v>2.6833333333333331</v>
      </c>
      <c r="AF279" s="4">
        <f>Table39[[#This Row],[CNA/NA/Med Aide Contract Hours]]/Table39[[#This Row],[Total CNA, NA in Training, Med Aide/Tech Hours]]</f>
        <v>2.0344723008491713E-2</v>
      </c>
      <c r="AG279" s="3">
        <v>131.89333333333332</v>
      </c>
      <c r="AH279" s="3">
        <v>2.6833333333333331</v>
      </c>
      <c r="AI279" s="4">
        <f>Table39[[#This Row],[CNA Hours Contract]]/Table39[[#This Row],[CNA Hours]]</f>
        <v>2.0344723008491713E-2</v>
      </c>
      <c r="AJ279" s="3">
        <v>0</v>
      </c>
      <c r="AK279" s="3">
        <v>0</v>
      </c>
      <c r="AL279" s="4">
        <v>0</v>
      </c>
      <c r="AM279" s="3">
        <v>0</v>
      </c>
      <c r="AN279" s="3">
        <v>0</v>
      </c>
      <c r="AO279" s="4">
        <v>0</v>
      </c>
      <c r="AP279" s="1" t="s">
        <v>277</v>
      </c>
      <c r="AQ279" s="1">
        <v>5</v>
      </c>
    </row>
    <row r="280" spans="1:43" x14ac:dyDescent="0.2">
      <c r="A280" s="1" t="s">
        <v>680</v>
      </c>
      <c r="B280" s="1" t="s">
        <v>963</v>
      </c>
      <c r="C280" s="1" t="s">
        <v>1461</v>
      </c>
      <c r="D280" s="1" t="s">
        <v>1741</v>
      </c>
      <c r="E280" s="3">
        <v>93.711111111111109</v>
      </c>
      <c r="F280" s="3">
        <f t="shared" si="14"/>
        <v>354.86988888888891</v>
      </c>
      <c r="G280" s="3">
        <f>SUM(Table39[[#This Row],[RN Hours Contract (W/ Admin, DON)]], Table39[[#This Row],[LPN Contract Hours (w/ Admin)]], Table39[[#This Row],[CNA/NA/Med Aide Contract Hours]])</f>
        <v>0</v>
      </c>
      <c r="H280" s="4">
        <f>Table39[[#This Row],[Total Contract Hours]]/Table39[[#This Row],[Total Hours Nurse Staffing]]</f>
        <v>0</v>
      </c>
      <c r="I280" s="3">
        <f>SUM(Table39[[#This Row],[RN Hours]], Table39[[#This Row],[RN Admin Hours]], Table39[[#This Row],[RN DON Hours]])</f>
        <v>113.1111111111111</v>
      </c>
      <c r="J280" s="3">
        <f t="shared" si="12"/>
        <v>0</v>
      </c>
      <c r="K280" s="4">
        <f>Table39[[#This Row],[RN Hours Contract (W/ Admin, DON)]]/Table39[[#This Row],[RN Hours (w/ Admin, DON)]]</f>
        <v>0</v>
      </c>
      <c r="L280" s="3">
        <v>96.963888888888889</v>
      </c>
      <c r="M280" s="3">
        <v>0</v>
      </c>
      <c r="N280" s="4">
        <f>Table39[[#This Row],[RN Hours Contract]]/Table39[[#This Row],[RN Hours]]</f>
        <v>0</v>
      </c>
      <c r="O280" s="3">
        <v>10.991666666666667</v>
      </c>
      <c r="P280" s="3">
        <v>0</v>
      </c>
      <c r="Q280" s="4">
        <f>Table39[[#This Row],[RN Admin Hours Contract]]/Table39[[#This Row],[RN Admin Hours]]</f>
        <v>0</v>
      </c>
      <c r="R280" s="3">
        <v>5.1555555555555559</v>
      </c>
      <c r="S280" s="3">
        <v>0</v>
      </c>
      <c r="T280" s="4">
        <f>Table39[[#This Row],[RN DON Hours Contract]]/Table39[[#This Row],[RN DON Hours]]</f>
        <v>0</v>
      </c>
      <c r="U280" s="3">
        <f>SUM(Table39[[#This Row],[LPN Hours]], Table39[[#This Row],[LPN Admin Hours]])</f>
        <v>34.702777777777776</v>
      </c>
      <c r="V280" s="3">
        <f>Table39[[#This Row],[LPN Hours Contract]]+Table39[[#This Row],[LPN Admin Hours Contract]]</f>
        <v>0</v>
      </c>
      <c r="W280" s="4">
        <f t="shared" si="13"/>
        <v>0</v>
      </c>
      <c r="X280" s="3">
        <v>34.702777777777776</v>
      </c>
      <c r="Y280" s="3">
        <v>0</v>
      </c>
      <c r="Z280" s="4">
        <f>Table39[[#This Row],[LPN Hours Contract]]/Table39[[#This Row],[LPN Hours]]</f>
        <v>0</v>
      </c>
      <c r="AA280" s="3">
        <v>0</v>
      </c>
      <c r="AB280" s="3">
        <v>0</v>
      </c>
      <c r="AC280" s="4">
        <v>0</v>
      </c>
      <c r="AD280" s="3">
        <f>SUM(Table39[[#This Row],[CNA Hours]], Table39[[#This Row],[NA in Training Hours]], Table39[[#This Row],[Med Aide/Tech Hours]])</f>
        <v>207.05600000000001</v>
      </c>
      <c r="AE280" s="3">
        <f>SUM(Table39[[#This Row],[CNA Hours Contract]], Table39[[#This Row],[NA in Training Hours Contract]], Table39[[#This Row],[Med Aide/Tech Hours Contract]])</f>
        <v>0</v>
      </c>
      <c r="AF280" s="4">
        <f>Table39[[#This Row],[CNA/NA/Med Aide Contract Hours]]/Table39[[#This Row],[Total CNA, NA in Training, Med Aide/Tech Hours]]</f>
        <v>0</v>
      </c>
      <c r="AG280" s="3">
        <v>207.05600000000001</v>
      </c>
      <c r="AH280" s="3">
        <v>0</v>
      </c>
      <c r="AI280" s="4">
        <f>Table39[[#This Row],[CNA Hours Contract]]/Table39[[#This Row],[CNA Hours]]</f>
        <v>0</v>
      </c>
      <c r="AJ280" s="3">
        <v>0</v>
      </c>
      <c r="AK280" s="3">
        <v>0</v>
      </c>
      <c r="AL280" s="4">
        <v>0</v>
      </c>
      <c r="AM280" s="3">
        <v>0</v>
      </c>
      <c r="AN280" s="3">
        <v>0</v>
      </c>
      <c r="AO280" s="4">
        <v>0</v>
      </c>
      <c r="AP280" s="1" t="s">
        <v>278</v>
      </c>
      <c r="AQ280" s="1">
        <v>5</v>
      </c>
    </row>
    <row r="281" spans="1:43" x14ac:dyDescent="0.2">
      <c r="A281" s="1" t="s">
        <v>680</v>
      </c>
      <c r="B281" s="1" t="s">
        <v>964</v>
      </c>
      <c r="C281" s="1" t="s">
        <v>1567</v>
      </c>
      <c r="D281" s="1" t="s">
        <v>1741</v>
      </c>
      <c r="E281" s="3">
        <v>87.211111111111109</v>
      </c>
      <c r="F281" s="3">
        <f t="shared" si="14"/>
        <v>302.767</v>
      </c>
      <c r="G281" s="3">
        <f>SUM(Table39[[#This Row],[RN Hours Contract (W/ Admin, DON)]], Table39[[#This Row],[LPN Contract Hours (w/ Admin)]], Table39[[#This Row],[CNA/NA/Med Aide Contract Hours]])</f>
        <v>22.506666666666668</v>
      </c>
      <c r="H281" s="4">
        <f>Table39[[#This Row],[Total Contract Hours]]/Table39[[#This Row],[Total Hours Nurse Staffing]]</f>
        <v>7.4336591063975499E-2</v>
      </c>
      <c r="I281" s="3">
        <f>SUM(Table39[[#This Row],[RN Hours]], Table39[[#This Row],[RN Admin Hours]], Table39[[#This Row],[RN DON Hours]])</f>
        <v>93.791111111111107</v>
      </c>
      <c r="J281" s="3">
        <f t="shared" si="12"/>
        <v>5.6961111111111107</v>
      </c>
      <c r="K281" s="4">
        <f>Table39[[#This Row],[RN Hours Contract (W/ Admin, DON)]]/Table39[[#This Row],[RN Hours (w/ Admin, DON)]]</f>
        <v>6.0731886461640523E-2</v>
      </c>
      <c r="L281" s="3">
        <v>74.733777777777775</v>
      </c>
      <c r="M281" s="3">
        <v>5.6961111111111107</v>
      </c>
      <c r="N281" s="4">
        <f>Table39[[#This Row],[RN Hours Contract]]/Table39[[#This Row],[RN Hours]]</f>
        <v>7.6218696290833832E-2</v>
      </c>
      <c r="O281" s="3">
        <v>16.779555555555557</v>
      </c>
      <c r="P281" s="3">
        <v>0</v>
      </c>
      <c r="Q281" s="4">
        <f>Table39[[#This Row],[RN Admin Hours Contract]]/Table39[[#This Row],[RN Admin Hours]]</f>
        <v>0</v>
      </c>
      <c r="R281" s="3">
        <v>2.2777777777777777</v>
      </c>
      <c r="S281" s="3">
        <v>0</v>
      </c>
      <c r="T281" s="4">
        <f>Table39[[#This Row],[RN DON Hours Contract]]/Table39[[#This Row],[RN DON Hours]]</f>
        <v>0</v>
      </c>
      <c r="U281" s="3">
        <f>SUM(Table39[[#This Row],[LPN Hours]], Table39[[#This Row],[LPN Admin Hours]])</f>
        <v>69.144777777777776</v>
      </c>
      <c r="V281" s="3">
        <f>Table39[[#This Row],[LPN Hours Contract]]+Table39[[#This Row],[LPN Admin Hours Contract]]</f>
        <v>10.529666666666669</v>
      </c>
      <c r="W281" s="4">
        <f t="shared" si="13"/>
        <v>0.15228433737263042</v>
      </c>
      <c r="X281" s="3">
        <v>69.144777777777776</v>
      </c>
      <c r="Y281" s="3">
        <v>10.529666666666669</v>
      </c>
      <c r="Z281" s="4">
        <f>Table39[[#This Row],[LPN Hours Contract]]/Table39[[#This Row],[LPN Hours]]</f>
        <v>0.15228433737263042</v>
      </c>
      <c r="AA281" s="3">
        <v>0</v>
      </c>
      <c r="AB281" s="3">
        <v>0</v>
      </c>
      <c r="AC281" s="4">
        <v>0</v>
      </c>
      <c r="AD281" s="3">
        <f>SUM(Table39[[#This Row],[CNA Hours]], Table39[[#This Row],[NA in Training Hours]], Table39[[#This Row],[Med Aide/Tech Hours]])</f>
        <v>139.83111111111111</v>
      </c>
      <c r="AE281" s="3">
        <f>SUM(Table39[[#This Row],[CNA Hours Contract]], Table39[[#This Row],[NA in Training Hours Contract]], Table39[[#This Row],[Med Aide/Tech Hours Contract]])</f>
        <v>6.2808888888888887</v>
      </c>
      <c r="AF281" s="4">
        <f>Table39[[#This Row],[CNA/NA/Med Aide Contract Hours]]/Table39[[#This Row],[Total CNA, NA in Training, Med Aide/Tech Hours]]</f>
        <v>4.4917678469264505E-2</v>
      </c>
      <c r="AG281" s="3">
        <v>136.70711111111112</v>
      </c>
      <c r="AH281" s="3">
        <v>6.2808888888888887</v>
      </c>
      <c r="AI281" s="4">
        <f>Table39[[#This Row],[CNA Hours Contract]]/Table39[[#This Row],[CNA Hours]]</f>
        <v>4.5944127103848938E-2</v>
      </c>
      <c r="AJ281" s="3">
        <v>3.124000000000001</v>
      </c>
      <c r="AK281" s="3">
        <v>0</v>
      </c>
      <c r="AL281" s="4">
        <f>Table39[[#This Row],[NA in Training Hours Contract]]/Table39[[#This Row],[NA in Training Hours]]</f>
        <v>0</v>
      </c>
      <c r="AM281" s="3">
        <v>0</v>
      </c>
      <c r="AN281" s="3">
        <v>0</v>
      </c>
      <c r="AO281" s="4">
        <v>0</v>
      </c>
      <c r="AP281" s="1" t="s">
        <v>279</v>
      </c>
      <c r="AQ281" s="1">
        <v>5</v>
      </c>
    </row>
    <row r="282" spans="1:43" x14ac:dyDescent="0.2">
      <c r="A282" s="1" t="s">
        <v>680</v>
      </c>
      <c r="B282" s="1" t="s">
        <v>965</v>
      </c>
      <c r="C282" s="1" t="s">
        <v>1527</v>
      </c>
      <c r="D282" s="1" t="s">
        <v>1700</v>
      </c>
      <c r="E282" s="3">
        <v>57.288888888888891</v>
      </c>
      <c r="F282" s="3">
        <f t="shared" si="14"/>
        <v>231.98400000000004</v>
      </c>
      <c r="G282" s="3">
        <f>SUM(Table39[[#This Row],[RN Hours Contract (W/ Admin, DON)]], Table39[[#This Row],[LPN Contract Hours (w/ Admin)]], Table39[[#This Row],[CNA/NA/Med Aide Contract Hours]])</f>
        <v>0</v>
      </c>
      <c r="H282" s="4">
        <f>Table39[[#This Row],[Total Contract Hours]]/Table39[[#This Row],[Total Hours Nurse Staffing]]</f>
        <v>0</v>
      </c>
      <c r="I282" s="3">
        <f>SUM(Table39[[#This Row],[RN Hours]], Table39[[#This Row],[RN Admin Hours]], Table39[[#This Row],[RN DON Hours]])</f>
        <v>39.070222222222228</v>
      </c>
      <c r="J282" s="3">
        <f t="shared" si="12"/>
        <v>0</v>
      </c>
      <c r="K282" s="4">
        <f>Table39[[#This Row],[RN Hours Contract (W/ Admin, DON)]]/Table39[[#This Row],[RN Hours (w/ Admin, DON)]]</f>
        <v>0</v>
      </c>
      <c r="L282" s="3">
        <v>23.952333333333335</v>
      </c>
      <c r="M282" s="3">
        <v>0</v>
      </c>
      <c r="N282" s="4">
        <f>Table39[[#This Row],[RN Hours Contract]]/Table39[[#This Row],[RN Hours]]</f>
        <v>0</v>
      </c>
      <c r="O282" s="3">
        <v>10.184555555555555</v>
      </c>
      <c r="P282" s="3">
        <v>0</v>
      </c>
      <c r="Q282" s="4">
        <f>Table39[[#This Row],[RN Admin Hours Contract]]/Table39[[#This Row],[RN Admin Hours]]</f>
        <v>0</v>
      </c>
      <c r="R282" s="3">
        <v>4.9333333333333336</v>
      </c>
      <c r="S282" s="3">
        <v>0</v>
      </c>
      <c r="T282" s="4">
        <f>Table39[[#This Row],[RN DON Hours Contract]]/Table39[[#This Row],[RN DON Hours]]</f>
        <v>0</v>
      </c>
      <c r="U282" s="3">
        <f>SUM(Table39[[#This Row],[LPN Hours]], Table39[[#This Row],[LPN Admin Hours]])</f>
        <v>41.23555555555555</v>
      </c>
      <c r="V282" s="3">
        <f>Table39[[#This Row],[LPN Hours Contract]]+Table39[[#This Row],[LPN Admin Hours Contract]]</f>
        <v>0</v>
      </c>
      <c r="W282" s="4">
        <f t="shared" si="13"/>
        <v>0</v>
      </c>
      <c r="X282" s="3">
        <v>35.62844444444444</v>
      </c>
      <c r="Y282" s="3">
        <v>0</v>
      </c>
      <c r="Z282" s="4">
        <f>Table39[[#This Row],[LPN Hours Contract]]/Table39[[#This Row],[LPN Hours]]</f>
        <v>0</v>
      </c>
      <c r="AA282" s="3">
        <v>5.607111111111112</v>
      </c>
      <c r="AB282" s="3">
        <v>0</v>
      </c>
      <c r="AC282" s="4">
        <f>Table39[[#This Row],[LPN Admin Hours Contract]]/Table39[[#This Row],[LPN Admin Hours]]</f>
        <v>0</v>
      </c>
      <c r="AD282" s="3">
        <f>SUM(Table39[[#This Row],[CNA Hours]], Table39[[#This Row],[NA in Training Hours]], Table39[[#This Row],[Med Aide/Tech Hours]])</f>
        <v>151.67822222222225</v>
      </c>
      <c r="AE282" s="3">
        <f>SUM(Table39[[#This Row],[CNA Hours Contract]], Table39[[#This Row],[NA in Training Hours Contract]], Table39[[#This Row],[Med Aide/Tech Hours Contract]])</f>
        <v>0</v>
      </c>
      <c r="AF282" s="4">
        <f>Table39[[#This Row],[CNA/NA/Med Aide Contract Hours]]/Table39[[#This Row],[Total CNA, NA in Training, Med Aide/Tech Hours]]</f>
        <v>0</v>
      </c>
      <c r="AG282" s="3">
        <v>151.67822222222225</v>
      </c>
      <c r="AH282" s="3">
        <v>0</v>
      </c>
      <c r="AI282" s="4">
        <f>Table39[[#This Row],[CNA Hours Contract]]/Table39[[#This Row],[CNA Hours]]</f>
        <v>0</v>
      </c>
      <c r="AJ282" s="3">
        <v>0</v>
      </c>
      <c r="AK282" s="3">
        <v>0</v>
      </c>
      <c r="AL282" s="4">
        <v>0</v>
      </c>
      <c r="AM282" s="3">
        <v>0</v>
      </c>
      <c r="AN282" s="3">
        <v>0</v>
      </c>
      <c r="AO282" s="4">
        <v>0</v>
      </c>
      <c r="AP282" s="1" t="s">
        <v>280</v>
      </c>
      <c r="AQ282" s="1">
        <v>5</v>
      </c>
    </row>
    <row r="283" spans="1:43" x14ac:dyDescent="0.2">
      <c r="A283" s="1" t="s">
        <v>680</v>
      </c>
      <c r="B283" s="1" t="s">
        <v>966</v>
      </c>
      <c r="C283" s="1" t="s">
        <v>1439</v>
      </c>
      <c r="D283" s="1" t="s">
        <v>1741</v>
      </c>
      <c r="E283" s="3">
        <v>135.15555555555557</v>
      </c>
      <c r="F283" s="3">
        <f t="shared" si="14"/>
        <v>346.12222222222221</v>
      </c>
      <c r="G283" s="3">
        <f>SUM(Table39[[#This Row],[RN Hours Contract (W/ Admin, DON)]], Table39[[#This Row],[LPN Contract Hours (w/ Admin)]], Table39[[#This Row],[CNA/NA/Med Aide Contract Hours]])</f>
        <v>0</v>
      </c>
      <c r="H283" s="4">
        <f>Table39[[#This Row],[Total Contract Hours]]/Table39[[#This Row],[Total Hours Nurse Staffing]]</f>
        <v>0</v>
      </c>
      <c r="I283" s="3">
        <f>SUM(Table39[[#This Row],[RN Hours]], Table39[[#This Row],[RN Admin Hours]], Table39[[#This Row],[RN DON Hours]])</f>
        <v>45.277777777777779</v>
      </c>
      <c r="J283" s="3">
        <f t="shared" si="12"/>
        <v>0</v>
      </c>
      <c r="K283" s="4">
        <f>Table39[[#This Row],[RN Hours Contract (W/ Admin, DON)]]/Table39[[#This Row],[RN Hours (w/ Admin, DON)]]</f>
        <v>0</v>
      </c>
      <c r="L283" s="3">
        <v>31.81388888888889</v>
      </c>
      <c r="M283" s="3">
        <v>0</v>
      </c>
      <c r="N283" s="4">
        <f>Table39[[#This Row],[RN Hours Contract]]/Table39[[#This Row],[RN Hours]]</f>
        <v>0</v>
      </c>
      <c r="O283" s="3">
        <v>8.5638888888888882</v>
      </c>
      <c r="P283" s="3">
        <v>0</v>
      </c>
      <c r="Q283" s="4">
        <f>Table39[[#This Row],[RN Admin Hours Contract]]/Table39[[#This Row],[RN Admin Hours]]</f>
        <v>0</v>
      </c>
      <c r="R283" s="3">
        <v>4.9000000000000004</v>
      </c>
      <c r="S283" s="3">
        <v>0</v>
      </c>
      <c r="T283" s="4">
        <f>Table39[[#This Row],[RN DON Hours Contract]]/Table39[[#This Row],[RN DON Hours]]</f>
        <v>0</v>
      </c>
      <c r="U283" s="3">
        <f>SUM(Table39[[#This Row],[LPN Hours]], Table39[[#This Row],[LPN Admin Hours]])</f>
        <v>95.469444444444434</v>
      </c>
      <c r="V283" s="3">
        <f>Table39[[#This Row],[LPN Hours Contract]]+Table39[[#This Row],[LPN Admin Hours Contract]]</f>
        <v>0</v>
      </c>
      <c r="W283" s="4">
        <f t="shared" si="13"/>
        <v>0</v>
      </c>
      <c r="X283" s="3">
        <v>85.974999999999994</v>
      </c>
      <c r="Y283" s="3">
        <v>0</v>
      </c>
      <c r="Z283" s="4">
        <f>Table39[[#This Row],[LPN Hours Contract]]/Table39[[#This Row],[LPN Hours]]</f>
        <v>0</v>
      </c>
      <c r="AA283" s="3">
        <v>9.4944444444444436</v>
      </c>
      <c r="AB283" s="3">
        <v>0</v>
      </c>
      <c r="AC283" s="4">
        <f>Table39[[#This Row],[LPN Admin Hours Contract]]/Table39[[#This Row],[LPN Admin Hours]]</f>
        <v>0</v>
      </c>
      <c r="AD283" s="3">
        <f>SUM(Table39[[#This Row],[CNA Hours]], Table39[[#This Row],[NA in Training Hours]], Table39[[#This Row],[Med Aide/Tech Hours]])</f>
        <v>205.375</v>
      </c>
      <c r="AE283" s="3">
        <f>SUM(Table39[[#This Row],[CNA Hours Contract]], Table39[[#This Row],[NA in Training Hours Contract]], Table39[[#This Row],[Med Aide/Tech Hours Contract]])</f>
        <v>0</v>
      </c>
      <c r="AF283" s="4">
        <f>Table39[[#This Row],[CNA/NA/Med Aide Contract Hours]]/Table39[[#This Row],[Total CNA, NA in Training, Med Aide/Tech Hours]]</f>
        <v>0</v>
      </c>
      <c r="AG283" s="3">
        <v>205.375</v>
      </c>
      <c r="AH283" s="3">
        <v>0</v>
      </c>
      <c r="AI283" s="4">
        <f>Table39[[#This Row],[CNA Hours Contract]]/Table39[[#This Row],[CNA Hours]]</f>
        <v>0</v>
      </c>
      <c r="AJ283" s="3">
        <v>0</v>
      </c>
      <c r="AK283" s="3">
        <v>0</v>
      </c>
      <c r="AL283" s="4">
        <v>0</v>
      </c>
      <c r="AM283" s="3">
        <v>0</v>
      </c>
      <c r="AN283" s="3">
        <v>0</v>
      </c>
      <c r="AO283" s="4">
        <v>0</v>
      </c>
      <c r="AP283" s="1" t="s">
        <v>281</v>
      </c>
      <c r="AQ283" s="1">
        <v>5</v>
      </c>
    </row>
    <row r="284" spans="1:43" x14ac:dyDescent="0.2">
      <c r="A284" s="1" t="s">
        <v>680</v>
      </c>
      <c r="B284" s="1" t="s">
        <v>967</v>
      </c>
      <c r="C284" s="1" t="s">
        <v>1568</v>
      </c>
      <c r="D284" s="1" t="s">
        <v>1741</v>
      </c>
      <c r="E284" s="3">
        <v>121.67777777777778</v>
      </c>
      <c r="F284" s="3">
        <f t="shared" si="14"/>
        <v>403.20066666666673</v>
      </c>
      <c r="G284" s="3">
        <f>SUM(Table39[[#This Row],[RN Hours Contract (W/ Admin, DON)]], Table39[[#This Row],[LPN Contract Hours (w/ Admin)]], Table39[[#This Row],[CNA/NA/Med Aide Contract Hours]])</f>
        <v>31.095333333333318</v>
      </c>
      <c r="H284" s="4">
        <f>Table39[[#This Row],[Total Contract Hours]]/Table39[[#This Row],[Total Hours Nurse Staffing]]</f>
        <v>7.7121234918593004E-2</v>
      </c>
      <c r="I284" s="3">
        <f>SUM(Table39[[#This Row],[RN Hours]], Table39[[#This Row],[RN Admin Hours]], Table39[[#This Row],[RN DON Hours]])</f>
        <v>170.31511111111112</v>
      </c>
      <c r="J284" s="3">
        <f t="shared" si="12"/>
        <v>0</v>
      </c>
      <c r="K284" s="4">
        <f>Table39[[#This Row],[RN Hours Contract (W/ Admin, DON)]]/Table39[[#This Row],[RN Hours (w/ Admin, DON)]]</f>
        <v>0</v>
      </c>
      <c r="L284" s="3">
        <v>138.648</v>
      </c>
      <c r="M284" s="3">
        <v>0</v>
      </c>
      <c r="N284" s="4">
        <f>Table39[[#This Row],[RN Hours Contract]]/Table39[[#This Row],[RN Hours]]</f>
        <v>0</v>
      </c>
      <c r="O284" s="3">
        <v>26.422666666666672</v>
      </c>
      <c r="P284" s="3">
        <v>0</v>
      </c>
      <c r="Q284" s="4">
        <f>Table39[[#This Row],[RN Admin Hours Contract]]/Table39[[#This Row],[RN Admin Hours]]</f>
        <v>0</v>
      </c>
      <c r="R284" s="3">
        <v>5.2444444444444445</v>
      </c>
      <c r="S284" s="3">
        <v>0</v>
      </c>
      <c r="T284" s="4">
        <f>Table39[[#This Row],[RN DON Hours Contract]]/Table39[[#This Row],[RN DON Hours]]</f>
        <v>0</v>
      </c>
      <c r="U284" s="3">
        <f>SUM(Table39[[#This Row],[LPN Hours]], Table39[[#This Row],[LPN Admin Hours]])</f>
        <v>42.088333333333331</v>
      </c>
      <c r="V284" s="3">
        <f>Table39[[#This Row],[LPN Hours Contract]]+Table39[[#This Row],[LPN Admin Hours Contract]]</f>
        <v>0</v>
      </c>
      <c r="W284" s="4">
        <f t="shared" si="13"/>
        <v>0</v>
      </c>
      <c r="X284" s="3">
        <v>42.088333333333331</v>
      </c>
      <c r="Y284" s="3">
        <v>0</v>
      </c>
      <c r="Z284" s="4">
        <f>Table39[[#This Row],[LPN Hours Contract]]/Table39[[#This Row],[LPN Hours]]</f>
        <v>0</v>
      </c>
      <c r="AA284" s="3">
        <v>0</v>
      </c>
      <c r="AB284" s="3">
        <v>0</v>
      </c>
      <c r="AC284" s="4">
        <v>0</v>
      </c>
      <c r="AD284" s="3">
        <f>SUM(Table39[[#This Row],[CNA Hours]], Table39[[#This Row],[NA in Training Hours]], Table39[[#This Row],[Med Aide/Tech Hours]])</f>
        <v>190.79722222222225</v>
      </c>
      <c r="AE284" s="3">
        <f>SUM(Table39[[#This Row],[CNA Hours Contract]], Table39[[#This Row],[NA in Training Hours Contract]], Table39[[#This Row],[Med Aide/Tech Hours Contract]])</f>
        <v>31.095333333333318</v>
      </c>
      <c r="AF284" s="4">
        <f>Table39[[#This Row],[CNA/NA/Med Aide Contract Hours]]/Table39[[#This Row],[Total CNA, NA in Training, Med Aide/Tech Hours]]</f>
        <v>0.16297581784034815</v>
      </c>
      <c r="AG284" s="3">
        <v>188.30600000000001</v>
      </c>
      <c r="AH284" s="3">
        <v>31.095333333333318</v>
      </c>
      <c r="AI284" s="4">
        <f>Table39[[#This Row],[CNA Hours Contract]]/Table39[[#This Row],[CNA Hours]]</f>
        <v>0.16513193065188214</v>
      </c>
      <c r="AJ284" s="3">
        <v>2.4912222222222216</v>
      </c>
      <c r="AK284" s="3">
        <v>0</v>
      </c>
      <c r="AL284" s="4">
        <f>Table39[[#This Row],[NA in Training Hours Contract]]/Table39[[#This Row],[NA in Training Hours]]</f>
        <v>0</v>
      </c>
      <c r="AM284" s="3">
        <v>0</v>
      </c>
      <c r="AN284" s="3">
        <v>0</v>
      </c>
      <c r="AO284" s="4">
        <v>0</v>
      </c>
      <c r="AP284" s="1" t="s">
        <v>282</v>
      </c>
      <c r="AQ284" s="1">
        <v>5</v>
      </c>
    </row>
    <row r="285" spans="1:43" x14ac:dyDescent="0.2">
      <c r="A285" s="1" t="s">
        <v>680</v>
      </c>
      <c r="B285" s="1" t="s">
        <v>968</v>
      </c>
      <c r="C285" s="1" t="s">
        <v>1464</v>
      </c>
      <c r="D285" s="1" t="s">
        <v>1743</v>
      </c>
      <c r="E285" s="3">
        <v>60.233333333333334</v>
      </c>
      <c r="F285" s="3">
        <f t="shared" si="14"/>
        <v>178.49988888888888</v>
      </c>
      <c r="G285" s="3">
        <f>SUM(Table39[[#This Row],[RN Hours Contract (W/ Admin, DON)]], Table39[[#This Row],[LPN Contract Hours (w/ Admin)]], Table39[[#This Row],[CNA/NA/Med Aide Contract Hours]])</f>
        <v>11.886111111111111</v>
      </c>
      <c r="H285" s="4">
        <f>Table39[[#This Row],[Total Contract Hours]]/Table39[[#This Row],[Total Hours Nurse Staffing]]</f>
        <v>6.6588899215001066E-2</v>
      </c>
      <c r="I285" s="3">
        <f>SUM(Table39[[#This Row],[RN Hours]], Table39[[#This Row],[RN Admin Hours]], Table39[[#This Row],[RN DON Hours]])</f>
        <v>43.24977777777778</v>
      </c>
      <c r="J285" s="3">
        <f t="shared" si="12"/>
        <v>5.6888888888888891</v>
      </c>
      <c r="K285" s="4">
        <f>Table39[[#This Row],[RN Hours Contract (W/ Admin, DON)]]/Table39[[#This Row],[RN Hours (w/ Admin, DON)]]</f>
        <v>0.13153567905294311</v>
      </c>
      <c r="L285" s="3">
        <v>34.280222222222221</v>
      </c>
      <c r="M285" s="3">
        <v>5.6888888888888891</v>
      </c>
      <c r="N285" s="4">
        <f>Table39[[#This Row],[RN Hours Contract]]/Table39[[#This Row],[RN Hours]]</f>
        <v>0.16595250905932155</v>
      </c>
      <c r="O285" s="3">
        <v>0</v>
      </c>
      <c r="P285" s="3">
        <v>0</v>
      </c>
      <c r="Q285" s="4">
        <v>0</v>
      </c>
      <c r="R285" s="3">
        <v>8.9695555555555551</v>
      </c>
      <c r="S285" s="3">
        <v>0</v>
      </c>
      <c r="T285" s="4">
        <f>Table39[[#This Row],[RN DON Hours Contract]]/Table39[[#This Row],[RN DON Hours]]</f>
        <v>0</v>
      </c>
      <c r="U285" s="3">
        <f>SUM(Table39[[#This Row],[LPN Hours]], Table39[[#This Row],[LPN Admin Hours]])</f>
        <v>37.307777777777773</v>
      </c>
      <c r="V285" s="3">
        <f>Table39[[#This Row],[LPN Hours Contract]]+Table39[[#This Row],[LPN Admin Hours Contract]]</f>
        <v>6.197222222222222</v>
      </c>
      <c r="W285" s="4">
        <f t="shared" si="13"/>
        <v>0.16611073055960926</v>
      </c>
      <c r="X285" s="3">
        <v>37.307777777777773</v>
      </c>
      <c r="Y285" s="3">
        <v>6.197222222222222</v>
      </c>
      <c r="Z285" s="4">
        <f>Table39[[#This Row],[LPN Hours Contract]]/Table39[[#This Row],[LPN Hours]]</f>
        <v>0.16611073055960926</v>
      </c>
      <c r="AA285" s="3">
        <v>0</v>
      </c>
      <c r="AB285" s="3">
        <v>0</v>
      </c>
      <c r="AC285" s="4">
        <v>0</v>
      </c>
      <c r="AD285" s="3">
        <f>SUM(Table39[[#This Row],[CNA Hours]], Table39[[#This Row],[NA in Training Hours]], Table39[[#This Row],[Med Aide/Tech Hours]])</f>
        <v>97.942333333333323</v>
      </c>
      <c r="AE285" s="3">
        <f>SUM(Table39[[#This Row],[CNA Hours Contract]], Table39[[#This Row],[NA in Training Hours Contract]], Table39[[#This Row],[Med Aide/Tech Hours Contract]])</f>
        <v>0</v>
      </c>
      <c r="AF285" s="4">
        <f>Table39[[#This Row],[CNA/NA/Med Aide Contract Hours]]/Table39[[#This Row],[Total CNA, NA in Training, Med Aide/Tech Hours]]</f>
        <v>0</v>
      </c>
      <c r="AG285" s="3">
        <v>97.942333333333323</v>
      </c>
      <c r="AH285" s="3">
        <v>0</v>
      </c>
      <c r="AI285" s="4">
        <f>Table39[[#This Row],[CNA Hours Contract]]/Table39[[#This Row],[CNA Hours]]</f>
        <v>0</v>
      </c>
      <c r="AJ285" s="3">
        <v>0</v>
      </c>
      <c r="AK285" s="3">
        <v>0</v>
      </c>
      <c r="AL285" s="4">
        <v>0</v>
      </c>
      <c r="AM285" s="3">
        <v>0</v>
      </c>
      <c r="AN285" s="3">
        <v>0</v>
      </c>
      <c r="AO285" s="4">
        <v>0</v>
      </c>
      <c r="AP285" s="1" t="s">
        <v>283</v>
      </c>
      <c r="AQ285" s="1">
        <v>5</v>
      </c>
    </row>
    <row r="286" spans="1:43" x14ac:dyDescent="0.2">
      <c r="A286" s="1" t="s">
        <v>680</v>
      </c>
      <c r="B286" s="1" t="s">
        <v>969</v>
      </c>
      <c r="C286" s="1" t="s">
        <v>1554</v>
      </c>
      <c r="D286" s="1" t="s">
        <v>1710</v>
      </c>
      <c r="E286" s="3">
        <v>36.277777777777779</v>
      </c>
      <c r="F286" s="3">
        <f t="shared" si="14"/>
        <v>122.23377777777779</v>
      </c>
      <c r="G286" s="3">
        <f>SUM(Table39[[#This Row],[RN Hours Contract (W/ Admin, DON)]], Table39[[#This Row],[LPN Contract Hours (w/ Admin)]], Table39[[#This Row],[CNA/NA/Med Aide Contract Hours]])</f>
        <v>0</v>
      </c>
      <c r="H286" s="4">
        <f>Table39[[#This Row],[Total Contract Hours]]/Table39[[#This Row],[Total Hours Nurse Staffing]]</f>
        <v>0</v>
      </c>
      <c r="I286" s="3">
        <f>SUM(Table39[[#This Row],[RN Hours]], Table39[[#This Row],[RN Admin Hours]], Table39[[#This Row],[RN DON Hours]])</f>
        <v>34.980444444444451</v>
      </c>
      <c r="J286" s="3">
        <f t="shared" si="12"/>
        <v>0</v>
      </c>
      <c r="K286" s="4">
        <f>Table39[[#This Row],[RN Hours Contract (W/ Admin, DON)]]/Table39[[#This Row],[RN Hours (w/ Admin, DON)]]</f>
        <v>0</v>
      </c>
      <c r="L286" s="3">
        <v>24.522222222222222</v>
      </c>
      <c r="M286" s="3">
        <v>0</v>
      </c>
      <c r="N286" s="4">
        <f>Table39[[#This Row],[RN Hours Contract]]/Table39[[#This Row],[RN Hours]]</f>
        <v>0</v>
      </c>
      <c r="O286" s="3">
        <v>4.2361111111111107</v>
      </c>
      <c r="P286" s="3">
        <v>0</v>
      </c>
      <c r="Q286" s="4">
        <f>Table39[[#This Row],[RN Admin Hours Contract]]/Table39[[#This Row],[RN Admin Hours]]</f>
        <v>0</v>
      </c>
      <c r="R286" s="3">
        <v>6.2221111111111185</v>
      </c>
      <c r="S286" s="3">
        <v>0</v>
      </c>
      <c r="T286" s="4">
        <f>Table39[[#This Row],[RN DON Hours Contract]]/Table39[[#This Row],[RN DON Hours]]</f>
        <v>0</v>
      </c>
      <c r="U286" s="3">
        <f>SUM(Table39[[#This Row],[LPN Hours]], Table39[[#This Row],[LPN Admin Hours]])</f>
        <v>20.032222222222224</v>
      </c>
      <c r="V286" s="3">
        <f>Table39[[#This Row],[LPN Hours Contract]]+Table39[[#This Row],[LPN Admin Hours Contract]]</f>
        <v>0</v>
      </c>
      <c r="W286" s="4">
        <f t="shared" si="13"/>
        <v>0</v>
      </c>
      <c r="X286" s="3">
        <v>13.724444444444446</v>
      </c>
      <c r="Y286" s="3">
        <v>0</v>
      </c>
      <c r="Z286" s="4">
        <f>Table39[[#This Row],[LPN Hours Contract]]/Table39[[#This Row],[LPN Hours]]</f>
        <v>0</v>
      </c>
      <c r="AA286" s="3">
        <v>6.3077777777777779</v>
      </c>
      <c r="AB286" s="3">
        <v>0</v>
      </c>
      <c r="AC286" s="4">
        <f>Table39[[#This Row],[LPN Admin Hours Contract]]/Table39[[#This Row],[LPN Admin Hours]]</f>
        <v>0</v>
      </c>
      <c r="AD286" s="3">
        <f>SUM(Table39[[#This Row],[CNA Hours]], Table39[[#This Row],[NA in Training Hours]], Table39[[#This Row],[Med Aide/Tech Hours]])</f>
        <v>67.221111111111114</v>
      </c>
      <c r="AE286" s="3">
        <f>SUM(Table39[[#This Row],[CNA Hours Contract]], Table39[[#This Row],[NA in Training Hours Contract]], Table39[[#This Row],[Med Aide/Tech Hours Contract]])</f>
        <v>0</v>
      </c>
      <c r="AF286" s="4">
        <f>Table39[[#This Row],[CNA/NA/Med Aide Contract Hours]]/Table39[[#This Row],[Total CNA, NA in Training, Med Aide/Tech Hours]]</f>
        <v>0</v>
      </c>
      <c r="AG286" s="3">
        <v>67.221111111111114</v>
      </c>
      <c r="AH286" s="3">
        <v>0</v>
      </c>
      <c r="AI286" s="4">
        <f>Table39[[#This Row],[CNA Hours Contract]]/Table39[[#This Row],[CNA Hours]]</f>
        <v>0</v>
      </c>
      <c r="AJ286" s="3">
        <v>0</v>
      </c>
      <c r="AK286" s="3">
        <v>0</v>
      </c>
      <c r="AL286" s="4">
        <v>0</v>
      </c>
      <c r="AM286" s="3">
        <v>0</v>
      </c>
      <c r="AN286" s="3">
        <v>0</v>
      </c>
      <c r="AO286" s="4">
        <v>0</v>
      </c>
      <c r="AP286" s="1" t="s">
        <v>284</v>
      </c>
      <c r="AQ286" s="1">
        <v>5</v>
      </c>
    </row>
    <row r="287" spans="1:43" x14ac:dyDescent="0.2">
      <c r="A287" s="1" t="s">
        <v>680</v>
      </c>
      <c r="B287" s="1" t="s">
        <v>970</v>
      </c>
      <c r="C287" s="1" t="s">
        <v>1426</v>
      </c>
      <c r="D287" s="1" t="s">
        <v>1750</v>
      </c>
      <c r="E287" s="3">
        <v>66.433333333333337</v>
      </c>
      <c r="F287" s="3">
        <f t="shared" si="14"/>
        <v>254.42477777777779</v>
      </c>
      <c r="G287" s="3">
        <f>SUM(Table39[[#This Row],[RN Hours Contract (W/ Admin, DON)]], Table39[[#This Row],[LPN Contract Hours (w/ Admin)]], Table39[[#This Row],[CNA/NA/Med Aide Contract Hours]])</f>
        <v>33.615333333333332</v>
      </c>
      <c r="H287" s="4">
        <f>Table39[[#This Row],[Total Contract Hours]]/Table39[[#This Row],[Total Hours Nurse Staffing]]</f>
        <v>0.13212287587293864</v>
      </c>
      <c r="I287" s="3">
        <f>SUM(Table39[[#This Row],[RN Hours]], Table39[[#This Row],[RN Admin Hours]], Table39[[#This Row],[RN DON Hours]])</f>
        <v>75.015777777777771</v>
      </c>
      <c r="J287" s="3">
        <f t="shared" si="12"/>
        <v>3.9279999999999999</v>
      </c>
      <c r="K287" s="4">
        <f>Table39[[#This Row],[RN Hours Contract (W/ Admin, DON)]]/Table39[[#This Row],[RN Hours (w/ Admin, DON)]]</f>
        <v>5.2362317853133125E-2</v>
      </c>
      <c r="L287" s="3">
        <v>58.818555555555555</v>
      </c>
      <c r="M287" s="3">
        <v>2.8613333333333331</v>
      </c>
      <c r="N287" s="4">
        <f>Table39[[#This Row],[RN Hours Contract]]/Table39[[#This Row],[RN Hours]]</f>
        <v>4.8646780022177427E-2</v>
      </c>
      <c r="O287" s="3">
        <v>11.397222222222222</v>
      </c>
      <c r="P287" s="3">
        <v>1.0666666666666667</v>
      </c>
      <c r="Q287" s="4">
        <f>Table39[[#This Row],[RN Admin Hours Contract]]/Table39[[#This Row],[RN Admin Hours]]</f>
        <v>9.3590056056543997E-2</v>
      </c>
      <c r="R287" s="3">
        <v>4.8</v>
      </c>
      <c r="S287" s="3">
        <v>0</v>
      </c>
      <c r="T287" s="4">
        <f>Table39[[#This Row],[RN DON Hours Contract]]/Table39[[#This Row],[RN DON Hours]]</f>
        <v>0</v>
      </c>
      <c r="U287" s="3">
        <f>SUM(Table39[[#This Row],[LPN Hours]], Table39[[#This Row],[LPN Admin Hours]])</f>
        <v>37.567</v>
      </c>
      <c r="V287" s="3">
        <f>Table39[[#This Row],[LPN Hours Contract]]+Table39[[#This Row],[LPN Admin Hours Contract]]</f>
        <v>0.79366666666666663</v>
      </c>
      <c r="W287" s="4">
        <f t="shared" si="13"/>
        <v>2.1126698077213155E-2</v>
      </c>
      <c r="X287" s="3">
        <v>32.675333333333334</v>
      </c>
      <c r="Y287" s="3">
        <v>0.79366666666666663</v>
      </c>
      <c r="Z287" s="4">
        <f>Table39[[#This Row],[LPN Hours Contract]]/Table39[[#This Row],[LPN Hours]]</f>
        <v>2.4289474221125006E-2</v>
      </c>
      <c r="AA287" s="3">
        <v>4.8916666666666666</v>
      </c>
      <c r="AB287" s="3">
        <v>0</v>
      </c>
      <c r="AC287" s="4">
        <f>Table39[[#This Row],[LPN Admin Hours Contract]]/Table39[[#This Row],[LPN Admin Hours]]</f>
        <v>0</v>
      </c>
      <c r="AD287" s="3">
        <f>SUM(Table39[[#This Row],[CNA Hours]], Table39[[#This Row],[NA in Training Hours]], Table39[[#This Row],[Med Aide/Tech Hours]])</f>
        <v>141.84200000000001</v>
      </c>
      <c r="AE287" s="3">
        <f>SUM(Table39[[#This Row],[CNA Hours Contract]], Table39[[#This Row],[NA in Training Hours Contract]], Table39[[#This Row],[Med Aide/Tech Hours Contract]])</f>
        <v>28.893666666666665</v>
      </c>
      <c r="AF287" s="4">
        <f>Table39[[#This Row],[CNA/NA/Med Aide Contract Hours]]/Table39[[#This Row],[Total CNA, NA in Training, Med Aide/Tech Hours]]</f>
        <v>0.20370318147422245</v>
      </c>
      <c r="AG287" s="3">
        <v>141.84200000000001</v>
      </c>
      <c r="AH287" s="3">
        <v>28.893666666666665</v>
      </c>
      <c r="AI287" s="4">
        <f>Table39[[#This Row],[CNA Hours Contract]]/Table39[[#This Row],[CNA Hours]]</f>
        <v>0.20370318147422245</v>
      </c>
      <c r="AJ287" s="3">
        <v>0</v>
      </c>
      <c r="AK287" s="3">
        <v>0</v>
      </c>
      <c r="AL287" s="4">
        <v>0</v>
      </c>
      <c r="AM287" s="3">
        <v>0</v>
      </c>
      <c r="AN287" s="3">
        <v>0</v>
      </c>
      <c r="AO287" s="4">
        <v>0</v>
      </c>
      <c r="AP287" s="1" t="s">
        <v>285</v>
      </c>
      <c r="AQ287" s="1">
        <v>5</v>
      </c>
    </row>
    <row r="288" spans="1:43" x14ac:dyDescent="0.2">
      <c r="A288" s="1" t="s">
        <v>680</v>
      </c>
      <c r="B288" s="1" t="s">
        <v>971</v>
      </c>
      <c r="C288" s="1" t="s">
        <v>1452</v>
      </c>
      <c r="D288" s="1" t="s">
        <v>1741</v>
      </c>
      <c r="E288" s="3">
        <v>221.03333333333333</v>
      </c>
      <c r="F288" s="3">
        <f t="shared" si="14"/>
        <v>622.87222222222226</v>
      </c>
      <c r="G288" s="3">
        <f>SUM(Table39[[#This Row],[RN Hours Contract (W/ Admin, DON)]], Table39[[#This Row],[LPN Contract Hours (w/ Admin)]], Table39[[#This Row],[CNA/NA/Med Aide Contract Hours]])</f>
        <v>0</v>
      </c>
      <c r="H288" s="4">
        <f>Table39[[#This Row],[Total Contract Hours]]/Table39[[#This Row],[Total Hours Nurse Staffing]]</f>
        <v>0</v>
      </c>
      <c r="I288" s="3">
        <f>SUM(Table39[[#This Row],[RN Hours]], Table39[[#This Row],[RN Admin Hours]], Table39[[#This Row],[RN DON Hours]])</f>
        <v>167.375</v>
      </c>
      <c r="J288" s="3">
        <f t="shared" si="12"/>
        <v>0</v>
      </c>
      <c r="K288" s="4">
        <f>Table39[[#This Row],[RN Hours Contract (W/ Admin, DON)]]/Table39[[#This Row],[RN Hours (w/ Admin, DON)]]</f>
        <v>0</v>
      </c>
      <c r="L288" s="3">
        <v>139.57499999999999</v>
      </c>
      <c r="M288" s="3">
        <v>0</v>
      </c>
      <c r="N288" s="4">
        <f>Table39[[#This Row],[RN Hours Contract]]/Table39[[#This Row],[RN Hours]]</f>
        <v>0</v>
      </c>
      <c r="O288" s="3">
        <v>22.111111111111111</v>
      </c>
      <c r="P288" s="3">
        <v>0</v>
      </c>
      <c r="Q288" s="4">
        <f>Table39[[#This Row],[RN Admin Hours Contract]]/Table39[[#This Row],[RN Admin Hours]]</f>
        <v>0</v>
      </c>
      <c r="R288" s="3">
        <v>5.6888888888888891</v>
      </c>
      <c r="S288" s="3">
        <v>0</v>
      </c>
      <c r="T288" s="4">
        <f>Table39[[#This Row],[RN DON Hours Contract]]/Table39[[#This Row],[RN DON Hours]]</f>
        <v>0</v>
      </c>
      <c r="U288" s="3">
        <f>SUM(Table39[[#This Row],[LPN Hours]], Table39[[#This Row],[LPN Admin Hours]])</f>
        <v>87.98333333333332</v>
      </c>
      <c r="V288" s="3">
        <f>Table39[[#This Row],[LPN Hours Contract]]+Table39[[#This Row],[LPN Admin Hours Contract]]</f>
        <v>0</v>
      </c>
      <c r="W288" s="4">
        <f t="shared" si="13"/>
        <v>0</v>
      </c>
      <c r="X288" s="3">
        <v>71.61666666666666</v>
      </c>
      <c r="Y288" s="3">
        <v>0</v>
      </c>
      <c r="Z288" s="4">
        <f>Table39[[#This Row],[LPN Hours Contract]]/Table39[[#This Row],[LPN Hours]]</f>
        <v>0</v>
      </c>
      <c r="AA288" s="3">
        <v>16.366666666666667</v>
      </c>
      <c r="AB288" s="3">
        <v>0</v>
      </c>
      <c r="AC288" s="4">
        <f>Table39[[#This Row],[LPN Admin Hours Contract]]/Table39[[#This Row],[LPN Admin Hours]]</f>
        <v>0</v>
      </c>
      <c r="AD288" s="3">
        <f>SUM(Table39[[#This Row],[CNA Hours]], Table39[[#This Row],[NA in Training Hours]], Table39[[#This Row],[Med Aide/Tech Hours]])</f>
        <v>367.51388888888891</v>
      </c>
      <c r="AE288" s="3">
        <f>SUM(Table39[[#This Row],[CNA Hours Contract]], Table39[[#This Row],[NA in Training Hours Contract]], Table39[[#This Row],[Med Aide/Tech Hours Contract]])</f>
        <v>0</v>
      </c>
      <c r="AF288" s="4">
        <f>Table39[[#This Row],[CNA/NA/Med Aide Contract Hours]]/Table39[[#This Row],[Total CNA, NA in Training, Med Aide/Tech Hours]]</f>
        <v>0</v>
      </c>
      <c r="AG288" s="3">
        <v>367.51388888888891</v>
      </c>
      <c r="AH288" s="3">
        <v>0</v>
      </c>
      <c r="AI288" s="4">
        <f>Table39[[#This Row],[CNA Hours Contract]]/Table39[[#This Row],[CNA Hours]]</f>
        <v>0</v>
      </c>
      <c r="AJ288" s="3">
        <v>0</v>
      </c>
      <c r="AK288" s="3">
        <v>0</v>
      </c>
      <c r="AL288" s="4">
        <v>0</v>
      </c>
      <c r="AM288" s="3">
        <v>0</v>
      </c>
      <c r="AN288" s="3">
        <v>0</v>
      </c>
      <c r="AO288" s="4">
        <v>0</v>
      </c>
      <c r="AP288" s="1" t="s">
        <v>286</v>
      </c>
      <c r="AQ288" s="1">
        <v>5</v>
      </c>
    </row>
    <row r="289" spans="1:43" x14ac:dyDescent="0.2">
      <c r="A289" s="1" t="s">
        <v>680</v>
      </c>
      <c r="B289" s="1" t="s">
        <v>972</v>
      </c>
      <c r="C289" s="1" t="s">
        <v>1569</v>
      </c>
      <c r="D289" s="1" t="s">
        <v>1745</v>
      </c>
      <c r="E289" s="3">
        <v>55.588888888888889</v>
      </c>
      <c r="F289" s="3">
        <f t="shared" si="14"/>
        <v>249.27366666666666</v>
      </c>
      <c r="G289" s="3">
        <f>SUM(Table39[[#This Row],[RN Hours Contract (W/ Admin, DON)]], Table39[[#This Row],[LPN Contract Hours (w/ Admin)]], Table39[[#This Row],[CNA/NA/Med Aide Contract Hours]])</f>
        <v>8.5070000000000014</v>
      </c>
      <c r="H289" s="4">
        <f>Table39[[#This Row],[Total Contract Hours]]/Table39[[#This Row],[Total Hours Nurse Staffing]]</f>
        <v>3.4127150748641727E-2</v>
      </c>
      <c r="I289" s="3">
        <f>SUM(Table39[[#This Row],[RN Hours]], Table39[[#This Row],[RN Admin Hours]], Table39[[#This Row],[RN DON Hours]])</f>
        <v>42.813000000000002</v>
      </c>
      <c r="J289" s="3">
        <f t="shared" ref="J289:J352" si="15">SUM(M289,P289,S289)</f>
        <v>0</v>
      </c>
      <c r="K289" s="4">
        <f>Table39[[#This Row],[RN Hours Contract (W/ Admin, DON)]]/Table39[[#This Row],[RN Hours (w/ Admin, DON)]]</f>
        <v>0</v>
      </c>
      <c r="L289" s="3">
        <v>42.813000000000002</v>
      </c>
      <c r="M289" s="3">
        <v>0</v>
      </c>
      <c r="N289" s="4">
        <f>Table39[[#This Row],[RN Hours Contract]]/Table39[[#This Row],[RN Hours]]</f>
        <v>0</v>
      </c>
      <c r="O289" s="3">
        <v>0</v>
      </c>
      <c r="P289" s="3">
        <v>0</v>
      </c>
      <c r="Q289" s="4">
        <v>0</v>
      </c>
      <c r="R289" s="3">
        <v>0</v>
      </c>
      <c r="S289" s="3">
        <v>0</v>
      </c>
      <c r="T289" s="4">
        <v>0</v>
      </c>
      <c r="U289" s="3">
        <f>SUM(Table39[[#This Row],[LPN Hours]], Table39[[#This Row],[LPN Admin Hours]])</f>
        <v>55.63144444444444</v>
      </c>
      <c r="V289" s="3">
        <f>Table39[[#This Row],[LPN Hours Contract]]+Table39[[#This Row],[LPN Admin Hours Contract]]</f>
        <v>4.5138888888888893</v>
      </c>
      <c r="W289" s="4">
        <f t="shared" ref="W289:W352" si="16">V289/U289</f>
        <v>8.1139163902109734E-2</v>
      </c>
      <c r="X289" s="3">
        <v>49.283333333333331</v>
      </c>
      <c r="Y289" s="3">
        <v>4.5138888888888893</v>
      </c>
      <c r="Z289" s="4">
        <f>Table39[[#This Row],[LPN Hours Contract]]/Table39[[#This Row],[LPN Hours]]</f>
        <v>9.1590576034268983E-2</v>
      </c>
      <c r="AA289" s="3">
        <v>6.3481111111111099</v>
      </c>
      <c r="AB289" s="3">
        <v>0</v>
      </c>
      <c r="AC289" s="4">
        <f>Table39[[#This Row],[LPN Admin Hours Contract]]/Table39[[#This Row],[LPN Admin Hours]]</f>
        <v>0</v>
      </c>
      <c r="AD289" s="3">
        <f>SUM(Table39[[#This Row],[CNA Hours]], Table39[[#This Row],[NA in Training Hours]], Table39[[#This Row],[Med Aide/Tech Hours]])</f>
        <v>150.8292222222222</v>
      </c>
      <c r="AE289" s="3">
        <f>SUM(Table39[[#This Row],[CNA Hours Contract]], Table39[[#This Row],[NA in Training Hours Contract]], Table39[[#This Row],[Med Aide/Tech Hours Contract]])</f>
        <v>3.9931111111111113</v>
      </c>
      <c r="AF289" s="4">
        <f>Table39[[#This Row],[CNA/NA/Med Aide Contract Hours]]/Table39[[#This Row],[Total CNA, NA in Training, Med Aide/Tech Hours]]</f>
        <v>2.6474386410532003E-2</v>
      </c>
      <c r="AG289" s="3">
        <v>150.8292222222222</v>
      </c>
      <c r="AH289" s="3">
        <v>3.9931111111111113</v>
      </c>
      <c r="AI289" s="4">
        <f>Table39[[#This Row],[CNA Hours Contract]]/Table39[[#This Row],[CNA Hours]]</f>
        <v>2.6474386410532003E-2</v>
      </c>
      <c r="AJ289" s="3">
        <v>0</v>
      </c>
      <c r="AK289" s="3">
        <v>0</v>
      </c>
      <c r="AL289" s="4">
        <v>0</v>
      </c>
      <c r="AM289" s="3">
        <v>0</v>
      </c>
      <c r="AN289" s="3">
        <v>0</v>
      </c>
      <c r="AO289" s="4">
        <v>0</v>
      </c>
      <c r="AP289" s="1" t="s">
        <v>287</v>
      </c>
      <c r="AQ289" s="1">
        <v>5</v>
      </c>
    </row>
    <row r="290" spans="1:43" x14ac:dyDescent="0.2">
      <c r="A290" s="1" t="s">
        <v>680</v>
      </c>
      <c r="B290" s="1" t="s">
        <v>973</v>
      </c>
      <c r="C290" s="1" t="s">
        <v>1418</v>
      </c>
      <c r="D290" s="1" t="s">
        <v>1744</v>
      </c>
      <c r="E290" s="3">
        <v>82.777777777777771</v>
      </c>
      <c r="F290" s="3">
        <f t="shared" si="14"/>
        <v>286.3416666666667</v>
      </c>
      <c r="G290" s="3">
        <f>SUM(Table39[[#This Row],[RN Hours Contract (W/ Admin, DON)]], Table39[[#This Row],[LPN Contract Hours (w/ Admin)]], Table39[[#This Row],[CNA/NA/Med Aide Contract Hours]])</f>
        <v>16.602777777777778</v>
      </c>
      <c r="H290" s="4">
        <f>Table39[[#This Row],[Total Contract Hours]]/Table39[[#This Row],[Total Hours Nurse Staffing]]</f>
        <v>5.7982402530000088E-2</v>
      </c>
      <c r="I290" s="3">
        <f>SUM(Table39[[#This Row],[RN Hours]], Table39[[#This Row],[RN Admin Hours]], Table39[[#This Row],[RN DON Hours]])</f>
        <v>133.95555555555555</v>
      </c>
      <c r="J290" s="3">
        <f t="shared" si="15"/>
        <v>4.5305555555555559</v>
      </c>
      <c r="K290" s="4">
        <f>Table39[[#This Row],[RN Hours Contract (W/ Admin, DON)]]/Table39[[#This Row],[RN Hours (w/ Admin, DON)]]</f>
        <v>3.3821333775713343E-2</v>
      </c>
      <c r="L290" s="3">
        <v>111.58611111111111</v>
      </c>
      <c r="M290" s="3">
        <v>4.5305555555555559</v>
      </c>
      <c r="N290" s="4">
        <f>Table39[[#This Row],[RN Hours Contract]]/Table39[[#This Row],[RN Hours]]</f>
        <v>4.0601428891488892E-2</v>
      </c>
      <c r="O290" s="3">
        <v>16.769444444444446</v>
      </c>
      <c r="P290" s="3">
        <v>0</v>
      </c>
      <c r="Q290" s="4">
        <f>Table39[[#This Row],[RN Admin Hours Contract]]/Table39[[#This Row],[RN Admin Hours]]</f>
        <v>0</v>
      </c>
      <c r="R290" s="3">
        <v>5.6</v>
      </c>
      <c r="S290" s="3">
        <v>0</v>
      </c>
      <c r="T290" s="4">
        <f>Table39[[#This Row],[RN DON Hours Contract]]/Table39[[#This Row],[RN DON Hours]]</f>
        <v>0</v>
      </c>
      <c r="U290" s="3">
        <f>SUM(Table39[[#This Row],[LPN Hours]], Table39[[#This Row],[LPN Admin Hours]])</f>
        <v>26.655555555555555</v>
      </c>
      <c r="V290" s="3">
        <f>Table39[[#This Row],[LPN Hours Contract]]+Table39[[#This Row],[LPN Admin Hours Contract]]</f>
        <v>0</v>
      </c>
      <c r="W290" s="4">
        <f t="shared" si="16"/>
        <v>0</v>
      </c>
      <c r="X290" s="3">
        <v>26.655555555555555</v>
      </c>
      <c r="Y290" s="3">
        <v>0</v>
      </c>
      <c r="Z290" s="4">
        <f>Table39[[#This Row],[LPN Hours Contract]]/Table39[[#This Row],[LPN Hours]]</f>
        <v>0</v>
      </c>
      <c r="AA290" s="3">
        <v>0</v>
      </c>
      <c r="AB290" s="3">
        <v>0</v>
      </c>
      <c r="AC290" s="4">
        <v>0</v>
      </c>
      <c r="AD290" s="3">
        <f>SUM(Table39[[#This Row],[CNA Hours]], Table39[[#This Row],[NA in Training Hours]], Table39[[#This Row],[Med Aide/Tech Hours]])</f>
        <v>125.73055555555555</v>
      </c>
      <c r="AE290" s="3">
        <f>SUM(Table39[[#This Row],[CNA Hours Contract]], Table39[[#This Row],[NA in Training Hours Contract]], Table39[[#This Row],[Med Aide/Tech Hours Contract]])</f>
        <v>12.072222222222223</v>
      </c>
      <c r="AF290" s="4">
        <f>Table39[[#This Row],[CNA/NA/Med Aide Contract Hours]]/Table39[[#This Row],[Total CNA, NA in Training, Med Aide/Tech Hours]]</f>
        <v>9.6016614011444235E-2</v>
      </c>
      <c r="AG290" s="3">
        <v>125.73055555555555</v>
      </c>
      <c r="AH290" s="3">
        <v>12.072222222222223</v>
      </c>
      <c r="AI290" s="4">
        <f>Table39[[#This Row],[CNA Hours Contract]]/Table39[[#This Row],[CNA Hours]]</f>
        <v>9.6016614011444235E-2</v>
      </c>
      <c r="AJ290" s="3">
        <v>0</v>
      </c>
      <c r="AK290" s="3">
        <v>0</v>
      </c>
      <c r="AL290" s="4">
        <v>0</v>
      </c>
      <c r="AM290" s="3">
        <v>0</v>
      </c>
      <c r="AN290" s="3">
        <v>0</v>
      </c>
      <c r="AO290" s="4">
        <v>0</v>
      </c>
      <c r="AP290" s="1" t="s">
        <v>288</v>
      </c>
      <c r="AQ290" s="1">
        <v>5</v>
      </c>
    </row>
    <row r="291" spans="1:43" x14ac:dyDescent="0.2">
      <c r="A291" s="1" t="s">
        <v>680</v>
      </c>
      <c r="B291" s="1" t="s">
        <v>974</v>
      </c>
      <c r="C291" s="1" t="s">
        <v>1570</v>
      </c>
      <c r="D291" s="1" t="s">
        <v>1741</v>
      </c>
      <c r="E291" s="3">
        <v>132.53333333333333</v>
      </c>
      <c r="F291" s="3">
        <f t="shared" si="14"/>
        <v>497.58811111111106</v>
      </c>
      <c r="G291" s="3">
        <f>SUM(Table39[[#This Row],[RN Hours Contract (W/ Admin, DON)]], Table39[[#This Row],[LPN Contract Hours (w/ Admin)]], Table39[[#This Row],[CNA/NA/Med Aide Contract Hours]])</f>
        <v>143.02977777777778</v>
      </c>
      <c r="H291" s="4">
        <f>Table39[[#This Row],[Total Contract Hours]]/Table39[[#This Row],[Total Hours Nurse Staffing]]</f>
        <v>0.28744613181853002</v>
      </c>
      <c r="I291" s="3">
        <f>SUM(Table39[[#This Row],[RN Hours]], Table39[[#This Row],[RN Admin Hours]], Table39[[#This Row],[RN DON Hours]])</f>
        <v>148.94399999999999</v>
      </c>
      <c r="J291" s="3">
        <f t="shared" si="15"/>
        <v>30.869000000000007</v>
      </c>
      <c r="K291" s="4">
        <f>Table39[[#This Row],[RN Hours Contract (W/ Admin, DON)]]/Table39[[#This Row],[RN Hours (w/ Admin, DON)]]</f>
        <v>0.20725239016006022</v>
      </c>
      <c r="L291" s="3">
        <v>83.396777777777771</v>
      </c>
      <c r="M291" s="3">
        <v>30.869000000000007</v>
      </c>
      <c r="N291" s="4">
        <f>Table39[[#This Row],[RN Hours Contract]]/Table39[[#This Row],[RN Hours]]</f>
        <v>0.37014619536326354</v>
      </c>
      <c r="O291" s="3">
        <v>54.969444444444441</v>
      </c>
      <c r="P291" s="3">
        <v>0</v>
      </c>
      <c r="Q291" s="4">
        <f>Table39[[#This Row],[RN Admin Hours Contract]]/Table39[[#This Row],[RN Admin Hours]]</f>
        <v>0</v>
      </c>
      <c r="R291" s="3">
        <v>10.577777777777778</v>
      </c>
      <c r="S291" s="3">
        <v>0</v>
      </c>
      <c r="T291" s="4">
        <f>Table39[[#This Row],[RN DON Hours Contract]]/Table39[[#This Row],[RN DON Hours]]</f>
        <v>0</v>
      </c>
      <c r="U291" s="3">
        <f>SUM(Table39[[#This Row],[LPN Hours]], Table39[[#This Row],[LPN Admin Hours]])</f>
        <v>95.985444444444454</v>
      </c>
      <c r="V291" s="3">
        <f>Table39[[#This Row],[LPN Hours Contract]]+Table39[[#This Row],[LPN Admin Hours Contract]]</f>
        <v>29.113222222222227</v>
      </c>
      <c r="W291" s="4">
        <f t="shared" si="16"/>
        <v>0.30330871926183256</v>
      </c>
      <c r="X291" s="3">
        <v>95.985444444444454</v>
      </c>
      <c r="Y291" s="3">
        <v>29.113222222222227</v>
      </c>
      <c r="Z291" s="4">
        <f>Table39[[#This Row],[LPN Hours Contract]]/Table39[[#This Row],[LPN Hours]]</f>
        <v>0.30330871926183256</v>
      </c>
      <c r="AA291" s="3">
        <v>0</v>
      </c>
      <c r="AB291" s="3">
        <v>0</v>
      </c>
      <c r="AC291" s="4">
        <v>0</v>
      </c>
      <c r="AD291" s="3">
        <f>SUM(Table39[[#This Row],[CNA Hours]], Table39[[#This Row],[NA in Training Hours]], Table39[[#This Row],[Med Aide/Tech Hours]])</f>
        <v>252.65866666666665</v>
      </c>
      <c r="AE291" s="3">
        <f>SUM(Table39[[#This Row],[CNA Hours Contract]], Table39[[#This Row],[NA in Training Hours Contract]], Table39[[#This Row],[Med Aide/Tech Hours Contract]])</f>
        <v>83.047555555555562</v>
      </c>
      <c r="AF291" s="4">
        <f>Table39[[#This Row],[CNA/NA/Med Aide Contract Hours]]/Table39[[#This Row],[Total CNA, NA in Training, Med Aide/Tech Hours]]</f>
        <v>0.32869466403509701</v>
      </c>
      <c r="AG291" s="3">
        <v>252.65866666666665</v>
      </c>
      <c r="AH291" s="3">
        <v>83.047555555555562</v>
      </c>
      <c r="AI291" s="4">
        <f>Table39[[#This Row],[CNA Hours Contract]]/Table39[[#This Row],[CNA Hours]]</f>
        <v>0.32869466403509701</v>
      </c>
      <c r="AJ291" s="3">
        <v>0</v>
      </c>
      <c r="AK291" s="3">
        <v>0</v>
      </c>
      <c r="AL291" s="4">
        <v>0</v>
      </c>
      <c r="AM291" s="3">
        <v>0</v>
      </c>
      <c r="AN291" s="3">
        <v>0</v>
      </c>
      <c r="AO291" s="4">
        <v>0</v>
      </c>
      <c r="AP291" s="1" t="s">
        <v>289</v>
      </c>
      <c r="AQ291" s="1">
        <v>5</v>
      </c>
    </row>
    <row r="292" spans="1:43" x14ac:dyDescent="0.2">
      <c r="A292" s="1" t="s">
        <v>680</v>
      </c>
      <c r="B292" s="1" t="s">
        <v>975</v>
      </c>
      <c r="C292" s="1" t="s">
        <v>1571</v>
      </c>
      <c r="D292" s="1" t="s">
        <v>1741</v>
      </c>
      <c r="E292" s="3">
        <v>100.71111111111111</v>
      </c>
      <c r="F292" s="3">
        <f t="shared" si="14"/>
        <v>353.82500000000005</v>
      </c>
      <c r="G292" s="3">
        <f>SUM(Table39[[#This Row],[RN Hours Contract (W/ Admin, DON)]], Table39[[#This Row],[LPN Contract Hours (w/ Admin)]], Table39[[#This Row],[CNA/NA/Med Aide Contract Hours]])</f>
        <v>0</v>
      </c>
      <c r="H292" s="4">
        <f>Table39[[#This Row],[Total Contract Hours]]/Table39[[#This Row],[Total Hours Nurse Staffing]]</f>
        <v>0</v>
      </c>
      <c r="I292" s="3">
        <f>SUM(Table39[[#This Row],[RN Hours]], Table39[[#This Row],[RN Admin Hours]], Table39[[#This Row],[RN DON Hours]])</f>
        <v>118.28055555555555</v>
      </c>
      <c r="J292" s="3">
        <f t="shared" si="15"/>
        <v>0</v>
      </c>
      <c r="K292" s="4">
        <f>Table39[[#This Row],[RN Hours Contract (W/ Admin, DON)]]/Table39[[#This Row],[RN Hours (w/ Admin, DON)]]</f>
        <v>0</v>
      </c>
      <c r="L292" s="3">
        <v>87.88055555555556</v>
      </c>
      <c r="M292" s="3">
        <v>0</v>
      </c>
      <c r="N292" s="4">
        <f>Table39[[#This Row],[RN Hours Contract]]/Table39[[#This Row],[RN Hours]]</f>
        <v>0</v>
      </c>
      <c r="O292" s="3">
        <v>24.8</v>
      </c>
      <c r="P292" s="3">
        <v>0</v>
      </c>
      <c r="Q292" s="4">
        <f>Table39[[#This Row],[RN Admin Hours Contract]]/Table39[[#This Row],[RN Admin Hours]]</f>
        <v>0</v>
      </c>
      <c r="R292" s="3">
        <v>5.6</v>
      </c>
      <c r="S292" s="3">
        <v>0</v>
      </c>
      <c r="T292" s="4">
        <f>Table39[[#This Row],[RN DON Hours Contract]]/Table39[[#This Row],[RN DON Hours]]</f>
        <v>0</v>
      </c>
      <c r="U292" s="3">
        <f>SUM(Table39[[#This Row],[LPN Hours]], Table39[[#This Row],[LPN Admin Hours]])</f>
        <v>55.677777777777784</v>
      </c>
      <c r="V292" s="3">
        <f>Table39[[#This Row],[LPN Hours Contract]]+Table39[[#This Row],[LPN Admin Hours Contract]]</f>
        <v>0</v>
      </c>
      <c r="W292" s="4">
        <f t="shared" si="16"/>
        <v>0</v>
      </c>
      <c r="X292" s="3">
        <v>52.56666666666667</v>
      </c>
      <c r="Y292" s="3">
        <v>0</v>
      </c>
      <c r="Z292" s="4">
        <f>Table39[[#This Row],[LPN Hours Contract]]/Table39[[#This Row],[LPN Hours]]</f>
        <v>0</v>
      </c>
      <c r="AA292" s="3">
        <v>3.1111111111111112</v>
      </c>
      <c r="AB292" s="3">
        <v>0</v>
      </c>
      <c r="AC292" s="4">
        <f>Table39[[#This Row],[LPN Admin Hours Contract]]/Table39[[#This Row],[LPN Admin Hours]]</f>
        <v>0</v>
      </c>
      <c r="AD292" s="3">
        <f>SUM(Table39[[#This Row],[CNA Hours]], Table39[[#This Row],[NA in Training Hours]], Table39[[#This Row],[Med Aide/Tech Hours]])</f>
        <v>179.86666666666667</v>
      </c>
      <c r="AE292" s="3">
        <f>SUM(Table39[[#This Row],[CNA Hours Contract]], Table39[[#This Row],[NA in Training Hours Contract]], Table39[[#This Row],[Med Aide/Tech Hours Contract]])</f>
        <v>0</v>
      </c>
      <c r="AF292" s="4">
        <f>Table39[[#This Row],[CNA/NA/Med Aide Contract Hours]]/Table39[[#This Row],[Total CNA, NA in Training, Med Aide/Tech Hours]]</f>
        <v>0</v>
      </c>
      <c r="AG292" s="3">
        <v>179.86666666666667</v>
      </c>
      <c r="AH292" s="3">
        <v>0</v>
      </c>
      <c r="AI292" s="4">
        <f>Table39[[#This Row],[CNA Hours Contract]]/Table39[[#This Row],[CNA Hours]]</f>
        <v>0</v>
      </c>
      <c r="AJ292" s="3">
        <v>0</v>
      </c>
      <c r="AK292" s="3">
        <v>0</v>
      </c>
      <c r="AL292" s="4">
        <v>0</v>
      </c>
      <c r="AM292" s="3">
        <v>0</v>
      </c>
      <c r="AN292" s="3">
        <v>0</v>
      </c>
      <c r="AO292" s="4">
        <v>0</v>
      </c>
      <c r="AP292" s="1" t="s">
        <v>290</v>
      </c>
      <c r="AQ292" s="1">
        <v>5</v>
      </c>
    </row>
    <row r="293" spans="1:43" x14ac:dyDescent="0.2">
      <c r="A293" s="1" t="s">
        <v>680</v>
      </c>
      <c r="B293" s="1" t="s">
        <v>976</v>
      </c>
      <c r="C293" s="1" t="s">
        <v>1572</v>
      </c>
      <c r="D293" s="1" t="s">
        <v>1757</v>
      </c>
      <c r="E293" s="3">
        <v>52.022222222222226</v>
      </c>
      <c r="F293" s="3">
        <f t="shared" si="14"/>
        <v>180.99166666666667</v>
      </c>
      <c r="G293" s="3">
        <f>SUM(Table39[[#This Row],[RN Hours Contract (W/ Admin, DON)]], Table39[[#This Row],[LPN Contract Hours (w/ Admin)]], Table39[[#This Row],[CNA/NA/Med Aide Contract Hours]])</f>
        <v>0</v>
      </c>
      <c r="H293" s="4">
        <f>Table39[[#This Row],[Total Contract Hours]]/Table39[[#This Row],[Total Hours Nurse Staffing]]</f>
        <v>0</v>
      </c>
      <c r="I293" s="3">
        <f>SUM(Table39[[#This Row],[RN Hours]], Table39[[#This Row],[RN Admin Hours]], Table39[[#This Row],[RN DON Hours]])</f>
        <v>48.425000000000004</v>
      </c>
      <c r="J293" s="3">
        <f t="shared" si="15"/>
        <v>0</v>
      </c>
      <c r="K293" s="4">
        <f>Table39[[#This Row],[RN Hours Contract (W/ Admin, DON)]]/Table39[[#This Row],[RN Hours (w/ Admin, DON)]]</f>
        <v>0</v>
      </c>
      <c r="L293" s="3">
        <v>42.452777777777776</v>
      </c>
      <c r="M293" s="3">
        <v>0</v>
      </c>
      <c r="N293" s="4">
        <f>Table39[[#This Row],[RN Hours Contract]]/Table39[[#This Row],[RN Hours]]</f>
        <v>0</v>
      </c>
      <c r="O293" s="3">
        <v>1.7277777777777779</v>
      </c>
      <c r="P293" s="3">
        <v>0</v>
      </c>
      <c r="Q293" s="4">
        <f>Table39[[#This Row],[RN Admin Hours Contract]]/Table39[[#This Row],[RN Admin Hours]]</f>
        <v>0</v>
      </c>
      <c r="R293" s="3">
        <v>4.2444444444444445</v>
      </c>
      <c r="S293" s="3">
        <v>0</v>
      </c>
      <c r="T293" s="4">
        <f>Table39[[#This Row],[RN DON Hours Contract]]/Table39[[#This Row],[RN DON Hours]]</f>
        <v>0</v>
      </c>
      <c r="U293" s="3">
        <f>SUM(Table39[[#This Row],[LPN Hours]], Table39[[#This Row],[LPN Admin Hours]])</f>
        <v>30.225000000000001</v>
      </c>
      <c r="V293" s="3">
        <f>Table39[[#This Row],[LPN Hours Contract]]+Table39[[#This Row],[LPN Admin Hours Contract]]</f>
        <v>0</v>
      </c>
      <c r="W293" s="4">
        <f t="shared" si="16"/>
        <v>0</v>
      </c>
      <c r="X293" s="3">
        <v>23.541666666666668</v>
      </c>
      <c r="Y293" s="3">
        <v>0</v>
      </c>
      <c r="Z293" s="4">
        <f>Table39[[#This Row],[LPN Hours Contract]]/Table39[[#This Row],[LPN Hours]]</f>
        <v>0</v>
      </c>
      <c r="AA293" s="3">
        <v>6.6833333333333336</v>
      </c>
      <c r="AB293" s="3">
        <v>0</v>
      </c>
      <c r="AC293" s="4">
        <f>Table39[[#This Row],[LPN Admin Hours Contract]]/Table39[[#This Row],[LPN Admin Hours]]</f>
        <v>0</v>
      </c>
      <c r="AD293" s="3">
        <f>SUM(Table39[[#This Row],[CNA Hours]], Table39[[#This Row],[NA in Training Hours]], Table39[[#This Row],[Med Aide/Tech Hours]])</f>
        <v>102.34166666666667</v>
      </c>
      <c r="AE293" s="3">
        <f>SUM(Table39[[#This Row],[CNA Hours Contract]], Table39[[#This Row],[NA in Training Hours Contract]], Table39[[#This Row],[Med Aide/Tech Hours Contract]])</f>
        <v>0</v>
      </c>
      <c r="AF293" s="4">
        <f>Table39[[#This Row],[CNA/NA/Med Aide Contract Hours]]/Table39[[#This Row],[Total CNA, NA in Training, Med Aide/Tech Hours]]</f>
        <v>0</v>
      </c>
      <c r="AG293" s="3">
        <v>102.34166666666667</v>
      </c>
      <c r="AH293" s="3">
        <v>0</v>
      </c>
      <c r="AI293" s="4">
        <f>Table39[[#This Row],[CNA Hours Contract]]/Table39[[#This Row],[CNA Hours]]</f>
        <v>0</v>
      </c>
      <c r="AJ293" s="3">
        <v>0</v>
      </c>
      <c r="AK293" s="3">
        <v>0</v>
      </c>
      <c r="AL293" s="4">
        <v>0</v>
      </c>
      <c r="AM293" s="3">
        <v>0</v>
      </c>
      <c r="AN293" s="3">
        <v>0</v>
      </c>
      <c r="AO293" s="4">
        <v>0</v>
      </c>
      <c r="AP293" s="1" t="s">
        <v>291</v>
      </c>
      <c r="AQ293" s="1">
        <v>5</v>
      </c>
    </row>
    <row r="294" spans="1:43" x14ac:dyDescent="0.2">
      <c r="A294" s="1" t="s">
        <v>680</v>
      </c>
      <c r="B294" s="1" t="s">
        <v>977</v>
      </c>
      <c r="C294" s="1" t="s">
        <v>1573</v>
      </c>
      <c r="D294" s="1" t="s">
        <v>1749</v>
      </c>
      <c r="E294" s="3">
        <v>49.244444444444447</v>
      </c>
      <c r="F294" s="3">
        <f t="shared" si="14"/>
        <v>259.11966666666666</v>
      </c>
      <c r="G294" s="3">
        <f>SUM(Table39[[#This Row],[RN Hours Contract (W/ Admin, DON)]], Table39[[#This Row],[LPN Contract Hours (w/ Admin)]], Table39[[#This Row],[CNA/NA/Med Aide Contract Hours]])</f>
        <v>4.041666666666667</v>
      </c>
      <c r="H294" s="4">
        <f>Table39[[#This Row],[Total Contract Hours]]/Table39[[#This Row],[Total Hours Nurse Staffing]]</f>
        <v>1.559768395297411E-2</v>
      </c>
      <c r="I294" s="3">
        <f>SUM(Table39[[#This Row],[RN Hours]], Table39[[#This Row],[RN Admin Hours]], Table39[[#This Row],[RN DON Hours]])</f>
        <v>63.75566666666667</v>
      </c>
      <c r="J294" s="3">
        <f t="shared" si="15"/>
        <v>0</v>
      </c>
      <c r="K294" s="4">
        <f>Table39[[#This Row],[RN Hours Contract (W/ Admin, DON)]]/Table39[[#This Row],[RN Hours (w/ Admin, DON)]]</f>
        <v>0</v>
      </c>
      <c r="L294" s="3">
        <v>34.114888888888892</v>
      </c>
      <c r="M294" s="3">
        <v>0</v>
      </c>
      <c r="N294" s="4">
        <f>Table39[[#This Row],[RN Hours Contract]]/Table39[[#This Row],[RN Hours]]</f>
        <v>0</v>
      </c>
      <c r="O294" s="3">
        <v>24.574111111111112</v>
      </c>
      <c r="P294" s="3">
        <v>0</v>
      </c>
      <c r="Q294" s="4">
        <f>Table39[[#This Row],[RN Admin Hours Contract]]/Table39[[#This Row],[RN Admin Hours]]</f>
        <v>0</v>
      </c>
      <c r="R294" s="3">
        <v>5.0666666666666664</v>
      </c>
      <c r="S294" s="3">
        <v>0</v>
      </c>
      <c r="T294" s="4">
        <f>Table39[[#This Row],[RN DON Hours Contract]]/Table39[[#This Row],[RN DON Hours]]</f>
        <v>0</v>
      </c>
      <c r="U294" s="3">
        <f>SUM(Table39[[#This Row],[LPN Hours]], Table39[[#This Row],[LPN Admin Hours]])</f>
        <v>38.272666666666666</v>
      </c>
      <c r="V294" s="3">
        <f>Table39[[#This Row],[LPN Hours Contract]]+Table39[[#This Row],[LPN Admin Hours Contract]]</f>
        <v>0.18333333333333332</v>
      </c>
      <c r="W294" s="4">
        <f t="shared" si="16"/>
        <v>4.7901896915117839E-3</v>
      </c>
      <c r="X294" s="3">
        <v>38.272666666666666</v>
      </c>
      <c r="Y294" s="3">
        <v>0.18333333333333332</v>
      </c>
      <c r="Z294" s="4">
        <f>Table39[[#This Row],[LPN Hours Contract]]/Table39[[#This Row],[LPN Hours]]</f>
        <v>4.7901896915117839E-3</v>
      </c>
      <c r="AA294" s="3">
        <v>0</v>
      </c>
      <c r="AB294" s="3">
        <v>0</v>
      </c>
      <c r="AC294" s="4">
        <v>0</v>
      </c>
      <c r="AD294" s="3">
        <f>SUM(Table39[[#This Row],[CNA Hours]], Table39[[#This Row],[NA in Training Hours]], Table39[[#This Row],[Med Aide/Tech Hours]])</f>
        <v>157.09133333333332</v>
      </c>
      <c r="AE294" s="3">
        <f>SUM(Table39[[#This Row],[CNA Hours Contract]], Table39[[#This Row],[NA in Training Hours Contract]], Table39[[#This Row],[Med Aide/Tech Hours Contract]])</f>
        <v>3.8583333333333334</v>
      </c>
      <c r="AF294" s="4">
        <f>Table39[[#This Row],[CNA/NA/Med Aide Contract Hours]]/Table39[[#This Row],[Total CNA, NA in Training, Med Aide/Tech Hours]]</f>
        <v>2.4561083361271788E-2</v>
      </c>
      <c r="AG294" s="3">
        <v>157.09133333333332</v>
      </c>
      <c r="AH294" s="3">
        <v>3.8583333333333334</v>
      </c>
      <c r="AI294" s="4">
        <f>Table39[[#This Row],[CNA Hours Contract]]/Table39[[#This Row],[CNA Hours]]</f>
        <v>2.4561083361271788E-2</v>
      </c>
      <c r="AJ294" s="3">
        <v>0</v>
      </c>
      <c r="AK294" s="3">
        <v>0</v>
      </c>
      <c r="AL294" s="4">
        <v>0</v>
      </c>
      <c r="AM294" s="3">
        <v>0</v>
      </c>
      <c r="AN294" s="3">
        <v>0</v>
      </c>
      <c r="AO294" s="4">
        <v>0</v>
      </c>
      <c r="AP294" s="1" t="s">
        <v>292</v>
      </c>
      <c r="AQ294" s="1">
        <v>5</v>
      </c>
    </row>
    <row r="295" spans="1:43" x14ac:dyDescent="0.2">
      <c r="A295" s="1" t="s">
        <v>680</v>
      </c>
      <c r="B295" s="1" t="s">
        <v>978</v>
      </c>
      <c r="C295" s="1" t="s">
        <v>1367</v>
      </c>
      <c r="D295" s="1" t="s">
        <v>1764</v>
      </c>
      <c r="E295" s="3">
        <v>43.955555555555556</v>
      </c>
      <c r="F295" s="3">
        <f t="shared" si="14"/>
        <v>163.57811111111113</v>
      </c>
      <c r="G295" s="3">
        <f>SUM(Table39[[#This Row],[RN Hours Contract (W/ Admin, DON)]], Table39[[#This Row],[LPN Contract Hours (w/ Admin)]], Table39[[#This Row],[CNA/NA/Med Aide Contract Hours]])</f>
        <v>0.32222222222222219</v>
      </c>
      <c r="H295" s="4">
        <f>Table39[[#This Row],[Total Contract Hours]]/Table39[[#This Row],[Total Hours Nurse Staffing]]</f>
        <v>1.9698370401364483E-3</v>
      </c>
      <c r="I295" s="3">
        <f>SUM(Table39[[#This Row],[RN Hours]], Table39[[#This Row],[RN Admin Hours]], Table39[[#This Row],[RN DON Hours]])</f>
        <v>35.799777777777784</v>
      </c>
      <c r="J295" s="3">
        <f t="shared" si="15"/>
        <v>9.4444444444444442E-2</v>
      </c>
      <c r="K295" s="4">
        <f>Table39[[#This Row],[RN Hours Contract (W/ Admin, DON)]]/Table39[[#This Row],[RN Hours (w/ Admin, DON)]]</f>
        <v>2.6381293490338235E-3</v>
      </c>
      <c r="L295" s="3">
        <v>23.081333333333337</v>
      </c>
      <c r="M295" s="3">
        <v>9.4444444444444442E-2</v>
      </c>
      <c r="N295" s="4">
        <f>Table39[[#This Row],[RN Hours Contract]]/Table39[[#This Row],[RN Hours]]</f>
        <v>4.0918106021219638E-3</v>
      </c>
      <c r="O295" s="3">
        <v>7.7684444444444454</v>
      </c>
      <c r="P295" s="3">
        <v>0</v>
      </c>
      <c r="Q295" s="4">
        <f>Table39[[#This Row],[RN Admin Hours Contract]]/Table39[[#This Row],[RN Admin Hours]]</f>
        <v>0</v>
      </c>
      <c r="R295" s="3">
        <v>4.95</v>
      </c>
      <c r="S295" s="3">
        <v>0</v>
      </c>
      <c r="T295" s="4">
        <f>Table39[[#This Row],[RN DON Hours Contract]]/Table39[[#This Row],[RN DON Hours]]</f>
        <v>0</v>
      </c>
      <c r="U295" s="3">
        <f>SUM(Table39[[#This Row],[LPN Hours]], Table39[[#This Row],[LPN Admin Hours]])</f>
        <v>20.560666666666666</v>
      </c>
      <c r="V295" s="3">
        <f>Table39[[#This Row],[LPN Hours Contract]]+Table39[[#This Row],[LPN Admin Hours Contract]]</f>
        <v>0.22777777777777777</v>
      </c>
      <c r="W295" s="4">
        <f t="shared" si="16"/>
        <v>1.1078326470174983E-2</v>
      </c>
      <c r="X295" s="3">
        <v>20.560666666666666</v>
      </c>
      <c r="Y295" s="3">
        <v>0.22777777777777777</v>
      </c>
      <c r="Z295" s="4">
        <f>Table39[[#This Row],[LPN Hours Contract]]/Table39[[#This Row],[LPN Hours]]</f>
        <v>1.1078326470174983E-2</v>
      </c>
      <c r="AA295" s="3">
        <v>0</v>
      </c>
      <c r="AB295" s="3">
        <v>0</v>
      </c>
      <c r="AC295" s="4">
        <v>0</v>
      </c>
      <c r="AD295" s="3">
        <f>SUM(Table39[[#This Row],[CNA Hours]], Table39[[#This Row],[NA in Training Hours]], Table39[[#This Row],[Med Aide/Tech Hours]])</f>
        <v>107.21766666666667</v>
      </c>
      <c r="AE295" s="3">
        <f>SUM(Table39[[#This Row],[CNA Hours Contract]], Table39[[#This Row],[NA in Training Hours Contract]], Table39[[#This Row],[Med Aide/Tech Hours Contract]])</f>
        <v>0</v>
      </c>
      <c r="AF295" s="4">
        <f>Table39[[#This Row],[CNA/NA/Med Aide Contract Hours]]/Table39[[#This Row],[Total CNA, NA in Training, Med Aide/Tech Hours]]</f>
        <v>0</v>
      </c>
      <c r="AG295" s="3">
        <v>107.21766666666667</v>
      </c>
      <c r="AH295" s="3">
        <v>0</v>
      </c>
      <c r="AI295" s="4">
        <f>Table39[[#This Row],[CNA Hours Contract]]/Table39[[#This Row],[CNA Hours]]</f>
        <v>0</v>
      </c>
      <c r="AJ295" s="3">
        <v>0</v>
      </c>
      <c r="AK295" s="3">
        <v>0</v>
      </c>
      <c r="AL295" s="4">
        <v>0</v>
      </c>
      <c r="AM295" s="3">
        <v>0</v>
      </c>
      <c r="AN295" s="3">
        <v>0</v>
      </c>
      <c r="AO295" s="4">
        <v>0</v>
      </c>
      <c r="AP295" s="1" t="s">
        <v>293</v>
      </c>
      <c r="AQ295" s="1">
        <v>5</v>
      </c>
    </row>
    <row r="296" spans="1:43" x14ac:dyDescent="0.2">
      <c r="A296" s="1" t="s">
        <v>680</v>
      </c>
      <c r="B296" s="1" t="s">
        <v>979</v>
      </c>
      <c r="C296" s="1" t="s">
        <v>1574</v>
      </c>
      <c r="D296" s="1" t="s">
        <v>1733</v>
      </c>
      <c r="E296" s="3">
        <v>108.27777777777777</v>
      </c>
      <c r="F296" s="3">
        <f t="shared" si="14"/>
        <v>707.14833333333331</v>
      </c>
      <c r="G296" s="3">
        <f>SUM(Table39[[#This Row],[RN Hours Contract (W/ Admin, DON)]], Table39[[#This Row],[LPN Contract Hours (w/ Admin)]], Table39[[#This Row],[CNA/NA/Med Aide Contract Hours]])</f>
        <v>35.095555555555563</v>
      </c>
      <c r="H296" s="4">
        <f>Table39[[#This Row],[Total Contract Hours]]/Table39[[#This Row],[Total Hours Nurse Staffing]]</f>
        <v>4.962969422571252E-2</v>
      </c>
      <c r="I296" s="3">
        <f>SUM(Table39[[#This Row],[RN Hours]], Table39[[#This Row],[RN Admin Hours]], Table39[[#This Row],[RN DON Hours]])</f>
        <v>224.32833333333335</v>
      </c>
      <c r="J296" s="3">
        <f t="shared" si="15"/>
        <v>5.3588888888888899</v>
      </c>
      <c r="K296" s="4">
        <f>Table39[[#This Row],[RN Hours Contract (W/ Admin, DON)]]/Table39[[#This Row],[RN Hours (w/ Admin, DON)]]</f>
        <v>2.3888595832992812E-2</v>
      </c>
      <c r="L296" s="3">
        <v>186.70611111111111</v>
      </c>
      <c r="M296" s="3">
        <v>5.3588888888888899</v>
      </c>
      <c r="N296" s="4">
        <f>Table39[[#This Row],[RN Hours Contract]]/Table39[[#This Row],[RN Hours]]</f>
        <v>2.8702268270692805E-2</v>
      </c>
      <c r="O296" s="3">
        <v>32.37777777777778</v>
      </c>
      <c r="P296" s="3">
        <v>0</v>
      </c>
      <c r="Q296" s="4">
        <f>Table39[[#This Row],[RN Admin Hours Contract]]/Table39[[#This Row],[RN Admin Hours]]</f>
        <v>0</v>
      </c>
      <c r="R296" s="3">
        <v>5.2444444444444445</v>
      </c>
      <c r="S296" s="3">
        <v>0</v>
      </c>
      <c r="T296" s="4">
        <f>Table39[[#This Row],[RN DON Hours Contract]]/Table39[[#This Row],[RN DON Hours]]</f>
        <v>0</v>
      </c>
      <c r="U296" s="3">
        <f>SUM(Table39[[#This Row],[LPN Hours]], Table39[[#This Row],[LPN Admin Hours]])</f>
        <v>82.528333333333336</v>
      </c>
      <c r="V296" s="3">
        <f>Table39[[#This Row],[LPN Hours Contract]]+Table39[[#This Row],[LPN Admin Hours Contract]]</f>
        <v>5.2033333333333349</v>
      </c>
      <c r="W296" s="4">
        <f t="shared" si="16"/>
        <v>6.3049053860290416E-2</v>
      </c>
      <c r="X296" s="3">
        <v>82.528333333333336</v>
      </c>
      <c r="Y296" s="3">
        <v>5.2033333333333349</v>
      </c>
      <c r="Z296" s="4">
        <f>Table39[[#This Row],[LPN Hours Contract]]/Table39[[#This Row],[LPN Hours]]</f>
        <v>6.3049053860290416E-2</v>
      </c>
      <c r="AA296" s="3">
        <v>0</v>
      </c>
      <c r="AB296" s="3">
        <v>0</v>
      </c>
      <c r="AC296" s="4">
        <v>0</v>
      </c>
      <c r="AD296" s="3">
        <f>SUM(Table39[[#This Row],[CNA Hours]], Table39[[#This Row],[NA in Training Hours]], Table39[[#This Row],[Med Aide/Tech Hours]])</f>
        <v>400.29166666666669</v>
      </c>
      <c r="AE296" s="3">
        <f>SUM(Table39[[#This Row],[CNA Hours Contract]], Table39[[#This Row],[NA in Training Hours Contract]], Table39[[#This Row],[Med Aide/Tech Hours Contract]])</f>
        <v>24.533333333333335</v>
      </c>
      <c r="AF296" s="4">
        <f>Table39[[#This Row],[CNA/NA/Med Aide Contract Hours]]/Table39[[#This Row],[Total CNA, NA in Training, Med Aide/Tech Hours]]</f>
        <v>6.1288643697304052E-2</v>
      </c>
      <c r="AG296" s="3">
        <v>400.29166666666669</v>
      </c>
      <c r="AH296" s="3">
        <v>24.533333333333335</v>
      </c>
      <c r="AI296" s="4">
        <f>Table39[[#This Row],[CNA Hours Contract]]/Table39[[#This Row],[CNA Hours]]</f>
        <v>6.1288643697304052E-2</v>
      </c>
      <c r="AJ296" s="3">
        <v>0</v>
      </c>
      <c r="AK296" s="3">
        <v>0</v>
      </c>
      <c r="AL296" s="4">
        <v>0</v>
      </c>
      <c r="AM296" s="3">
        <v>0</v>
      </c>
      <c r="AN296" s="3">
        <v>0</v>
      </c>
      <c r="AO296" s="4">
        <v>0</v>
      </c>
      <c r="AP296" s="1" t="s">
        <v>294</v>
      </c>
      <c r="AQ296" s="1">
        <v>5</v>
      </c>
    </row>
    <row r="297" spans="1:43" x14ac:dyDescent="0.2">
      <c r="A297" s="1" t="s">
        <v>680</v>
      </c>
      <c r="B297" s="1" t="s">
        <v>980</v>
      </c>
      <c r="C297" s="1" t="s">
        <v>1575</v>
      </c>
      <c r="D297" s="1" t="s">
        <v>1768</v>
      </c>
      <c r="E297" s="3">
        <v>69.111111111111114</v>
      </c>
      <c r="F297" s="3">
        <f t="shared" si="14"/>
        <v>271.32222222222219</v>
      </c>
      <c r="G297" s="3">
        <f>SUM(Table39[[#This Row],[RN Hours Contract (W/ Admin, DON)]], Table39[[#This Row],[LPN Contract Hours (w/ Admin)]], Table39[[#This Row],[CNA/NA/Med Aide Contract Hours]])</f>
        <v>34.194444444444443</v>
      </c>
      <c r="H297" s="4">
        <f>Table39[[#This Row],[Total Contract Hours]]/Table39[[#This Row],[Total Hours Nurse Staffing]]</f>
        <v>0.12602891191285476</v>
      </c>
      <c r="I297" s="3">
        <f>SUM(Table39[[#This Row],[RN Hours]], Table39[[#This Row],[RN Admin Hours]], Table39[[#This Row],[RN DON Hours]])</f>
        <v>47.394444444444439</v>
      </c>
      <c r="J297" s="3">
        <f t="shared" si="15"/>
        <v>1.2194444444444446</v>
      </c>
      <c r="K297" s="4">
        <f>Table39[[#This Row],[RN Hours Contract (W/ Admin, DON)]]/Table39[[#This Row],[RN Hours (w/ Admin, DON)]]</f>
        <v>2.5729691712577663E-2</v>
      </c>
      <c r="L297" s="3">
        <v>37.988888888888887</v>
      </c>
      <c r="M297" s="3">
        <v>1.2194444444444446</v>
      </c>
      <c r="N297" s="4">
        <f>Table39[[#This Row],[RN Hours Contract]]/Table39[[#This Row],[RN Hours]]</f>
        <v>3.2100029248318229E-2</v>
      </c>
      <c r="O297" s="3">
        <v>4.4333333333333336</v>
      </c>
      <c r="P297" s="3">
        <v>0</v>
      </c>
      <c r="Q297" s="4">
        <f>Table39[[#This Row],[RN Admin Hours Contract]]/Table39[[#This Row],[RN Admin Hours]]</f>
        <v>0</v>
      </c>
      <c r="R297" s="3">
        <v>4.9722222222222223</v>
      </c>
      <c r="S297" s="3">
        <v>0</v>
      </c>
      <c r="T297" s="4">
        <f>Table39[[#This Row],[RN DON Hours Contract]]/Table39[[#This Row],[RN DON Hours]]</f>
        <v>0</v>
      </c>
      <c r="U297" s="3">
        <f>SUM(Table39[[#This Row],[LPN Hours]], Table39[[#This Row],[LPN Admin Hours]])</f>
        <v>71.008333333333326</v>
      </c>
      <c r="V297" s="3">
        <f>Table39[[#This Row],[LPN Hours Contract]]+Table39[[#This Row],[LPN Admin Hours Contract]]</f>
        <v>15.316666666666666</v>
      </c>
      <c r="W297" s="4">
        <f t="shared" si="16"/>
        <v>0.21570238234948952</v>
      </c>
      <c r="X297" s="3">
        <v>65.030555555555551</v>
      </c>
      <c r="Y297" s="3">
        <v>15.316666666666666</v>
      </c>
      <c r="Z297" s="4">
        <f>Table39[[#This Row],[LPN Hours Contract]]/Table39[[#This Row],[LPN Hours]]</f>
        <v>0.2355303062662851</v>
      </c>
      <c r="AA297" s="3">
        <v>5.9777777777777779</v>
      </c>
      <c r="AB297" s="3">
        <v>0</v>
      </c>
      <c r="AC297" s="4">
        <f>Table39[[#This Row],[LPN Admin Hours Contract]]/Table39[[#This Row],[LPN Admin Hours]]</f>
        <v>0</v>
      </c>
      <c r="AD297" s="3">
        <f>SUM(Table39[[#This Row],[CNA Hours]], Table39[[#This Row],[NA in Training Hours]], Table39[[#This Row],[Med Aide/Tech Hours]])</f>
        <v>152.91944444444445</v>
      </c>
      <c r="AE297" s="3">
        <f>SUM(Table39[[#This Row],[CNA Hours Contract]], Table39[[#This Row],[NA in Training Hours Contract]], Table39[[#This Row],[Med Aide/Tech Hours Contract]])</f>
        <v>17.658333333333335</v>
      </c>
      <c r="AF297" s="4">
        <f>Table39[[#This Row],[CNA/NA/Med Aide Contract Hours]]/Table39[[#This Row],[Total CNA, NA in Training, Med Aide/Tech Hours]]</f>
        <v>0.11547474160324064</v>
      </c>
      <c r="AG297" s="3">
        <v>152.91944444444445</v>
      </c>
      <c r="AH297" s="3">
        <v>17.658333333333335</v>
      </c>
      <c r="AI297" s="4">
        <f>Table39[[#This Row],[CNA Hours Contract]]/Table39[[#This Row],[CNA Hours]]</f>
        <v>0.11547474160324064</v>
      </c>
      <c r="AJ297" s="3">
        <v>0</v>
      </c>
      <c r="AK297" s="3">
        <v>0</v>
      </c>
      <c r="AL297" s="4">
        <v>0</v>
      </c>
      <c r="AM297" s="3">
        <v>0</v>
      </c>
      <c r="AN297" s="3">
        <v>0</v>
      </c>
      <c r="AO297" s="4">
        <v>0</v>
      </c>
      <c r="AP297" s="1" t="s">
        <v>295</v>
      </c>
      <c r="AQ297" s="1">
        <v>5</v>
      </c>
    </row>
    <row r="298" spans="1:43" x14ac:dyDescent="0.2">
      <c r="A298" s="1" t="s">
        <v>680</v>
      </c>
      <c r="B298" s="1" t="s">
        <v>981</v>
      </c>
      <c r="C298" s="1" t="s">
        <v>1576</v>
      </c>
      <c r="D298" s="1" t="s">
        <v>1750</v>
      </c>
      <c r="E298" s="3">
        <v>150.80000000000001</v>
      </c>
      <c r="F298" s="3">
        <f t="shared" si="14"/>
        <v>547.44244444444439</v>
      </c>
      <c r="G298" s="3">
        <f>SUM(Table39[[#This Row],[RN Hours Contract (W/ Admin, DON)]], Table39[[#This Row],[LPN Contract Hours (w/ Admin)]], Table39[[#This Row],[CNA/NA/Med Aide Contract Hours]])</f>
        <v>2.6396666666666668</v>
      </c>
      <c r="H298" s="4">
        <f>Table39[[#This Row],[Total Contract Hours]]/Table39[[#This Row],[Total Hours Nurse Staffing]]</f>
        <v>4.8218158702426767E-3</v>
      </c>
      <c r="I298" s="3">
        <f>SUM(Table39[[#This Row],[RN Hours]], Table39[[#This Row],[RN Admin Hours]], Table39[[#This Row],[RN DON Hours]])</f>
        <v>137.45277777777778</v>
      </c>
      <c r="J298" s="3">
        <f t="shared" si="15"/>
        <v>2.4472222222222224</v>
      </c>
      <c r="K298" s="4">
        <f>Table39[[#This Row],[RN Hours Contract (W/ Admin, DON)]]/Table39[[#This Row],[RN Hours (w/ Admin, DON)]]</f>
        <v>1.780409433542833E-2</v>
      </c>
      <c r="L298" s="3">
        <v>103.94722222222222</v>
      </c>
      <c r="M298" s="3">
        <v>0</v>
      </c>
      <c r="N298" s="4">
        <f>Table39[[#This Row],[RN Hours Contract]]/Table39[[#This Row],[RN Hours]]</f>
        <v>0</v>
      </c>
      <c r="O298" s="3">
        <v>28.255555555555556</v>
      </c>
      <c r="P298" s="3">
        <v>2.4472222222222224</v>
      </c>
      <c r="Q298" s="4">
        <f>Table39[[#This Row],[RN Admin Hours Contract]]/Table39[[#This Row],[RN Admin Hours]]</f>
        <v>8.6610302791977983E-2</v>
      </c>
      <c r="R298" s="3">
        <v>5.25</v>
      </c>
      <c r="S298" s="3">
        <v>0</v>
      </c>
      <c r="T298" s="4">
        <f>Table39[[#This Row],[RN DON Hours Contract]]/Table39[[#This Row],[RN DON Hours]]</f>
        <v>0</v>
      </c>
      <c r="U298" s="3">
        <f>SUM(Table39[[#This Row],[LPN Hours]], Table39[[#This Row],[LPN Admin Hours]])</f>
        <v>113.37577777777777</v>
      </c>
      <c r="V298" s="3">
        <f>Table39[[#This Row],[LPN Hours Contract]]+Table39[[#This Row],[LPN Admin Hours Contract]]</f>
        <v>0.19244444444444445</v>
      </c>
      <c r="W298" s="4">
        <f t="shared" si="16"/>
        <v>1.6974035214262894E-3</v>
      </c>
      <c r="X298" s="3">
        <v>108.1</v>
      </c>
      <c r="Y298" s="3">
        <v>0</v>
      </c>
      <c r="Z298" s="4">
        <f>Table39[[#This Row],[LPN Hours Contract]]/Table39[[#This Row],[LPN Hours]]</f>
        <v>0</v>
      </c>
      <c r="AA298" s="3">
        <v>5.2757777777777779</v>
      </c>
      <c r="AB298" s="3">
        <v>0.19244444444444445</v>
      </c>
      <c r="AC298" s="4">
        <f>Table39[[#This Row],[LPN Admin Hours Contract]]/Table39[[#This Row],[LPN Admin Hours]]</f>
        <v>3.6476980750600227E-2</v>
      </c>
      <c r="AD298" s="3">
        <f>SUM(Table39[[#This Row],[CNA Hours]], Table39[[#This Row],[NA in Training Hours]], Table39[[#This Row],[Med Aide/Tech Hours]])</f>
        <v>296.61388888888888</v>
      </c>
      <c r="AE298" s="3">
        <f>SUM(Table39[[#This Row],[CNA Hours Contract]], Table39[[#This Row],[NA in Training Hours Contract]], Table39[[#This Row],[Med Aide/Tech Hours Contract]])</f>
        <v>0</v>
      </c>
      <c r="AF298" s="4">
        <f>Table39[[#This Row],[CNA/NA/Med Aide Contract Hours]]/Table39[[#This Row],[Total CNA, NA in Training, Med Aide/Tech Hours]]</f>
        <v>0</v>
      </c>
      <c r="AG298" s="3">
        <v>271.88611111111112</v>
      </c>
      <c r="AH298" s="3">
        <v>0</v>
      </c>
      <c r="AI298" s="4">
        <f>Table39[[#This Row],[CNA Hours Contract]]/Table39[[#This Row],[CNA Hours]]</f>
        <v>0</v>
      </c>
      <c r="AJ298" s="3">
        <v>24.727777777777778</v>
      </c>
      <c r="AK298" s="3">
        <v>0</v>
      </c>
      <c r="AL298" s="4">
        <f>Table39[[#This Row],[NA in Training Hours Contract]]/Table39[[#This Row],[NA in Training Hours]]</f>
        <v>0</v>
      </c>
      <c r="AM298" s="3">
        <v>0</v>
      </c>
      <c r="AN298" s="3">
        <v>0</v>
      </c>
      <c r="AO298" s="4">
        <v>0</v>
      </c>
      <c r="AP298" s="1" t="s">
        <v>296</v>
      </c>
      <c r="AQ298" s="1">
        <v>5</v>
      </c>
    </row>
    <row r="299" spans="1:43" x14ac:dyDescent="0.2">
      <c r="A299" s="1" t="s">
        <v>680</v>
      </c>
      <c r="B299" s="1" t="s">
        <v>982</v>
      </c>
      <c r="C299" s="1" t="s">
        <v>1437</v>
      </c>
      <c r="D299" s="1" t="s">
        <v>1754</v>
      </c>
      <c r="E299" s="3">
        <v>70.211111111111109</v>
      </c>
      <c r="F299" s="3">
        <f t="shared" si="14"/>
        <v>323.04966666666667</v>
      </c>
      <c r="G299" s="3">
        <f>SUM(Table39[[#This Row],[RN Hours Contract (W/ Admin, DON)]], Table39[[#This Row],[LPN Contract Hours (w/ Admin)]], Table39[[#This Row],[CNA/NA/Med Aide Contract Hours]])</f>
        <v>24.983000000000008</v>
      </c>
      <c r="H299" s="4">
        <f>Table39[[#This Row],[Total Contract Hours]]/Table39[[#This Row],[Total Hours Nurse Staffing]]</f>
        <v>7.7334857694740466E-2</v>
      </c>
      <c r="I299" s="3">
        <f>SUM(Table39[[#This Row],[RN Hours]], Table39[[#This Row],[RN Admin Hours]], Table39[[#This Row],[RN DON Hours]])</f>
        <v>111.38055555555556</v>
      </c>
      <c r="J299" s="3">
        <f t="shared" si="15"/>
        <v>0</v>
      </c>
      <c r="K299" s="4">
        <f>Table39[[#This Row],[RN Hours Contract (W/ Admin, DON)]]/Table39[[#This Row],[RN Hours (w/ Admin, DON)]]</f>
        <v>0</v>
      </c>
      <c r="L299" s="3">
        <v>64.977777777777774</v>
      </c>
      <c r="M299" s="3">
        <v>0</v>
      </c>
      <c r="N299" s="4">
        <f>Table39[[#This Row],[RN Hours Contract]]/Table39[[#This Row],[RN Hours]]</f>
        <v>0</v>
      </c>
      <c r="O299" s="3">
        <v>36.358333333333334</v>
      </c>
      <c r="P299" s="3">
        <v>0</v>
      </c>
      <c r="Q299" s="4">
        <f>Table39[[#This Row],[RN Admin Hours Contract]]/Table39[[#This Row],[RN Admin Hours]]</f>
        <v>0</v>
      </c>
      <c r="R299" s="3">
        <v>10.044444444444444</v>
      </c>
      <c r="S299" s="3">
        <v>0</v>
      </c>
      <c r="T299" s="4">
        <f>Table39[[#This Row],[RN DON Hours Contract]]/Table39[[#This Row],[RN DON Hours]]</f>
        <v>0</v>
      </c>
      <c r="U299" s="3">
        <f>SUM(Table39[[#This Row],[LPN Hours]], Table39[[#This Row],[LPN Admin Hours]])</f>
        <v>37.35</v>
      </c>
      <c r="V299" s="3">
        <f>Table39[[#This Row],[LPN Hours Contract]]+Table39[[#This Row],[LPN Admin Hours Contract]]</f>
        <v>0</v>
      </c>
      <c r="W299" s="4">
        <f t="shared" si="16"/>
        <v>0</v>
      </c>
      <c r="X299" s="3">
        <v>37.35</v>
      </c>
      <c r="Y299" s="3">
        <v>0</v>
      </c>
      <c r="Z299" s="4">
        <f>Table39[[#This Row],[LPN Hours Contract]]/Table39[[#This Row],[LPN Hours]]</f>
        <v>0</v>
      </c>
      <c r="AA299" s="3">
        <v>0</v>
      </c>
      <c r="AB299" s="3">
        <v>0</v>
      </c>
      <c r="AC299" s="4">
        <v>0</v>
      </c>
      <c r="AD299" s="3">
        <f>SUM(Table39[[#This Row],[CNA Hours]], Table39[[#This Row],[NA in Training Hours]], Table39[[#This Row],[Med Aide/Tech Hours]])</f>
        <v>174.31911111111111</v>
      </c>
      <c r="AE299" s="3">
        <f>SUM(Table39[[#This Row],[CNA Hours Contract]], Table39[[#This Row],[NA in Training Hours Contract]], Table39[[#This Row],[Med Aide/Tech Hours Contract]])</f>
        <v>24.983000000000008</v>
      </c>
      <c r="AF299" s="4">
        <f>Table39[[#This Row],[CNA/NA/Med Aide Contract Hours]]/Table39[[#This Row],[Total CNA, NA in Training, Med Aide/Tech Hours]]</f>
        <v>0.14331761928315379</v>
      </c>
      <c r="AG299" s="3">
        <v>174.31911111111111</v>
      </c>
      <c r="AH299" s="3">
        <v>24.983000000000008</v>
      </c>
      <c r="AI299" s="4">
        <f>Table39[[#This Row],[CNA Hours Contract]]/Table39[[#This Row],[CNA Hours]]</f>
        <v>0.14331761928315379</v>
      </c>
      <c r="AJ299" s="3">
        <v>0</v>
      </c>
      <c r="AK299" s="3">
        <v>0</v>
      </c>
      <c r="AL299" s="4">
        <v>0</v>
      </c>
      <c r="AM299" s="3">
        <v>0</v>
      </c>
      <c r="AN299" s="3">
        <v>0</v>
      </c>
      <c r="AO299" s="4">
        <v>0</v>
      </c>
      <c r="AP299" s="1" t="s">
        <v>297</v>
      </c>
      <c r="AQ299" s="1">
        <v>5</v>
      </c>
    </row>
    <row r="300" spans="1:43" x14ac:dyDescent="0.2">
      <c r="A300" s="1" t="s">
        <v>680</v>
      </c>
      <c r="B300" s="1" t="s">
        <v>983</v>
      </c>
      <c r="C300" s="1" t="s">
        <v>1577</v>
      </c>
      <c r="D300" s="1" t="s">
        <v>1716</v>
      </c>
      <c r="E300" s="3">
        <v>82.922222222222217</v>
      </c>
      <c r="F300" s="3">
        <f t="shared" si="14"/>
        <v>253.26944444444445</v>
      </c>
      <c r="G300" s="3">
        <f>SUM(Table39[[#This Row],[RN Hours Contract (W/ Admin, DON)]], Table39[[#This Row],[LPN Contract Hours (w/ Admin)]], Table39[[#This Row],[CNA/NA/Med Aide Contract Hours]])</f>
        <v>1.5722222222222222</v>
      </c>
      <c r="H300" s="4">
        <f>Table39[[#This Row],[Total Contract Hours]]/Table39[[#This Row],[Total Hours Nurse Staffing]]</f>
        <v>6.2077058907399887E-3</v>
      </c>
      <c r="I300" s="3">
        <f>SUM(Table39[[#This Row],[RN Hours]], Table39[[#This Row],[RN Admin Hours]], Table39[[#This Row],[RN DON Hours]])</f>
        <v>48.19166666666667</v>
      </c>
      <c r="J300" s="3">
        <f t="shared" si="15"/>
        <v>1.3111111111111111</v>
      </c>
      <c r="K300" s="4">
        <f>Table39[[#This Row],[RN Hours Contract (W/ Admin, DON)]]/Table39[[#This Row],[RN Hours (w/ Admin, DON)]]</f>
        <v>2.7206179030491669E-2</v>
      </c>
      <c r="L300" s="3">
        <v>41.19166666666667</v>
      </c>
      <c r="M300" s="3">
        <v>0</v>
      </c>
      <c r="N300" s="4">
        <f>Table39[[#This Row],[RN Hours Contract]]/Table39[[#This Row],[RN Hours]]</f>
        <v>0</v>
      </c>
      <c r="O300" s="3">
        <v>1.3111111111111111</v>
      </c>
      <c r="P300" s="3">
        <v>1.3111111111111111</v>
      </c>
      <c r="Q300" s="4">
        <f>Table39[[#This Row],[RN Admin Hours Contract]]/Table39[[#This Row],[RN Admin Hours]]</f>
        <v>1</v>
      </c>
      <c r="R300" s="3">
        <v>5.6888888888888891</v>
      </c>
      <c r="S300" s="3">
        <v>0</v>
      </c>
      <c r="T300" s="4">
        <f>Table39[[#This Row],[RN DON Hours Contract]]/Table39[[#This Row],[RN DON Hours]]</f>
        <v>0</v>
      </c>
      <c r="U300" s="3">
        <f>SUM(Table39[[#This Row],[LPN Hours]], Table39[[#This Row],[LPN Admin Hours]])</f>
        <v>54.152777777777779</v>
      </c>
      <c r="V300" s="3">
        <f>Table39[[#This Row],[LPN Hours Contract]]+Table39[[#This Row],[LPN Admin Hours Contract]]</f>
        <v>9.4444444444444442E-2</v>
      </c>
      <c r="W300" s="4">
        <f t="shared" si="16"/>
        <v>1.7440369325468067E-3</v>
      </c>
      <c r="X300" s="3">
        <v>48.369444444444447</v>
      </c>
      <c r="Y300" s="3">
        <v>0</v>
      </c>
      <c r="Z300" s="4">
        <f>Table39[[#This Row],[LPN Hours Contract]]/Table39[[#This Row],[LPN Hours]]</f>
        <v>0</v>
      </c>
      <c r="AA300" s="3">
        <v>5.7833333333333332</v>
      </c>
      <c r="AB300" s="3">
        <v>9.4444444444444442E-2</v>
      </c>
      <c r="AC300" s="4">
        <f>Table39[[#This Row],[LPN Admin Hours Contract]]/Table39[[#This Row],[LPN Admin Hours]]</f>
        <v>1.633045148895293E-2</v>
      </c>
      <c r="AD300" s="3">
        <f>SUM(Table39[[#This Row],[CNA Hours]], Table39[[#This Row],[NA in Training Hours]], Table39[[#This Row],[Med Aide/Tech Hours]])</f>
        <v>150.92500000000001</v>
      </c>
      <c r="AE300" s="3">
        <f>SUM(Table39[[#This Row],[CNA Hours Contract]], Table39[[#This Row],[NA in Training Hours Contract]], Table39[[#This Row],[Med Aide/Tech Hours Contract]])</f>
        <v>0.16666666666666666</v>
      </c>
      <c r="AF300" s="4">
        <f>Table39[[#This Row],[CNA/NA/Med Aide Contract Hours]]/Table39[[#This Row],[Total CNA, NA in Training, Med Aide/Tech Hours]]</f>
        <v>1.1043012533819225E-3</v>
      </c>
      <c r="AG300" s="3">
        <v>150.92500000000001</v>
      </c>
      <c r="AH300" s="3">
        <v>0.16666666666666666</v>
      </c>
      <c r="AI300" s="4">
        <f>Table39[[#This Row],[CNA Hours Contract]]/Table39[[#This Row],[CNA Hours]]</f>
        <v>1.1043012533819225E-3</v>
      </c>
      <c r="AJ300" s="3">
        <v>0</v>
      </c>
      <c r="AK300" s="3">
        <v>0</v>
      </c>
      <c r="AL300" s="4">
        <v>0</v>
      </c>
      <c r="AM300" s="3">
        <v>0</v>
      </c>
      <c r="AN300" s="3">
        <v>0</v>
      </c>
      <c r="AO300" s="4">
        <v>0</v>
      </c>
      <c r="AP300" s="1" t="s">
        <v>298</v>
      </c>
      <c r="AQ300" s="1">
        <v>5</v>
      </c>
    </row>
    <row r="301" spans="1:43" x14ac:dyDescent="0.2">
      <c r="A301" s="1" t="s">
        <v>680</v>
      </c>
      <c r="B301" s="1" t="s">
        <v>984</v>
      </c>
      <c r="C301" s="1" t="s">
        <v>1578</v>
      </c>
      <c r="D301" s="1" t="s">
        <v>1752</v>
      </c>
      <c r="E301" s="3">
        <v>61.533333333333331</v>
      </c>
      <c r="F301" s="3">
        <f t="shared" si="14"/>
        <v>163.73133333333334</v>
      </c>
      <c r="G301" s="3">
        <f>SUM(Table39[[#This Row],[RN Hours Contract (W/ Admin, DON)]], Table39[[#This Row],[LPN Contract Hours (w/ Admin)]], Table39[[#This Row],[CNA/NA/Med Aide Contract Hours]])</f>
        <v>0</v>
      </c>
      <c r="H301" s="4">
        <f>Table39[[#This Row],[Total Contract Hours]]/Table39[[#This Row],[Total Hours Nurse Staffing]]</f>
        <v>0</v>
      </c>
      <c r="I301" s="3">
        <f>SUM(Table39[[#This Row],[RN Hours]], Table39[[#This Row],[RN Admin Hours]], Table39[[#This Row],[RN DON Hours]])</f>
        <v>27.263888888888889</v>
      </c>
      <c r="J301" s="3">
        <f t="shared" si="15"/>
        <v>0</v>
      </c>
      <c r="K301" s="4">
        <f>Table39[[#This Row],[RN Hours Contract (W/ Admin, DON)]]/Table39[[#This Row],[RN Hours (w/ Admin, DON)]]</f>
        <v>0</v>
      </c>
      <c r="L301" s="3">
        <v>14.574999999999999</v>
      </c>
      <c r="M301" s="3">
        <v>0</v>
      </c>
      <c r="N301" s="4">
        <f>Table39[[#This Row],[RN Hours Contract]]/Table39[[#This Row],[RN Hours]]</f>
        <v>0</v>
      </c>
      <c r="O301" s="3">
        <v>6.916666666666667</v>
      </c>
      <c r="P301" s="3">
        <v>0</v>
      </c>
      <c r="Q301" s="4">
        <f>Table39[[#This Row],[RN Admin Hours Contract]]/Table39[[#This Row],[RN Admin Hours]]</f>
        <v>0</v>
      </c>
      <c r="R301" s="3">
        <v>5.7722222222222221</v>
      </c>
      <c r="S301" s="3">
        <v>0</v>
      </c>
      <c r="T301" s="4">
        <f>Table39[[#This Row],[RN DON Hours Contract]]/Table39[[#This Row],[RN DON Hours]]</f>
        <v>0</v>
      </c>
      <c r="U301" s="3">
        <f>SUM(Table39[[#This Row],[LPN Hours]], Table39[[#This Row],[LPN Admin Hours]])</f>
        <v>46.291666666666664</v>
      </c>
      <c r="V301" s="3">
        <f>Table39[[#This Row],[LPN Hours Contract]]+Table39[[#This Row],[LPN Admin Hours Contract]]</f>
        <v>0</v>
      </c>
      <c r="W301" s="4">
        <f t="shared" si="16"/>
        <v>0</v>
      </c>
      <c r="X301" s="3">
        <v>46.291666666666664</v>
      </c>
      <c r="Y301" s="3">
        <v>0</v>
      </c>
      <c r="Z301" s="4">
        <f>Table39[[#This Row],[LPN Hours Contract]]/Table39[[#This Row],[LPN Hours]]</f>
        <v>0</v>
      </c>
      <c r="AA301" s="3">
        <v>0</v>
      </c>
      <c r="AB301" s="3">
        <v>0</v>
      </c>
      <c r="AC301" s="4">
        <v>0</v>
      </c>
      <c r="AD301" s="3">
        <f>SUM(Table39[[#This Row],[CNA Hours]], Table39[[#This Row],[NA in Training Hours]], Table39[[#This Row],[Med Aide/Tech Hours]])</f>
        <v>90.175777777777768</v>
      </c>
      <c r="AE301" s="3">
        <f>SUM(Table39[[#This Row],[CNA Hours Contract]], Table39[[#This Row],[NA in Training Hours Contract]], Table39[[#This Row],[Med Aide/Tech Hours Contract]])</f>
        <v>0</v>
      </c>
      <c r="AF301" s="4">
        <f>Table39[[#This Row],[CNA/NA/Med Aide Contract Hours]]/Table39[[#This Row],[Total CNA, NA in Training, Med Aide/Tech Hours]]</f>
        <v>0</v>
      </c>
      <c r="AG301" s="3">
        <v>90.175777777777768</v>
      </c>
      <c r="AH301" s="3">
        <v>0</v>
      </c>
      <c r="AI301" s="4">
        <f>Table39[[#This Row],[CNA Hours Contract]]/Table39[[#This Row],[CNA Hours]]</f>
        <v>0</v>
      </c>
      <c r="AJ301" s="3">
        <v>0</v>
      </c>
      <c r="AK301" s="3">
        <v>0</v>
      </c>
      <c r="AL301" s="4">
        <v>0</v>
      </c>
      <c r="AM301" s="3">
        <v>0</v>
      </c>
      <c r="AN301" s="3">
        <v>0</v>
      </c>
      <c r="AO301" s="4">
        <v>0</v>
      </c>
      <c r="AP301" s="1" t="s">
        <v>299</v>
      </c>
      <c r="AQ301" s="1">
        <v>5</v>
      </c>
    </row>
    <row r="302" spans="1:43" x14ac:dyDescent="0.2">
      <c r="A302" s="1" t="s">
        <v>680</v>
      </c>
      <c r="B302" s="1" t="s">
        <v>985</v>
      </c>
      <c r="C302" s="1" t="s">
        <v>681</v>
      </c>
      <c r="D302" s="1" t="s">
        <v>1741</v>
      </c>
      <c r="E302" s="3">
        <v>85.36666666666666</v>
      </c>
      <c r="F302" s="3">
        <f t="shared" si="14"/>
        <v>218.58055555555558</v>
      </c>
      <c r="G302" s="3">
        <f>SUM(Table39[[#This Row],[RN Hours Contract (W/ Admin, DON)]], Table39[[#This Row],[LPN Contract Hours (w/ Admin)]], Table39[[#This Row],[CNA/NA/Med Aide Contract Hours]])</f>
        <v>0</v>
      </c>
      <c r="H302" s="4">
        <f>Table39[[#This Row],[Total Contract Hours]]/Table39[[#This Row],[Total Hours Nurse Staffing]]</f>
        <v>0</v>
      </c>
      <c r="I302" s="3">
        <f>SUM(Table39[[#This Row],[RN Hours]], Table39[[#This Row],[RN Admin Hours]], Table39[[#This Row],[RN DON Hours]])</f>
        <v>39.405555555555559</v>
      </c>
      <c r="J302" s="3">
        <f t="shared" si="15"/>
        <v>0</v>
      </c>
      <c r="K302" s="4">
        <f>Table39[[#This Row],[RN Hours Contract (W/ Admin, DON)]]/Table39[[#This Row],[RN Hours (w/ Admin, DON)]]</f>
        <v>0</v>
      </c>
      <c r="L302" s="3">
        <v>33.894444444444446</v>
      </c>
      <c r="M302" s="3">
        <v>0</v>
      </c>
      <c r="N302" s="4">
        <f>Table39[[#This Row],[RN Hours Contract]]/Table39[[#This Row],[RN Hours]]</f>
        <v>0</v>
      </c>
      <c r="O302" s="3">
        <v>0</v>
      </c>
      <c r="P302" s="3">
        <v>0</v>
      </c>
      <c r="Q302" s="4">
        <v>0</v>
      </c>
      <c r="R302" s="3">
        <v>5.5111111111111111</v>
      </c>
      <c r="S302" s="3">
        <v>0</v>
      </c>
      <c r="T302" s="4">
        <f>Table39[[#This Row],[RN DON Hours Contract]]/Table39[[#This Row],[RN DON Hours]]</f>
        <v>0</v>
      </c>
      <c r="U302" s="3">
        <f>SUM(Table39[[#This Row],[LPN Hours]], Table39[[#This Row],[LPN Admin Hours]])</f>
        <v>47.419444444444444</v>
      </c>
      <c r="V302" s="3">
        <f>Table39[[#This Row],[LPN Hours Contract]]+Table39[[#This Row],[LPN Admin Hours Contract]]</f>
        <v>0</v>
      </c>
      <c r="W302" s="4">
        <f t="shared" si="16"/>
        <v>0</v>
      </c>
      <c r="X302" s="3">
        <v>47.419444444444444</v>
      </c>
      <c r="Y302" s="3">
        <v>0</v>
      </c>
      <c r="Z302" s="4">
        <f>Table39[[#This Row],[LPN Hours Contract]]/Table39[[#This Row],[LPN Hours]]</f>
        <v>0</v>
      </c>
      <c r="AA302" s="3">
        <v>0</v>
      </c>
      <c r="AB302" s="3">
        <v>0</v>
      </c>
      <c r="AC302" s="4">
        <v>0</v>
      </c>
      <c r="AD302" s="3">
        <f>SUM(Table39[[#This Row],[CNA Hours]], Table39[[#This Row],[NA in Training Hours]], Table39[[#This Row],[Med Aide/Tech Hours]])</f>
        <v>131.75555555555556</v>
      </c>
      <c r="AE302" s="3">
        <f>SUM(Table39[[#This Row],[CNA Hours Contract]], Table39[[#This Row],[NA in Training Hours Contract]], Table39[[#This Row],[Med Aide/Tech Hours Contract]])</f>
        <v>0</v>
      </c>
      <c r="AF302" s="4">
        <f>Table39[[#This Row],[CNA/NA/Med Aide Contract Hours]]/Table39[[#This Row],[Total CNA, NA in Training, Med Aide/Tech Hours]]</f>
        <v>0</v>
      </c>
      <c r="AG302" s="3">
        <v>131.75555555555556</v>
      </c>
      <c r="AH302" s="3">
        <v>0</v>
      </c>
      <c r="AI302" s="4">
        <f>Table39[[#This Row],[CNA Hours Contract]]/Table39[[#This Row],[CNA Hours]]</f>
        <v>0</v>
      </c>
      <c r="AJ302" s="3">
        <v>0</v>
      </c>
      <c r="AK302" s="3">
        <v>0</v>
      </c>
      <c r="AL302" s="4">
        <v>0</v>
      </c>
      <c r="AM302" s="3">
        <v>0</v>
      </c>
      <c r="AN302" s="3">
        <v>0</v>
      </c>
      <c r="AO302" s="4">
        <v>0</v>
      </c>
      <c r="AP302" s="1" t="s">
        <v>300</v>
      </c>
      <c r="AQ302" s="1">
        <v>5</v>
      </c>
    </row>
    <row r="303" spans="1:43" x14ac:dyDescent="0.2">
      <c r="A303" s="1" t="s">
        <v>680</v>
      </c>
      <c r="B303" s="1" t="s">
        <v>986</v>
      </c>
      <c r="C303" s="1" t="s">
        <v>1431</v>
      </c>
      <c r="D303" s="1" t="s">
        <v>1754</v>
      </c>
      <c r="E303" s="3">
        <v>108.44444444444444</v>
      </c>
      <c r="F303" s="3">
        <f t="shared" si="14"/>
        <v>247.48333333333332</v>
      </c>
      <c r="G303" s="3">
        <f>SUM(Table39[[#This Row],[RN Hours Contract (W/ Admin, DON)]], Table39[[#This Row],[LPN Contract Hours (w/ Admin)]], Table39[[#This Row],[CNA/NA/Med Aide Contract Hours]])</f>
        <v>0</v>
      </c>
      <c r="H303" s="4">
        <f>Table39[[#This Row],[Total Contract Hours]]/Table39[[#This Row],[Total Hours Nurse Staffing]]</f>
        <v>0</v>
      </c>
      <c r="I303" s="3">
        <f>SUM(Table39[[#This Row],[RN Hours]], Table39[[#This Row],[RN Admin Hours]], Table39[[#This Row],[RN DON Hours]])</f>
        <v>51.852777777777781</v>
      </c>
      <c r="J303" s="3">
        <f t="shared" si="15"/>
        <v>0</v>
      </c>
      <c r="K303" s="4">
        <f>Table39[[#This Row],[RN Hours Contract (W/ Admin, DON)]]/Table39[[#This Row],[RN Hours (w/ Admin, DON)]]</f>
        <v>0</v>
      </c>
      <c r="L303" s="3">
        <v>34.213888888888889</v>
      </c>
      <c r="M303" s="3">
        <v>0</v>
      </c>
      <c r="N303" s="4">
        <f>Table39[[#This Row],[RN Hours Contract]]/Table39[[#This Row],[RN Hours]]</f>
        <v>0</v>
      </c>
      <c r="O303" s="3">
        <v>12.03888888888889</v>
      </c>
      <c r="P303" s="3">
        <v>0</v>
      </c>
      <c r="Q303" s="4">
        <f>Table39[[#This Row],[RN Admin Hours Contract]]/Table39[[#This Row],[RN Admin Hours]]</f>
        <v>0</v>
      </c>
      <c r="R303" s="3">
        <v>5.6</v>
      </c>
      <c r="S303" s="3">
        <v>0</v>
      </c>
      <c r="T303" s="4">
        <f>Table39[[#This Row],[RN DON Hours Contract]]/Table39[[#This Row],[RN DON Hours]]</f>
        <v>0</v>
      </c>
      <c r="U303" s="3">
        <f>SUM(Table39[[#This Row],[LPN Hours]], Table39[[#This Row],[LPN Admin Hours]])</f>
        <v>66.155555555555551</v>
      </c>
      <c r="V303" s="3">
        <f>Table39[[#This Row],[LPN Hours Contract]]+Table39[[#This Row],[LPN Admin Hours Contract]]</f>
        <v>0</v>
      </c>
      <c r="W303" s="4">
        <f t="shared" si="16"/>
        <v>0</v>
      </c>
      <c r="X303" s="3">
        <v>55.036111111111111</v>
      </c>
      <c r="Y303" s="3">
        <v>0</v>
      </c>
      <c r="Z303" s="4">
        <f>Table39[[#This Row],[LPN Hours Contract]]/Table39[[#This Row],[LPN Hours]]</f>
        <v>0</v>
      </c>
      <c r="AA303" s="3">
        <v>11.119444444444444</v>
      </c>
      <c r="AB303" s="3">
        <v>0</v>
      </c>
      <c r="AC303" s="4">
        <f>Table39[[#This Row],[LPN Admin Hours Contract]]/Table39[[#This Row],[LPN Admin Hours]]</f>
        <v>0</v>
      </c>
      <c r="AD303" s="3">
        <f>SUM(Table39[[#This Row],[CNA Hours]], Table39[[#This Row],[NA in Training Hours]], Table39[[#This Row],[Med Aide/Tech Hours]])</f>
        <v>129.47499999999999</v>
      </c>
      <c r="AE303" s="3">
        <f>SUM(Table39[[#This Row],[CNA Hours Contract]], Table39[[#This Row],[NA in Training Hours Contract]], Table39[[#This Row],[Med Aide/Tech Hours Contract]])</f>
        <v>0</v>
      </c>
      <c r="AF303" s="4">
        <f>Table39[[#This Row],[CNA/NA/Med Aide Contract Hours]]/Table39[[#This Row],[Total CNA, NA in Training, Med Aide/Tech Hours]]</f>
        <v>0</v>
      </c>
      <c r="AG303" s="3">
        <v>127.91111111111111</v>
      </c>
      <c r="AH303" s="3">
        <v>0</v>
      </c>
      <c r="AI303" s="4">
        <f>Table39[[#This Row],[CNA Hours Contract]]/Table39[[#This Row],[CNA Hours]]</f>
        <v>0</v>
      </c>
      <c r="AJ303" s="3">
        <v>1.5638888888888889</v>
      </c>
      <c r="AK303" s="3">
        <v>0</v>
      </c>
      <c r="AL303" s="4">
        <f>Table39[[#This Row],[NA in Training Hours Contract]]/Table39[[#This Row],[NA in Training Hours]]</f>
        <v>0</v>
      </c>
      <c r="AM303" s="3">
        <v>0</v>
      </c>
      <c r="AN303" s="3">
        <v>0</v>
      </c>
      <c r="AO303" s="4">
        <v>0</v>
      </c>
      <c r="AP303" s="1" t="s">
        <v>301</v>
      </c>
      <c r="AQ303" s="1">
        <v>5</v>
      </c>
    </row>
    <row r="304" spans="1:43" x14ac:dyDescent="0.2">
      <c r="A304" s="1" t="s">
        <v>680</v>
      </c>
      <c r="B304" s="1" t="s">
        <v>987</v>
      </c>
      <c r="C304" s="1" t="s">
        <v>1579</v>
      </c>
      <c r="D304" s="1" t="s">
        <v>1720</v>
      </c>
      <c r="E304" s="3">
        <v>55.911111111111111</v>
      </c>
      <c r="F304" s="3">
        <f t="shared" si="14"/>
        <v>178.86555555555555</v>
      </c>
      <c r="G304" s="3">
        <f>SUM(Table39[[#This Row],[RN Hours Contract (W/ Admin, DON)]], Table39[[#This Row],[LPN Contract Hours (w/ Admin)]], Table39[[#This Row],[CNA/NA/Med Aide Contract Hours]])</f>
        <v>8.5611111111111118</v>
      </c>
      <c r="H304" s="4">
        <f>Table39[[#This Row],[Total Contract Hours]]/Table39[[#This Row],[Total Hours Nurse Staffing]]</f>
        <v>4.7863385907478621E-2</v>
      </c>
      <c r="I304" s="3">
        <f>SUM(Table39[[#This Row],[RN Hours]], Table39[[#This Row],[RN Admin Hours]], Table39[[#This Row],[RN DON Hours]])</f>
        <v>30.693333333333335</v>
      </c>
      <c r="J304" s="3">
        <f t="shared" si="15"/>
        <v>0.41111111111111109</v>
      </c>
      <c r="K304" s="4">
        <f>Table39[[#This Row],[RN Hours Contract (W/ Admin, DON)]]/Table39[[#This Row],[RN Hours (w/ Admin, DON)]]</f>
        <v>1.3394150014480161E-2</v>
      </c>
      <c r="L304" s="3">
        <v>23.1</v>
      </c>
      <c r="M304" s="3">
        <v>0.1111111111111111</v>
      </c>
      <c r="N304" s="4">
        <f>Table39[[#This Row],[RN Hours Contract]]/Table39[[#This Row],[RN Hours]]</f>
        <v>4.8100048100048094E-3</v>
      </c>
      <c r="O304" s="3">
        <v>2.5638888888888891</v>
      </c>
      <c r="P304" s="3">
        <v>0.3</v>
      </c>
      <c r="Q304" s="4">
        <f>Table39[[#This Row],[RN Admin Hours Contract]]/Table39[[#This Row],[RN Admin Hours]]</f>
        <v>0.1170097508125677</v>
      </c>
      <c r="R304" s="3">
        <v>5.0294444444444446</v>
      </c>
      <c r="S304" s="3">
        <v>0</v>
      </c>
      <c r="T304" s="4">
        <f>Table39[[#This Row],[RN DON Hours Contract]]/Table39[[#This Row],[RN DON Hours]]</f>
        <v>0</v>
      </c>
      <c r="U304" s="3">
        <f>SUM(Table39[[#This Row],[LPN Hours]], Table39[[#This Row],[LPN Admin Hours]])</f>
        <v>31.988888888888891</v>
      </c>
      <c r="V304" s="3">
        <f>Table39[[#This Row],[LPN Hours Contract]]+Table39[[#This Row],[LPN Admin Hours Contract]]</f>
        <v>1.1472222222222221</v>
      </c>
      <c r="W304" s="4">
        <f t="shared" si="16"/>
        <v>3.5863146926015971E-2</v>
      </c>
      <c r="X304" s="3">
        <v>25.947222222222223</v>
      </c>
      <c r="Y304" s="3">
        <v>1.1472222222222221</v>
      </c>
      <c r="Z304" s="4">
        <f>Table39[[#This Row],[LPN Hours Contract]]/Table39[[#This Row],[LPN Hours]]</f>
        <v>4.4213681618670377E-2</v>
      </c>
      <c r="AA304" s="3">
        <v>6.041666666666667</v>
      </c>
      <c r="AB304" s="3">
        <v>0</v>
      </c>
      <c r="AC304" s="4">
        <f>Table39[[#This Row],[LPN Admin Hours Contract]]/Table39[[#This Row],[LPN Admin Hours]]</f>
        <v>0</v>
      </c>
      <c r="AD304" s="3">
        <f>SUM(Table39[[#This Row],[CNA Hours]], Table39[[#This Row],[NA in Training Hours]], Table39[[#This Row],[Med Aide/Tech Hours]])</f>
        <v>116.18333333333334</v>
      </c>
      <c r="AE304" s="3">
        <f>SUM(Table39[[#This Row],[CNA Hours Contract]], Table39[[#This Row],[NA in Training Hours Contract]], Table39[[#This Row],[Med Aide/Tech Hours Contract]])</f>
        <v>7.0027777777777782</v>
      </c>
      <c r="AF304" s="4">
        <f>Table39[[#This Row],[CNA/NA/Med Aide Contract Hours]]/Table39[[#This Row],[Total CNA, NA in Training, Med Aide/Tech Hours]]</f>
        <v>6.0273514082149864E-2</v>
      </c>
      <c r="AG304" s="3">
        <v>116.18333333333334</v>
      </c>
      <c r="AH304" s="3">
        <v>7.0027777777777782</v>
      </c>
      <c r="AI304" s="4">
        <f>Table39[[#This Row],[CNA Hours Contract]]/Table39[[#This Row],[CNA Hours]]</f>
        <v>6.0273514082149864E-2</v>
      </c>
      <c r="AJ304" s="3">
        <v>0</v>
      </c>
      <c r="AK304" s="3">
        <v>0</v>
      </c>
      <c r="AL304" s="4">
        <v>0</v>
      </c>
      <c r="AM304" s="3">
        <v>0</v>
      </c>
      <c r="AN304" s="3">
        <v>0</v>
      </c>
      <c r="AO304" s="4">
        <v>0</v>
      </c>
      <c r="AP304" s="1" t="s">
        <v>302</v>
      </c>
      <c r="AQ304" s="1">
        <v>5</v>
      </c>
    </row>
    <row r="305" spans="1:43" x14ac:dyDescent="0.2">
      <c r="A305" s="1" t="s">
        <v>680</v>
      </c>
      <c r="B305" s="1" t="s">
        <v>988</v>
      </c>
      <c r="C305" s="1" t="s">
        <v>1566</v>
      </c>
      <c r="D305" s="1" t="s">
        <v>1741</v>
      </c>
      <c r="E305" s="3">
        <v>156.48888888888888</v>
      </c>
      <c r="F305" s="3">
        <f t="shared" si="14"/>
        <v>429.60311111111116</v>
      </c>
      <c r="G305" s="3">
        <f>SUM(Table39[[#This Row],[RN Hours Contract (W/ Admin, DON)]], Table39[[#This Row],[LPN Contract Hours (w/ Admin)]], Table39[[#This Row],[CNA/NA/Med Aide Contract Hours]])</f>
        <v>0</v>
      </c>
      <c r="H305" s="4">
        <f>Table39[[#This Row],[Total Contract Hours]]/Table39[[#This Row],[Total Hours Nurse Staffing]]</f>
        <v>0</v>
      </c>
      <c r="I305" s="3">
        <f>SUM(Table39[[#This Row],[RN Hours]], Table39[[#This Row],[RN Admin Hours]], Table39[[#This Row],[RN DON Hours]])</f>
        <v>42.07811111111112</v>
      </c>
      <c r="J305" s="3">
        <f t="shared" si="15"/>
        <v>0</v>
      </c>
      <c r="K305" s="4">
        <f>Table39[[#This Row],[RN Hours Contract (W/ Admin, DON)]]/Table39[[#This Row],[RN Hours (w/ Admin, DON)]]</f>
        <v>0</v>
      </c>
      <c r="L305" s="3">
        <v>19.822222222222223</v>
      </c>
      <c r="M305" s="3">
        <v>0</v>
      </c>
      <c r="N305" s="4">
        <f>Table39[[#This Row],[RN Hours Contract]]/Table39[[#This Row],[RN Hours]]</f>
        <v>0</v>
      </c>
      <c r="O305" s="3">
        <v>16.755555555555556</v>
      </c>
      <c r="P305" s="3">
        <v>0</v>
      </c>
      <c r="Q305" s="4">
        <f>Table39[[#This Row],[RN Admin Hours Contract]]/Table39[[#This Row],[RN Admin Hours]]</f>
        <v>0</v>
      </c>
      <c r="R305" s="3">
        <v>5.5003333333333346</v>
      </c>
      <c r="S305" s="3">
        <v>0</v>
      </c>
      <c r="T305" s="4">
        <f>Table39[[#This Row],[RN DON Hours Contract]]/Table39[[#This Row],[RN DON Hours]]</f>
        <v>0</v>
      </c>
      <c r="U305" s="3">
        <f>SUM(Table39[[#This Row],[LPN Hours]], Table39[[#This Row],[LPN Admin Hours]])</f>
        <v>178.24444444444444</v>
      </c>
      <c r="V305" s="3">
        <f>Table39[[#This Row],[LPN Hours Contract]]+Table39[[#This Row],[LPN Admin Hours Contract]]</f>
        <v>0</v>
      </c>
      <c r="W305" s="4">
        <f t="shared" si="16"/>
        <v>0</v>
      </c>
      <c r="X305" s="3">
        <v>172.09722222222223</v>
      </c>
      <c r="Y305" s="3">
        <v>0</v>
      </c>
      <c r="Z305" s="4">
        <f>Table39[[#This Row],[LPN Hours Contract]]/Table39[[#This Row],[LPN Hours]]</f>
        <v>0</v>
      </c>
      <c r="AA305" s="3">
        <v>6.1472222222222221</v>
      </c>
      <c r="AB305" s="3">
        <v>0</v>
      </c>
      <c r="AC305" s="4">
        <f>Table39[[#This Row],[LPN Admin Hours Contract]]/Table39[[#This Row],[LPN Admin Hours]]</f>
        <v>0</v>
      </c>
      <c r="AD305" s="3">
        <f>SUM(Table39[[#This Row],[CNA Hours]], Table39[[#This Row],[NA in Training Hours]], Table39[[#This Row],[Med Aide/Tech Hours]])</f>
        <v>209.28055555555557</v>
      </c>
      <c r="AE305" s="3">
        <f>SUM(Table39[[#This Row],[CNA Hours Contract]], Table39[[#This Row],[NA in Training Hours Contract]], Table39[[#This Row],[Med Aide/Tech Hours Contract]])</f>
        <v>0</v>
      </c>
      <c r="AF305" s="4">
        <f>Table39[[#This Row],[CNA/NA/Med Aide Contract Hours]]/Table39[[#This Row],[Total CNA, NA in Training, Med Aide/Tech Hours]]</f>
        <v>0</v>
      </c>
      <c r="AG305" s="3">
        <v>198.4638888888889</v>
      </c>
      <c r="AH305" s="3">
        <v>0</v>
      </c>
      <c r="AI305" s="4">
        <f>Table39[[#This Row],[CNA Hours Contract]]/Table39[[#This Row],[CNA Hours]]</f>
        <v>0</v>
      </c>
      <c r="AJ305" s="3">
        <v>10.816666666666666</v>
      </c>
      <c r="AK305" s="3">
        <v>0</v>
      </c>
      <c r="AL305" s="4">
        <f>Table39[[#This Row],[NA in Training Hours Contract]]/Table39[[#This Row],[NA in Training Hours]]</f>
        <v>0</v>
      </c>
      <c r="AM305" s="3">
        <v>0</v>
      </c>
      <c r="AN305" s="3">
        <v>0</v>
      </c>
      <c r="AO305" s="4">
        <v>0</v>
      </c>
      <c r="AP305" s="1" t="s">
        <v>303</v>
      </c>
      <c r="AQ305" s="1">
        <v>5</v>
      </c>
    </row>
    <row r="306" spans="1:43" x14ac:dyDescent="0.2">
      <c r="A306" s="1" t="s">
        <v>680</v>
      </c>
      <c r="B306" s="1" t="s">
        <v>989</v>
      </c>
      <c r="C306" s="1" t="s">
        <v>1497</v>
      </c>
      <c r="D306" s="1" t="s">
        <v>1732</v>
      </c>
      <c r="E306" s="3">
        <v>84.233333333333334</v>
      </c>
      <c r="F306" s="3">
        <f t="shared" si="14"/>
        <v>280.79166666666663</v>
      </c>
      <c r="G306" s="3">
        <f>SUM(Table39[[#This Row],[RN Hours Contract (W/ Admin, DON)]], Table39[[#This Row],[LPN Contract Hours (w/ Admin)]], Table39[[#This Row],[CNA/NA/Med Aide Contract Hours]])</f>
        <v>28.022222222222222</v>
      </c>
      <c r="H306" s="4">
        <f>Table39[[#This Row],[Total Contract Hours]]/Table39[[#This Row],[Total Hours Nurse Staffing]]</f>
        <v>9.9797200375921269E-2</v>
      </c>
      <c r="I306" s="3">
        <f>SUM(Table39[[#This Row],[RN Hours]], Table39[[#This Row],[RN Admin Hours]], Table39[[#This Row],[RN DON Hours]])</f>
        <v>42.591666666666669</v>
      </c>
      <c r="J306" s="3">
        <f t="shared" si="15"/>
        <v>1.8111111111111111</v>
      </c>
      <c r="K306" s="4">
        <f>Table39[[#This Row],[RN Hours Contract (W/ Admin, DON)]]/Table39[[#This Row],[RN Hours (w/ Admin, DON)]]</f>
        <v>4.2522663536163831E-2</v>
      </c>
      <c r="L306" s="3">
        <v>34.736111111111114</v>
      </c>
      <c r="M306" s="3">
        <v>1.8111111111111111</v>
      </c>
      <c r="N306" s="4">
        <f>Table39[[#This Row],[RN Hours Contract]]/Table39[[#This Row],[RN Hours]]</f>
        <v>5.2139144342263091E-2</v>
      </c>
      <c r="O306" s="3">
        <v>2.25</v>
      </c>
      <c r="P306" s="3">
        <v>0</v>
      </c>
      <c r="Q306" s="4">
        <f>Table39[[#This Row],[RN Admin Hours Contract]]/Table39[[#This Row],[RN Admin Hours]]</f>
        <v>0</v>
      </c>
      <c r="R306" s="3">
        <v>5.6055555555555552</v>
      </c>
      <c r="S306" s="3">
        <v>0</v>
      </c>
      <c r="T306" s="4">
        <f>Table39[[#This Row],[RN DON Hours Contract]]/Table39[[#This Row],[RN DON Hours]]</f>
        <v>0</v>
      </c>
      <c r="U306" s="3">
        <f>SUM(Table39[[#This Row],[LPN Hours]], Table39[[#This Row],[LPN Admin Hours]])</f>
        <v>80.739000000000004</v>
      </c>
      <c r="V306" s="3">
        <f>Table39[[#This Row],[LPN Hours Contract]]+Table39[[#This Row],[LPN Admin Hours Contract]]</f>
        <v>6.7527777777777782</v>
      </c>
      <c r="W306" s="4">
        <f t="shared" si="16"/>
        <v>8.3637124286624523E-2</v>
      </c>
      <c r="X306" s="3">
        <v>64.550111111111107</v>
      </c>
      <c r="Y306" s="3">
        <v>6.7527777777777782</v>
      </c>
      <c r="Z306" s="4">
        <f>Table39[[#This Row],[LPN Hours Contract]]/Table39[[#This Row],[LPN Hours]]</f>
        <v>0.10461295358816838</v>
      </c>
      <c r="AA306" s="3">
        <v>16.18888888888889</v>
      </c>
      <c r="AB306" s="3">
        <v>0</v>
      </c>
      <c r="AC306" s="4">
        <f>Table39[[#This Row],[LPN Admin Hours Contract]]/Table39[[#This Row],[LPN Admin Hours]]</f>
        <v>0</v>
      </c>
      <c r="AD306" s="3">
        <f>SUM(Table39[[#This Row],[CNA Hours]], Table39[[#This Row],[NA in Training Hours]], Table39[[#This Row],[Med Aide/Tech Hours]])</f>
        <v>157.46099999999998</v>
      </c>
      <c r="AE306" s="3">
        <f>SUM(Table39[[#This Row],[CNA Hours Contract]], Table39[[#This Row],[NA in Training Hours Contract]], Table39[[#This Row],[Med Aide/Tech Hours Contract]])</f>
        <v>19.458333333333332</v>
      </c>
      <c r="AF306" s="4">
        <f>Table39[[#This Row],[CNA/NA/Med Aide Contract Hours]]/Table39[[#This Row],[Total CNA, NA in Training, Med Aide/Tech Hours]]</f>
        <v>0.12357557321072096</v>
      </c>
      <c r="AG306" s="3">
        <v>157.46099999999998</v>
      </c>
      <c r="AH306" s="3">
        <v>19.458333333333332</v>
      </c>
      <c r="AI306" s="4">
        <f>Table39[[#This Row],[CNA Hours Contract]]/Table39[[#This Row],[CNA Hours]]</f>
        <v>0.12357557321072096</v>
      </c>
      <c r="AJ306" s="3">
        <v>0</v>
      </c>
      <c r="AK306" s="3">
        <v>0</v>
      </c>
      <c r="AL306" s="4">
        <v>0</v>
      </c>
      <c r="AM306" s="3">
        <v>0</v>
      </c>
      <c r="AN306" s="3">
        <v>0</v>
      </c>
      <c r="AO306" s="4">
        <v>0</v>
      </c>
      <c r="AP306" s="1" t="s">
        <v>304</v>
      </c>
      <c r="AQ306" s="1">
        <v>5</v>
      </c>
    </row>
    <row r="307" spans="1:43" x14ac:dyDescent="0.2">
      <c r="A307" s="1" t="s">
        <v>680</v>
      </c>
      <c r="B307" s="1" t="s">
        <v>990</v>
      </c>
      <c r="C307" s="1" t="s">
        <v>1497</v>
      </c>
      <c r="D307" s="1" t="s">
        <v>1732</v>
      </c>
      <c r="E307" s="3">
        <v>70.400000000000006</v>
      </c>
      <c r="F307" s="3">
        <f t="shared" si="14"/>
        <v>283.47222222222223</v>
      </c>
      <c r="G307" s="3">
        <f>SUM(Table39[[#This Row],[RN Hours Contract (W/ Admin, DON)]], Table39[[#This Row],[LPN Contract Hours (w/ Admin)]], Table39[[#This Row],[CNA/NA/Med Aide Contract Hours]])</f>
        <v>10.080555555555556</v>
      </c>
      <c r="H307" s="4">
        <f>Table39[[#This Row],[Total Contract Hours]]/Table39[[#This Row],[Total Hours Nurse Staffing]]</f>
        <v>3.5560999510044093E-2</v>
      </c>
      <c r="I307" s="3">
        <f>SUM(Table39[[#This Row],[RN Hours]], Table39[[#This Row],[RN Admin Hours]], Table39[[#This Row],[RN DON Hours]])</f>
        <v>38.208333333333336</v>
      </c>
      <c r="J307" s="3">
        <f t="shared" si="15"/>
        <v>5.2888888888888888</v>
      </c>
      <c r="K307" s="4">
        <f>Table39[[#This Row],[RN Hours Contract (W/ Admin, DON)]]/Table39[[#This Row],[RN Hours (w/ Admin, DON)]]</f>
        <v>0.13842239185750635</v>
      </c>
      <c r="L307" s="3">
        <v>27.408333333333335</v>
      </c>
      <c r="M307" s="3">
        <v>5.2888888888888888</v>
      </c>
      <c r="N307" s="4">
        <f>Table39[[#This Row],[RN Hours Contract]]/Table39[[#This Row],[RN Hours]]</f>
        <v>0.19296645383601904</v>
      </c>
      <c r="O307" s="3">
        <v>5.3777777777777782</v>
      </c>
      <c r="P307" s="3">
        <v>0</v>
      </c>
      <c r="Q307" s="4">
        <f>Table39[[#This Row],[RN Admin Hours Contract]]/Table39[[#This Row],[RN Admin Hours]]</f>
        <v>0</v>
      </c>
      <c r="R307" s="3">
        <v>5.4222222222222225</v>
      </c>
      <c r="S307" s="3">
        <v>0</v>
      </c>
      <c r="T307" s="4">
        <f>Table39[[#This Row],[RN DON Hours Contract]]/Table39[[#This Row],[RN DON Hours]]</f>
        <v>0</v>
      </c>
      <c r="U307" s="3">
        <f>SUM(Table39[[#This Row],[LPN Hours]], Table39[[#This Row],[LPN Admin Hours]])</f>
        <v>73.952777777777783</v>
      </c>
      <c r="V307" s="3">
        <f>Table39[[#This Row],[LPN Hours Contract]]+Table39[[#This Row],[LPN Admin Hours Contract]]</f>
        <v>2.9249999999999998</v>
      </c>
      <c r="W307" s="4">
        <f t="shared" si="16"/>
        <v>3.9552266836945495E-2</v>
      </c>
      <c r="X307" s="3">
        <v>68.302777777777777</v>
      </c>
      <c r="Y307" s="3">
        <v>2.9249999999999998</v>
      </c>
      <c r="Z307" s="4">
        <f>Table39[[#This Row],[LPN Hours Contract]]/Table39[[#This Row],[LPN Hours]]</f>
        <v>4.2824027003944852E-2</v>
      </c>
      <c r="AA307" s="3">
        <v>5.65</v>
      </c>
      <c r="AB307" s="3">
        <v>0</v>
      </c>
      <c r="AC307" s="4">
        <f>Table39[[#This Row],[LPN Admin Hours Contract]]/Table39[[#This Row],[LPN Admin Hours]]</f>
        <v>0</v>
      </c>
      <c r="AD307" s="3">
        <f>SUM(Table39[[#This Row],[CNA Hours]], Table39[[#This Row],[NA in Training Hours]], Table39[[#This Row],[Med Aide/Tech Hours]])</f>
        <v>171.3111111111111</v>
      </c>
      <c r="AE307" s="3">
        <f>SUM(Table39[[#This Row],[CNA Hours Contract]], Table39[[#This Row],[NA in Training Hours Contract]], Table39[[#This Row],[Med Aide/Tech Hours Contract]])</f>
        <v>1.8666666666666667</v>
      </c>
      <c r="AF307" s="4">
        <f>Table39[[#This Row],[CNA/NA/Med Aide Contract Hours]]/Table39[[#This Row],[Total CNA, NA in Training, Med Aide/Tech Hours]]</f>
        <v>1.0896354909845635E-2</v>
      </c>
      <c r="AG307" s="3">
        <v>171.3111111111111</v>
      </c>
      <c r="AH307" s="3">
        <v>1.8666666666666667</v>
      </c>
      <c r="AI307" s="4">
        <f>Table39[[#This Row],[CNA Hours Contract]]/Table39[[#This Row],[CNA Hours]]</f>
        <v>1.0896354909845635E-2</v>
      </c>
      <c r="AJ307" s="3">
        <v>0</v>
      </c>
      <c r="AK307" s="3">
        <v>0</v>
      </c>
      <c r="AL307" s="4">
        <v>0</v>
      </c>
      <c r="AM307" s="3">
        <v>0</v>
      </c>
      <c r="AN307" s="3">
        <v>0</v>
      </c>
      <c r="AO307" s="4">
        <v>0</v>
      </c>
      <c r="AP307" s="1" t="s">
        <v>305</v>
      </c>
      <c r="AQ307" s="1">
        <v>5</v>
      </c>
    </row>
    <row r="308" spans="1:43" x14ac:dyDescent="0.2">
      <c r="A308" s="1" t="s">
        <v>680</v>
      </c>
      <c r="B308" s="1" t="s">
        <v>991</v>
      </c>
      <c r="C308" s="1" t="s">
        <v>1580</v>
      </c>
      <c r="D308" s="1" t="s">
        <v>1756</v>
      </c>
      <c r="E308" s="3">
        <v>60.955555555555556</v>
      </c>
      <c r="F308" s="3">
        <f t="shared" si="14"/>
        <v>281.54444444444448</v>
      </c>
      <c r="G308" s="3">
        <f>SUM(Table39[[#This Row],[RN Hours Contract (W/ Admin, DON)]], Table39[[#This Row],[LPN Contract Hours (w/ Admin)]], Table39[[#This Row],[CNA/NA/Med Aide Contract Hours]])</f>
        <v>0</v>
      </c>
      <c r="H308" s="4">
        <f>Table39[[#This Row],[Total Contract Hours]]/Table39[[#This Row],[Total Hours Nurse Staffing]]</f>
        <v>0</v>
      </c>
      <c r="I308" s="3">
        <f>SUM(Table39[[#This Row],[RN Hours]], Table39[[#This Row],[RN Admin Hours]], Table39[[#This Row],[RN DON Hours]])</f>
        <v>38.141666666666666</v>
      </c>
      <c r="J308" s="3">
        <f t="shared" si="15"/>
        <v>0</v>
      </c>
      <c r="K308" s="4">
        <f>Table39[[#This Row],[RN Hours Contract (W/ Admin, DON)]]/Table39[[#This Row],[RN Hours (w/ Admin, DON)]]</f>
        <v>0</v>
      </c>
      <c r="L308" s="3">
        <v>29.574999999999999</v>
      </c>
      <c r="M308" s="3">
        <v>0</v>
      </c>
      <c r="N308" s="4">
        <f>Table39[[#This Row],[RN Hours Contract]]/Table39[[#This Row],[RN Hours]]</f>
        <v>0</v>
      </c>
      <c r="O308" s="3">
        <v>4.3888888888888893</v>
      </c>
      <c r="P308" s="3">
        <v>0</v>
      </c>
      <c r="Q308" s="4">
        <f>Table39[[#This Row],[RN Admin Hours Contract]]/Table39[[#This Row],[RN Admin Hours]]</f>
        <v>0</v>
      </c>
      <c r="R308" s="3">
        <v>4.177777777777778</v>
      </c>
      <c r="S308" s="3">
        <v>0</v>
      </c>
      <c r="T308" s="4">
        <f>Table39[[#This Row],[RN DON Hours Contract]]/Table39[[#This Row],[RN DON Hours]]</f>
        <v>0</v>
      </c>
      <c r="U308" s="3">
        <f>SUM(Table39[[#This Row],[LPN Hours]], Table39[[#This Row],[LPN Admin Hours]])</f>
        <v>65.561111111111117</v>
      </c>
      <c r="V308" s="3">
        <f>Table39[[#This Row],[LPN Hours Contract]]+Table39[[#This Row],[LPN Admin Hours Contract]]</f>
        <v>0</v>
      </c>
      <c r="W308" s="4">
        <f t="shared" si="16"/>
        <v>0</v>
      </c>
      <c r="X308" s="3">
        <v>65.561111111111117</v>
      </c>
      <c r="Y308" s="3">
        <v>0</v>
      </c>
      <c r="Z308" s="4">
        <f>Table39[[#This Row],[LPN Hours Contract]]/Table39[[#This Row],[LPN Hours]]</f>
        <v>0</v>
      </c>
      <c r="AA308" s="3">
        <v>0</v>
      </c>
      <c r="AB308" s="3">
        <v>0</v>
      </c>
      <c r="AC308" s="4">
        <v>0</v>
      </c>
      <c r="AD308" s="3">
        <f>SUM(Table39[[#This Row],[CNA Hours]], Table39[[#This Row],[NA in Training Hours]], Table39[[#This Row],[Med Aide/Tech Hours]])</f>
        <v>177.84166666666667</v>
      </c>
      <c r="AE308" s="3">
        <f>SUM(Table39[[#This Row],[CNA Hours Contract]], Table39[[#This Row],[NA in Training Hours Contract]], Table39[[#This Row],[Med Aide/Tech Hours Contract]])</f>
        <v>0</v>
      </c>
      <c r="AF308" s="4">
        <f>Table39[[#This Row],[CNA/NA/Med Aide Contract Hours]]/Table39[[#This Row],[Total CNA, NA in Training, Med Aide/Tech Hours]]</f>
        <v>0</v>
      </c>
      <c r="AG308" s="3">
        <v>177.84166666666667</v>
      </c>
      <c r="AH308" s="3">
        <v>0</v>
      </c>
      <c r="AI308" s="4">
        <f>Table39[[#This Row],[CNA Hours Contract]]/Table39[[#This Row],[CNA Hours]]</f>
        <v>0</v>
      </c>
      <c r="AJ308" s="3">
        <v>0</v>
      </c>
      <c r="AK308" s="3">
        <v>0</v>
      </c>
      <c r="AL308" s="4">
        <v>0</v>
      </c>
      <c r="AM308" s="3">
        <v>0</v>
      </c>
      <c r="AN308" s="3">
        <v>0</v>
      </c>
      <c r="AO308" s="4">
        <v>0</v>
      </c>
      <c r="AP308" s="1" t="s">
        <v>306</v>
      </c>
      <c r="AQ308" s="1">
        <v>5</v>
      </c>
    </row>
    <row r="309" spans="1:43" x14ac:dyDescent="0.2">
      <c r="A309" s="1" t="s">
        <v>680</v>
      </c>
      <c r="B309" s="1" t="s">
        <v>992</v>
      </c>
      <c r="C309" s="1" t="s">
        <v>1413</v>
      </c>
      <c r="D309" s="1" t="s">
        <v>1712</v>
      </c>
      <c r="E309" s="3">
        <v>34.288888888888891</v>
      </c>
      <c r="F309" s="3">
        <f t="shared" si="14"/>
        <v>120.431</v>
      </c>
      <c r="G309" s="3">
        <f>SUM(Table39[[#This Row],[RN Hours Contract (W/ Admin, DON)]], Table39[[#This Row],[LPN Contract Hours (w/ Admin)]], Table39[[#This Row],[CNA/NA/Med Aide Contract Hours]])</f>
        <v>0</v>
      </c>
      <c r="H309" s="4">
        <f>Table39[[#This Row],[Total Contract Hours]]/Table39[[#This Row],[Total Hours Nurse Staffing]]</f>
        <v>0</v>
      </c>
      <c r="I309" s="3">
        <f>SUM(Table39[[#This Row],[RN Hours]], Table39[[#This Row],[RN Admin Hours]], Table39[[#This Row],[RN DON Hours]])</f>
        <v>20.409222222222219</v>
      </c>
      <c r="J309" s="3">
        <f t="shared" si="15"/>
        <v>0</v>
      </c>
      <c r="K309" s="4">
        <f>Table39[[#This Row],[RN Hours Contract (W/ Admin, DON)]]/Table39[[#This Row],[RN Hours (w/ Admin, DON)]]</f>
        <v>0</v>
      </c>
      <c r="L309" s="3">
        <v>20.111999999999998</v>
      </c>
      <c r="M309" s="3">
        <v>0</v>
      </c>
      <c r="N309" s="4">
        <f>Table39[[#This Row],[RN Hours Contract]]/Table39[[#This Row],[RN Hours]]</f>
        <v>0</v>
      </c>
      <c r="O309" s="3">
        <v>0</v>
      </c>
      <c r="P309" s="3">
        <v>0</v>
      </c>
      <c r="Q309" s="4">
        <v>0</v>
      </c>
      <c r="R309" s="3">
        <v>0.29722222222222222</v>
      </c>
      <c r="S309" s="3">
        <v>0</v>
      </c>
      <c r="T309" s="4">
        <f>Table39[[#This Row],[RN DON Hours Contract]]/Table39[[#This Row],[RN DON Hours]]</f>
        <v>0</v>
      </c>
      <c r="U309" s="3">
        <f>SUM(Table39[[#This Row],[LPN Hours]], Table39[[#This Row],[LPN Admin Hours]])</f>
        <v>29.85188888888889</v>
      </c>
      <c r="V309" s="3">
        <f>Table39[[#This Row],[LPN Hours Contract]]+Table39[[#This Row],[LPN Admin Hours Contract]]</f>
        <v>0</v>
      </c>
      <c r="W309" s="4">
        <f t="shared" si="16"/>
        <v>0</v>
      </c>
      <c r="X309" s="3">
        <v>25.860444444444447</v>
      </c>
      <c r="Y309" s="3">
        <v>0</v>
      </c>
      <c r="Z309" s="4">
        <f>Table39[[#This Row],[LPN Hours Contract]]/Table39[[#This Row],[LPN Hours]]</f>
        <v>0</v>
      </c>
      <c r="AA309" s="3">
        <v>3.9914444444444448</v>
      </c>
      <c r="AB309" s="3">
        <v>0</v>
      </c>
      <c r="AC309" s="4">
        <f>Table39[[#This Row],[LPN Admin Hours Contract]]/Table39[[#This Row],[LPN Admin Hours]]</f>
        <v>0</v>
      </c>
      <c r="AD309" s="3">
        <f>SUM(Table39[[#This Row],[CNA Hours]], Table39[[#This Row],[NA in Training Hours]], Table39[[#This Row],[Med Aide/Tech Hours]])</f>
        <v>70.169888888888892</v>
      </c>
      <c r="AE309" s="3">
        <f>SUM(Table39[[#This Row],[CNA Hours Contract]], Table39[[#This Row],[NA in Training Hours Contract]], Table39[[#This Row],[Med Aide/Tech Hours Contract]])</f>
        <v>0</v>
      </c>
      <c r="AF309" s="4">
        <f>Table39[[#This Row],[CNA/NA/Med Aide Contract Hours]]/Table39[[#This Row],[Total CNA, NA in Training, Med Aide/Tech Hours]]</f>
        <v>0</v>
      </c>
      <c r="AG309" s="3">
        <v>70.169888888888892</v>
      </c>
      <c r="AH309" s="3">
        <v>0</v>
      </c>
      <c r="AI309" s="4">
        <f>Table39[[#This Row],[CNA Hours Contract]]/Table39[[#This Row],[CNA Hours]]</f>
        <v>0</v>
      </c>
      <c r="AJ309" s="3">
        <v>0</v>
      </c>
      <c r="AK309" s="3">
        <v>0</v>
      </c>
      <c r="AL309" s="4">
        <v>0</v>
      </c>
      <c r="AM309" s="3">
        <v>0</v>
      </c>
      <c r="AN309" s="3">
        <v>0</v>
      </c>
      <c r="AO309" s="4">
        <v>0</v>
      </c>
      <c r="AP309" s="1" t="s">
        <v>307</v>
      </c>
      <c r="AQ309" s="1">
        <v>5</v>
      </c>
    </row>
    <row r="310" spans="1:43" x14ac:dyDescent="0.2">
      <c r="A310" s="1" t="s">
        <v>680</v>
      </c>
      <c r="B310" s="1" t="s">
        <v>993</v>
      </c>
      <c r="C310" s="1" t="s">
        <v>1581</v>
      </c>
      <c r="D310" s="1" t="s">
        <v>1741</v>
      </c>
      <c r="E310" s="3">
        <v>63.733333333333334</v>
      </c>
      <c r="F310" s="3">
        <f t="shared" si="14"/>
        <v>407.72966666666673</v>
      </c>
      <c r="G310" s="3">
        <f>SUM(Table39[[#This Row],[RN Hours Contract (W/ Admin, DON)]], Table39[[#This Row],[LPN Contract Hours (w/ Admin)]], Table39[[#This Row],[CNA/NA/Med Aide Contract Hours]])</f>
        <v>14.608000000000001</v>
      </c>
      <c r="H310" s="4">
        <f>Table39[[#This Row],[Total Contract Hours]]/Table39[[#This Row],[Total Hours Nurse Staffing]]</f>
        <v>3.5827660320686336E-2</v>
      </c>
      <c r="I310" s="3">
        <f>SUM(Table39[[#This Row],[RN Hours]], Table39[[#This Row],[RN Admin Hours]], Table39[[#This Row],[RN DON Hours]])</f>
        <v>91.211111111111109</v>
      </c>
      <c r="J310" s="3">
        <f t="shared" si="15"/>
        <v>0</v>
      </c>
      <c r="K310" s="4">
        <f>Table39[[#This Row],[RN Hours Contract (W/ Admin, DON)]]/Table39[[#This Row],[RN Hours (w/ Admin, DON)]]</f>
        <v>0</v>
      </c>
      <c r="L310" s="3">
        <v>71.251111111111115</v>
      </c>
      <c r="M310" s="3">
        <v>0</v>
      </c>
      <c r="N310" s="4">
        <f>Table39[[#This Row],[RN Hours Contract]]/Table39[[#This Row],[RN Hours]]</f>
        <v>0</v>
      </c>
      <c r="O310" s="3">
        <v>10.626666666666665</v>
      </c>
      <c r="P310" s="3">
        <v>0</v>
      </c>
      <c r="Q310" s="4">
        <f>Table39[[#This Row],[RN Admin Hours Contract]]/Table39[[#This Row],[RN Admin Hours]]</f>
        <v>0</v>
      </c>
      <c r="R310" s="3">
        <v>9.3333333333333339</v>
      </c>
      <c r="S310" s="3">
        <v>0</v>
      </c>
      <c r="T310" s="4">
        <f>Table39[[#This Row],[RN DON Hours Contract]]/Table39[[#This Row],[RN DON Hours]]</f>
        <v>0</v>
      </c>
      <c r="U310" s="3">
        <f>SUM(Table39[[#This Row],[LPN Hours]], Table39[[#This Row],[LPN Admin Hours]])</f>
        <v>41.865222222222222</v>
      </c>
      <c r="V310" s="3">
        <f>Table39[[#This Row],[LPN Hours Contract]]+Table39[[#This Row],[LPN Admin Hours Contract]]</f>
        <v>0</v>
      </c>
      <c r="W310" s="4">
        <f t="shared" si="16"/>
        <v>0</v>
      </c>
      <c r="X310" s="3">
        <v>41.865222222222222</v>
      </c>
      <c r="Y310" s="3">
        <v>0</v>
      </c>
      <c r="Z310" s="4">
        <f>Table39[[#This Row],[LPN Hours Contract]]/Table39[[#This Row],[LPN Hours]]</f>
        <v>0</v>
      </c>
      <c r="AA310" s="3">
        <v>0</v>
      </c>
      <c r="AB310" s="3">
        <v>0</v>
      </c>
      <c r="AC310" s="4">
        <v>0</v>
      </c>
      <c r="AD310" s="3">
        <f>SUM(Table39[[#This Row],[CNA Hours]], Table39[[#This Row],[NA in Training Hours]], Table39[[#This Row],[Med Aide/Tech Hours]])</f>
        <v>274.65333333333336</v>
      </c>
      <c r="AE310" s="3">
        <f>SUM(Table39[[#This Row],[CNA Hours Contract]], Table39[[#This Row],[NA in Training Hours Contract]], Table39[[#This Row],[Med Aide/Tech Hours Contract]])</f>
        <v>14.608000000000001</v>
      </c>
      <c r="AF310" s="4">
        <f>Table39[[#This Row],[CNA/NA/Med Aide Contract Hours]]/Table39[[#This Row],[Total CNA, NA in Training, Med Aide/Tech Hours]]</f>
        <v>5.318704791494732E-2</v>
      </c>
      <c r="AG310" s="3">
        <v>274.0338888888889</v>
      </c>
      <c r="AH310" s="3">
        <v>13.988555555555555</v>
      </c>
      <c r="AI310" s="4">
        <f>Table39[[#This Row],[CNA Hours Contract]]/Table39[[#This Row],[CNA Hours]]</f>
        <v>5.1046808890222416E-2</v>
      </c>
      <c r="AJ310" s="3">
        <v>0.61944444444444446</v>
      </c>
      <c r="AK310" s="3">
        <v>0.61944444444444446</v>
      </c>
      <c r="AL310" s="4">
        <f>Table39[[#This Row],[NA in Training Hours Contract]]/Table39[[#This Row],[NA in Training Hours]]</f>
        <v>1</v>
      </c>
      <c r="AM310" s="3">
        <v>0</v>
      </c>
      <c r="AN310" s="3">
        <v>0</v>
      </c>
      <c r="AO310" s="4">
        <v>0</v>
      </c>
      <c r="AP310" s="1" t="s">
        <v>308</v>
      </c>
      <c r="AQ310" s="1">
        <v>5</v>
      </c>
    </row>
    <row r="311" spans="1:43" x14ac:dyDescent="0.2">
      <c r="A311" s="1" t="s">
        <v>680</v>
      </c>
      <c r="B311" s="1" t="s">
        <v>994</v>
      </c>
      <c r="C311" s="1" t="s">
        <v>1582</v>
      </c>
      <c r="D311" s="1" t="s">
        <v>1734</v>
      </c>
      <c r="E311" s="3">
        <v>63.144444444444446</v>
      </c>
      <c r="F311" s="3">
        <f t="shared" si="14"/>
        <v>175.102</v>
      </c>
      <c r="G311" s="3">
        <f>SUM(Table39[[#This Row],[RN Hours Contract (W/ Admin, DON)]], Table39[[#This Row],[LPN Contract Hours (w/ Admin)]], Table39[[#This Row],[CNA/NA/Med Aide Contract Hours]])</f>
        <v>0</v>
      </c>
      <c r="H311" s="4">
        <f>Table39[[#This Row],[Total Contract Hours]]/Table39[[#This Row],[Total Hours Nurse Staffing]]</f>
        <v>0</v>
      </c>
      <c r="I311" s="3">
        <f>SUM(Table39[[#This Row],[RN Hours]], Table39[[#This Row],[RN Admin Hours]], Table39[[#This Row],[RN DON Hours]])</f>
        <v>48.50888888888889</v>
      </c>
      <c r="J311" s="3">
        <f t="shared" si="15"/>
        <v>0</v>
      </c>
      <c r="K311" s="4">
        <f>Table39[[#This Row],[RN Hours Contract (W/ Admin, DON)]]/Table39[[#This Row],[RN Hours (w/ Admin, DON)]]</f>
        <v>0</v>
      </c>
      <c r="L311" s="3">
        <v>43.425555555555555</v>
      </c>
      <c r="M311" s="3">
        <v>0</v>
      </c>
      <c r="N311" s="4">
        <f>Table39[[#This Row],[RN Hours Contract]]/Table39[[#This Row],[RN Hours]]</f>
        <v>0</v>
      </c>
      <c r="O311" s="3">
        <v>0</v>
      </c>
      <c r="P311" s="3">
        <v>0</v>
      </c>
      <c r="Q311" s="4">
        <v>0</v>
      </c>
      <c r="R311" s="3">
        <v>5.083333333333333</v>
      </c>
      <c r="S311" s="3">
        <v>0</v>
      </c>
      <c r="T311" s="4">
        <f>Table39[[#This Row],[RN DON Hours Contract]]/Table39[[#This Row],[RN DON Hours]]</f>
        <v>0</v>
      </c>
      <c r="U311" s="3">
        <f>SUM(Table39[[#This Row],[LPN Hours]], Table39[[#This Row],[LPN Admin Hours]])</f>
        <v>28.954444444444444</v>
      </c>
      <c r="V311" s="3">
        <f>Table39[[#This Row],[LPN Hours Contract]]+Table39[[#This Row],[LPN Admin Hours Contract]]</f>
        <v>0</v>
      </c>
      <c r="W311" s="4">
        <f t="shared" si="16"/>
        <v>0</v>
      </c>
      <c r="X311" s="3">
        <v>23.437777777777779</v>
      </c>
      <c r="Y311" s="3">
        <v>0</v>
      </c>
      <c r="Z311" s="4">
        <f>Table39[[#This Row],[LPN Hours Contract]]/Table39[[#This Row],[LPN Hours]]</f>
        <v>0</v>
      </c>
      <c r="AA311" s="3">
        <v>5.5166666666666648</v>
      </c>
      <c r="AB311" s="3">
        <v>0</v>
      </c>
      <c r="AC311" s="4">
        <f>Table39[[#This Row],[LPN Admin Hours Contract]]/Table39[[#This Row],[LPN Admin Hours]]</f>
        <v>0</v>
      </c>
      <c r="AD311" s="3">
        <f>SUM(Table39[[#This Row],[CNA Hours]], Table39[[#This Row],[NA in Training Hours]], Table39[[#This Row],[Med Aide/Tech Hours]])</f>
        <v>97.638666666666666</v>
      </c>
      <c r="AE311" s="3">
        <f>SUM(Table39[[#This Row],[CNA Hours Contract]], Table39[[#This Row],[NA in Training Hours Contract]], Table39[[#This Row],[Med Aide/Tech Hours Contract]])</f>
        <v>0</v>
      </c>
      <c r="AF311" s="4">
        <f>Table39[[#This Row],[CNA/NA/Med Aide Contract Hours]]/Table39[[#This Row],[Total CNA, NA in Training, Med Aide/Tech Hours]]</f>
        <v>0</v>
      </c>
      <c r="AG311" s="3">
        <v>97.638666666666666</v>
      </c>
      <c r="AH311" s="3">
        <v>0</v>
      </c>
      <c r="AI311" s="4">
        <f>Table39[[#This Row],[CNA Hours Contract]]/Table39[[#This Row],[CNA Hours]]</f>
        <v>0</v>
      </c>
      <c r="AJ311" s="3">
        <v>0</v>
      </c>
      <c r="AK311" s="3">
        <v>0</v>
      </c>
      <c r="AL311" s="4">
        <v>0</v>
      </c>
      <c r="AM311" s="3">
        <v>0</v>
      </c>
      <c r="AN311" s="3">
        <v>0</v>
      </c>
      <c r="AO311" s="4">
        <v>0</v>
      </c>
      <c r="AP311" s="1" t="s">
        <v>309</v>
      </c>
      <c r="AQ311" s="1">
        <v>5</v>
      </c>
    </row>
    <row r="312" spans="1:43" x14ac:dyDescent="0.2">
      <c r="A312" s="1" t="s">
        <v>680</v>
      </c>
      <c r="B312" s="1" t="s">
        <v>995</v>
      </c>
      <c r="C312" s="1" t="s">
        <v>1583</v>
      </c>
      <c r="D312" s="1" t="s">
        <v>1748</v>
      </c>
      <c r="E312" s="3">
        <v>32.1</v>
      </c>
      <c r="F312" s="3">
        <f t="shared" si="14"/>
        <v>101.04122222222222</v>
      </c>
      <c r="G312" s="3">
        <f>SUM(Table39[[#This Row],[RN Hours Contract (W/ Admin, DON)]], Table39[[#This Row],[LPN Contract Hours (w/ Admin)]], Table39[[#This Row],[CNA/NA/Med Aide Contract Hours]])</f>
        <v>0</v>
      </c>
      <c r="H312" s="4">
        <f>Table39[[#This Row],[Total Contract Hours]]/Table39[[#This Row],[Total Hours Nurse Staffing]]</f>
        <v>0</v>
      </c>
      <c r="I312" s="3">
        <f>SUM(Table39[[#This Row],[RN Hours]], Table39[[#This Row],[RN Admin Hours]], Table39[[#This Row],[RN DON Hours]])</f>
        <v>21.141000000000005</v>
      </c>
      <c r="J312" s="3">
        <f t="shared" si="15"/>
        <v>0</v>
      </c>
      <c r="K312" s="4">
        <f>Table39[[#This Row],[RN Hours Contract (W/ Admin, DON)]]/Table39[[#This Row],[RN Hours (w/ Admin, DON)]]</f>
        <v>0</v>
      </c>
      <c r="L312" s="3">
        <v>10.474444444444446</v>
      </c>
      <c r="M312" s="3">
        <v>0</v>
      </c>
      <c r="N312" s="4">
        <f>Table39[[#This Row],[RN Hours Contract]]/Table39[[#This Row],[RN Hours]]</f>
        <v>0</v>
      </c>
      <c r="O312" s="3">
        <v>5.7142222222222259</v>
      </c>
      <c r="P312" s="3">
        <v>0</v>
      </c>
      <c r="Q312" s="4">
        <f>Table39[[#This Row],[RN Admin Hours Contract]]/Table39[[#This Row],[RN Admin Hours]]</f>
        <v>0</v>
      </c>
      <c r="R312" s="3">
        <v>4.9523333333333373</v>
      </c>
      <c r="S312" s="3">
        <v>0</v>
      </c>
      <c r="T312" s="4">
        <f>Table39[[#This Row],[RN DON Hours Contract]]/Table39[[#This Row],[RN DON Hours]]</f>
        <v>0</v>
      </c>
      <c r="U312" s="3">
        <f>SUM(Table39[[#This Row],[LPN Hours]], Table39[[#This Row],[LPN Admin Hours]])</f>
        <v>17.282333333333334</v>
      </c>
      <c r="V312" s="3">
        <f>Table39[[#This Row],[LPN Hours Contract]]+Table39[[#This Row],[LPN Admin Hours Contract]]</f>
        <v>0</v>
      </c>
      <c r="W312" s="4">
        <f t="shared" si="16"/>
        <v>0</v>
      </c>
      <c r="X312" s="3">
        <v>17.282333333333334</v>
      </c>
      <c r="Y312" s="3">
        <v>0</v>
      </c>
      <c r="Z312" s="4">
        <f>Table39[[#This Row],[LPN Hours Contract]]/Table39[[#This Row],[LPN Hours]]</f>
        <v>0</v>
      </c>
      <c r="AA312" s="3">
        <v>0</v>
      </c>
      <c r="AB312" s="3">
        <v>0</v>
      </c>
      <c r="AC312" s="4">
        <v>0</v>
      </c>
      <c r="AD312" s="3">
        <f>SUM(Table39[[#This Row],[CNA Hours]], Table39[[#This Row],[NA in Training Hours]], Table39[[#This Row],[Med Aide/Tech Hours]])</f>
        <v>62.617888888888885</v>
      </c>
      <c r="AE312" s="3">
        <f>SUM(Table39[[#This Row],[CNA Hours Contract]], Table39[[#This Row],[NA in Training Hours Contract]], Table39[[#This Row],[Med Aide/Tech Hours Contract]])</f>
        <v>0</v>
      </c>
      <c r="AF312" s="4">
        <f>Table39[[#This Row],[CNA/NA/Med Aide Contract Hours]]/Table39[[#This Row],[Total CNA, NA in Training, Med Aide/Tech Hours]]</f>
        <v>0</v>
      </c>
      <c r="AG312" s="3">
        <v>62.617888888888885</v>
      </c>
      <c r="AH312" s="3">
        <v>0</v>
      </c>
      <c r="AI312" s="4">
        <f>Table39[[#This Row],[CNA Hours Contract]]/Table39[[#This Row],[CNA Hours]]</f>
        <v>0</v>
      </c>
      <c r="AJ312" s="3">
        <v>0</v>
      </c>
      <c r="AK312" s="3">
        <v>0</v>
      </c>
      <c r="AL312" s="4">
        <v>0</v>
      </c>
      <c r="AM312" s="3">
        <v>0</v>
      </c>
      <c r="AN312" s="3">
        <v>0</v>
      </c>
      <c r="AO312" s="4">
        <v>0</v>
      </c>
      <c r="AP312" s="1" t="s">
        <v>310</v>
      </c>
      <c r="AQ312" s="1">
        <v>5</v>
      </c>
    </row>
    <row r="313" spans="1:43" x14ac:dyDescent="0.2">
      <c r="A313" s="1" t="s">
        <v>680</v>
      </c>
      <c r="B313" s="1" t="s">
        <v>996</v>
      </c>
      <c r="C313" s="1" t="s">
        <v>1362</v>
      </c>
      <c r="D313" s="1" t="s">
        <v>1706</v>
      </c>
      <c r="E313" s="3">
        <v>73.144444444444446</v>
      </c>
      <c r="F313" s="3">
        <f t="shared" si="14"/>
        <v>345.43888888888887</v>
      </c>
      <c r="G313" s="3">
        <f>SUM(Table39[[#This Row],[RN Hours Contract (W/ Admin, DON)]], Table39[[#This Row],[LPN Contract Hours (w/ Admin)]], Table39[[#This Row],[CNA/NA/Med Aide Contract Hours]])</f>
        <v>0</v>
      </c>
      <c r="H313" s="4">
        <f>Table39[[#This Row],[Total Contract Hours]]/Table39[[#This Row],[Total Hours Nurse Staffing]]</f>
        <v>0</v>
      </c>
      <c r="I313" s="3">
        <f>SUM(Table39[[#This Row],[RN Hours]], Table39[[#This Row],[RN Admin Hours]], Table39[[#This Row],[RN DON Hours]])</f>
        <v>29.794444444444444</v>
      </c>
      <c r="J313" s="3">
        <f t="shared" si="15"/>
        <v>0</v>
      </c>
      <c r="K313" s="4">
        <f>Table39[[#This Row],[RN Hours Contract (W/ Admin, DON)]]/Table39[[#This Row],[RN Hours (w/ Admin, DON)]]</f>
        <v>0</v>
      </c>
      <c r="L313" s="3">
        <v>24.461111111111112</v>
      </c>
      <c r="M313" s="3">
        <v>0</v>
      </c>
      <c r="N313" s="4">
        <f>Table39[[#This Row],[RN Hours Contract]]/Table39[[#This Row],[RN Hours]]</f>
        <v>0</v>
      </c>
      <c r="O313" s="3">
        <v>0</v>
      </c>
      <c r="P313" s="3">
        <v>0</v>
      </c>
      <c r="Q313" s="4">
        <v>0</v>
      </c>
      <c r="R313" s="3">
        <v>5.333333333333333</v>
      </c>
      <c r="S313" s="3">
        <v>0</v>
      </c>
      <c r="T313" s="4">
        <f>Table39[[#This Row],[RN DON Hours Contract]]/Table39[[#This Row],[RN DON Hours]]</f>
        <v>0</v>
      </c>
      <c r="U313" s="3">
        <f>SUM(Table39[[#This Row],[LPN Hours]], Table39[[#This Row],[LPN Admin Hours]])</f>
        <v>94.691666666666663</v>
      </c>
      <c r="V313" s="3">
        <f>Table39[[#This Row],[LPN Hours Contract]]+Table39[[#This Row],[LPN Admin Hours Contract]]</f>
        <v>0</v>
      </c>
      <c r="W313" s="4">
        <f t="shared" si="16"/>
        <v>0</v>
      </c>
      <c r="X313" s="3">
        <v>86.266666666666666</v>
      </c>
      <c r="Y313" s="3">
        <v>0</v>
      </c>
      <c r="Z313" s="4">
        <f>Table39[[#This Row],[LPN Hours Contract]]/Table39[[#This Row],[LPN Hours]]</f>
        <v>0</v>
      </c>
      <c r="AA313" s="3">
        <v>8.4250000000000007</v>
      </c>
      <c r="AB313" s="3">
        <v>0</v>
      </c>
      <c r="AC313" s="4">
        <f>Table39[[#This Row],[LPN Admin Hours Contract]]/Table39[[#This Row],[LPN Admin Hours]]</f>
        <v>0</v>
      </c>
      <c r="AD313" s="3">
        <f>SUM(Table39[[#This Row],[CNA Hours]], Table39[[#This Row],[NA in Training Hours]], Table39[[#This Row],[Med Aide/Tech Hours]])</f>
        <v>220.95277777777778</v>
      </c>
      <c r="AE313" s="3">
        <f>SUM(Table39[[#This Row],[CNA Hours Contract]], Table39[[#This Row],[NA in Training Hours Contract]], Table39[[#This Row],[Med Aide/Tech Hours Contract]])</f>
        <v>0</v>
      </c>
      <c r="AF313" s="4">
        <f>Table39[[#This Row],[CNA/NA/Med Aide Contract Hours]]/Table39[[#This Row],[Total CNA, NA in Training, Med Aide/Tech Hours]]</f>
        <v>0</v>
      </c>
      <c r="AG313" s="3">
        <v>195.42777777777778</v>
      </c>
      <c r="AH313" s="3">
        <v>0</v>
      </c>
      <c r="AI313" s="4">
        <f>Table39[[#This Row],[CNA Hours Contract]]/Table39[[#This Row],[CNA Hours]]</f>
        <v>0</v>
      </c>
      <c r="AJ313" s="3">
        <v>25.524999999999999</v>
      </c>
      <c r="AK313" s="3">
        <v>0</v>
      </c>
      <c r="AL313" s="4">
        <f>Table39[[#This Row],[NA in Training Hours Contract]]/Table39[[#This Row],[NA in Training Hours]]</f>
        <v>0</v>
      </c>
      <c r="AM313" s="3">
        <v>0</v>
      </c>
      <c r="AN313" s="3">
        <v>0</v>
      </c>
      <c r="AO313" s="4">
        <v>0</v>
      </c>
      <c r="AP313" s="1" t="s">
        <v>311</v>
      </c>
      <c r="AQ313" s="1">
        <v>5</v>
      </c>
    </row>
    <row r="314" spans="1:43" x14ac:dyDescent="0.2">
      <c r="A314" s="1" t="s">
        <v>680</v>
      </c>
      <c r="B314" s="1" t="s">
        <v>997</v>
      </c>
      <c r="C314" s="1" t="s">
        <v>1584</v>
      </c>
      <c r="D314" s="1" t="s">
        <v>1770</v>
      </c>
      <c r="E314" s="3">
        <v>69</v>
      </c>
      <c r="F314" s="3">
        <f t="shared" si="14"/>
        <v>258.67911111111107</v>
      </c>
      <c r="G314" s="3">
        <f>SUM(Table39[[#This Row],[RN Hours Contract (W/ Admin, DON)]], Table39[[#This Row],[LPN Contract Hours (w/ Admin)]], Table39[[#This Row],[CNA/NA/Med Aide Contract Hours]])</f>
        <v>0</v>
      </c>
      <c r="H314" s="4">
        <f>Table39[[#This Row],[Total Contract Hours]]/Table39[[#This Row],[Total Hours Nurse Staffing]]</f>
        <v>0</v>
      </c>
      <c r="I314" s="3">
        <f>SUM(Table39[[#This Row],[RN Hours]], Table39[[#This Row],[RN Admin Hours]], Table39[[#This Row],[RN DON Hours]])</f>
        <v>27.994444444444444</v>
      </c>
      <c r="J314" s="3">
        <f t="shared" si="15"/>
        <v>0</v>
      </c>
      <c r="K314" s="4">
        <f>Table39[[#This Row],[RN Hours Contract (W/ Admin, DON)]]/Table39[[#This Row],[RN Hours (w/ Admin, DON)]]</f>
        <v>0</v>
      </c>
      <c r="L314" s="3">
        <v>27.994444444444444</v>
      </c>
      <c r="M314" s="3">
        <v>0</v>
      </c>
      <c r="N314" s="4">
        <f>Table39[[#This Row],[RN Hours Contract]]/Table39[[#This Row],[RN Hours]]</f>
        <v>0</v>
      </c>
      <c r="O314" s="3">
        <v>0</v>
      </c>
      <c r="P314" s="3">
        <v>0</v>
      </c>
      <c r="Q314" s="4">
        <v>0</v>
      </c>
      <c r="R314" s="3">
        <v>0</v>
      </c>
      <c r="S314" s="3">
        <v>0</v>
      </c>
      <c r="T314" s="4">
        <v>0</v>
      </c>
      <c r="U314" s="3">
        <f>SUM(Table39[[#This Row],[LPN Hours]], Table39[[#This Row],[LPN Admin Hours]])</f>
        <v>71.027777777777771</v>
      </c>
      <c r="V314" s="3">
        <f>Table39[[#This Row],[LPN Hours Contract]]+Table39[[#This Row],[LPN Admin Hours Contract]]</f>
        <v>0</v>
      </c>
      <c r="W314" s="4">
        <f t="shared" si="16"/>
        <v>0</v>
      </c>
      <c r="X314" s="3">
        <v>71.027777777777771</v>
      </c>
      <c r="Y314" s="3">
        <v>0</v>
      </c>
      <c r="Z314" s="4">
        <f>Table39[[#This Row],[LPN Hours Contract]]/Table39[[#This Row],[LPN Hours]]</f>
        <v>0</v>
      </c>
      <c r="AA314" s="3">
        <v>0</v>
      </c>
      <c r="AB314" s="3">
        <v>0</v>
      </c>
      <c r="AC314" s="4">
        <v>0</v>
      </c>
      <c r="AD314" s="3">
        <f>SUM(Table39[[#This Row],[CNA Hours]], Table39[[#This Row],[NA in Training Hours]], Table39[[#This Row],[Med Aide/Tech Hours]])</f>
        <v>159.65688888888889</v>
      </c>
      <c r="AE314" s="3">
        <f>SUM(Table39[[#This Row],[CNA Hours Contract]], Table39[[#This Row],[NA in Training Hours Contract]], Table39[[#This Row],[Med Aide/Tech Hours Contract]])</f>
        <v>0</v>
      </c>
      <c r="AF314" s="4">
        <f>Table39[[#This Row],[CNA/NA/Med Aide Contract Hours]]/Table39[[#This Row],[Total CNA, NA in Training, Med Aide/Tech Hours]]</f>
        <v>0</v>
      </c>
      <c r="AG314" s="3">
        <v>159.65688888888889</v>
      </c>
      <c r="AH314" s="3">
        <v>0</v>
      </c>
      <c r="AI314" s="4">
        <f>Table39[[#This Row],[CNA Hours Contract]]/Table39[[#This Row],[CNA Hours]]</f>
        <v>0</v>
      </c>
      <c r="AJ314" s="3">
        <v>0</v>
      </c>
      <c r="AK314" s="3">
        <v>0</v>
      </c>
      <c r="AL314" s="4">
        <v>0</v>
      </c>
      <c r="AM314" s="3">
        <v>0</v>
      </c>
      <c r="AN314" s="3">
        <v>0</v>
      </c>
      <c r="AO314" s="4">
        <v>0</v>
      </c>
      <c r="AP314" s="1" t="s">
        <v>312</v>
      </c>
      <c r="AQ314" s="1">
        <v>5</v>
      </c>
    </row>
    <row r="315" spans="1:43" x14ac:dyDescent="0.2">
      <c r="A315" s="1" t="s">
        <v>680</v>
      </c>
      <c r="B315" s="1" t="s">
        <v>998</v>
      </c>
      <c r="C315" s="1" t="s">
        <v>1439</v>
      </c>
      <c r="D315" s="1" t="s">
        <v>1741</v>
      </c>
      <c r="E315" s="3">
        <v>152.8111111111111</v>
      </c>
      <c r="F315" s="3">
        <f t="shared" si="14"/>
        <v>417.09522222222222</v>
      </c>
      <c r="G315" s="3">
        <f>SUM(Table39[[#This Row],[RN Hours Contract (W/ Admin, DON)]], Table39[[#This Row],[LPN Contract Hours (w/ Admin)]], Table39[[#This Row],[CNA/NA/Med Aide Contract Hours]])</f>
        <v>0</v>
      </c>
      <c r="H315" s="4">
        <f>Table39[[#This Row],[Total Contract Hours]]/Table39[[#This Row],[Total Hours Nurse Staffing]]</f>
        <v>0</v>
      </c>
      <c r="I315" s="3">
        <f>SUM(Table39[[#This Row],[RN Hours]], Table39[[#This Row],[RN Admin Hours]], Table39[[#This Row],[RN DON Hours]])</f>
        <v>96.688888888888883</v>
      </c>
      <c r="J315" s="3">
        <f t="shared" si="15"/>
        <v>0</v>
      </c>
      <c r="K315" s="4">
        <f>Table39[[#This Row],[RN Hours Contract (W/ Admin, DON)]]/Table39[[#This Row],[RN Hours (w/ Admin, DON)]]</f>
        <v>0</v>
      </c>
      <c r="L315" s="3">
        <v>87.983333333333334</v>
      </c>
      <c r="M315" s="3">
        <v>0</v>
      </c>
      <c r="N315" s="4">
        <f>Table39[[#This Row],[RN Hours Contract]]/Table39[[#This Row],[RN Hours]]</f>
        <v>0</v>
      </c>
      <c r="O315" s="3">
        <v>3.0166666666666666</v>
      </c>
      <c r="P315" s="3">
        <v>0</v>
      </c>
      <c r="Q315" s="4">
        <f>Table39[[#This Row],[RN Admin Hours Contract]]/Table39[[#This Row],[RN Admin Hours]]</f>
        <v>0</v>
      </c>
      <c r="R315" s="3">
        <v>5.6888888888888891</v>
      </c>
      <c r="S315" s="3">
        <v>0</v>
      </c>
      <c r="T315" s="4">
        <f>Table39[[#This Row],[RN DON Hours Contract]]/Table39[[#This Row],[RN DON Hours]]</f>
        <v>0</v>
      </c>
      <c r="U315" s="3">
        <f>SUM(Table39[[#This Row],[LPN Hours]], Table39[[#This Row],[LPN Admin Hours]])</f>
        <v>90.038888888888891</v>
      </c>
      <c r="V315" s="3">
        <f>Table39[[#This Row],[LPN Hours Contract]]+Table39[[#This Row],[LPN Admin Hours Contract]]</f>
        <v>0</v>
      </c>
      <c r="W315" s="4">
        <f t="shared" si="16"/>
        <v>0</v>
      </c>
      <c r="X315" s="3">
        <v>86.483333333333334</v>
      </c>
      <c r="Y315" s="3">
        <v>0</v>
      </c>
      <c r="Z315" s="4">
        <f>Table39[[#This Row],[LPN Hours Contract]]/Table39[[#This Row],[LPN Hours]]</f>
        <v>0</v>
      </c>
      <c r="AA315" s="3">
        <v>3.5555555555555554</v>
      </c>
      <c r="AB315" s="3">
        <v>0</v>
      </c>
      <c r="AC315" s="4">
        <f>Table39[[#This Row],[LPN Admin Hours Contract]]/Table39[[#This Row],[LPN Admin Hours]]</f>
        <v>0</v>
      </c>
      <c r="AD315" s="3">
        <f>SUM(Table39[[#This Row],[CNA Hours]], Table39[[#This Row],[NA in Training Hours]], Table39[[#This Row],[Med Aide/Tech Hours]])</f>
        <v>230.36744444444443</v>
      </c>
      <c r="AE315" s="3">
        <f>SUM(Table39[[#This Row],[CNA Hours Contract]], Table39[[#This Row],[NA in Training Hours Contract]], Table39[[#This Row],[Med Aide/Tech Hours Contract]])</f>
        <v>0</v>
      </c>
      <c r="AF315" s="4">
        <f>Table39[[#This Row],[CNA/NA/Med Aide Contract Hours]]/Table39[[#This Row],[Total CNA, NA in Training, Med Aide/Tech Hours]]</f>
        <v>0</v>
      </c>
      <c r="AG315" s="3">
        <v>230.36744444444443</v>
      </c>
      <c r="AH315" s="3">
        <v>0</v>
      </c>
      <c r="AI315" s="4">
        <f>Table39[[#This Row],[CNA Hours Contract]]/Table39[[#This Row],[CNA Hours]]</f>
        <v>0</v>
      </c>
      <c r="AJ315" s="3">
        <v>0</v>
      </c>
      <c r="AK315" s="3">
        <v>0</v>
      </c>
      <c r="AL315" s="4">
        <v>0</v>
      </c>
      <c r="AM315" s="3">
        <v>0</v>
      </c>
      <c r="AN315" s="3">
        <v>0</v>
      </c>
      <c r="AO315" s="4">
        <v>0</v>
      </c>
      <c r="AP315" s="1" t="s">
        <v>313</v>
      </c>
      <c r="AQ315" s="1">
        <v>5</v>
      </c>
    </row>
    <row r="316" spans="1:43" x14ac:dyDescent="0.2">
      <c r="A316" s="1" t="s">
        <v>680</v>
      </c>
      <c r="B316" s="1" t="s">
        <v>999</v>
      </c>
      <c r="C316" s="1" t="s">
        <v>1452</v>
      </c>
      <c r="D316" s="1" t="s">
        <v>1741</v>
      </c>
      <c r="E316" s="3">
        <v>63.444444444444443</v>
      </c>
      <c r="F316" s="3">
        <f t="shared" si="14"/>
        <v>223.59099999999998</v>
      </c>
      <c r="G316" s="3">
        <f>SUM(Table39[[#This Row],[RN Hours Contract (W/ Admin, DON)]], Table39[[#This Row],[LPN Contract Hours (w/ Admin)]], Table39[[#This Row],[CNA/NA/Med Aide Contract Hours]])</f>
        <v>22.254333333333339</v>
      </c>
      <c r="H316" s="4">
        <f>Table39[[#This Row],[Total Contract Hours]]/Table39[[#This Row],[Total Hours Nurse Staffing]]</f>
        <v>9.9531436119223674E-2</v>
      </c>
      <c r="I316" s="3">
        <f>SUM(Table39[[#This Row],[RN Hours]], Table39[[#This Row],[RN Admin Hours]], Table39[[#This Row],[RN DON Hours]])</f>
        <v>91.098888888888879</v>
      </c>
      <c r="J316" s="3">
        <f t="shared" si="15"/>
        <v>0</v>
      </c>
      <c r="K316" s="4">
        <f>Table39[[#This Row],[RN Hours Contract (W/ Admin, DON)]]/Table39[[#This Row],[RN Hours (w/ Admin, DON)]]</f>
        <v>0</v>
      </c>
      <c r="L316" s="3">
        <v>78.654444444444437</v>
      </c>
      <c r="M316" s="3">
        <v>0</v>
      </c>
      <c r="N316" s="4">
        <f>Table39[[#This Row],[RN Hours Contract]]/Table39[[#This Row],[RN Hours]]</f>
        <v>0</v>
      </c>
      <c r="O316" s="3">
        <v>7.4666666666666668</v>
      </c>
      <c r="P316" s="3">
        <v>0</v>
      </c>
      <c r="Q316" s="4">
        <f>Table39[[#This Row],[RN Admin Hours Contract]]/Table39[[#This Row],[RN Admin Hours]]</f>
        <v>0</v>
      </c>
      <c r="R316" s="3">
        <v>4.9777777777777779</v>
      </c>
      <c r="S316" s="3">
        <v>0</v>
      </c>
      <c r="T316" s="4">
        <f>Table39[[#This Row],[RN DON Hours Contract]]/Table39[[#This Row],[RN DON Hours]]</f>
        <v>0</v>
      </c>
      <c r="U316" s="3">
        <f>SUM(Table39[[#This Row],[LPN Hours]], Table39[[#This Row],[LPN Admin Hours]])</f>
        <v>19.104333333333333</v>
      </c>
      <c r="V316" s="3">
        <f>Table39[[#This Row],[LPN Hours Contract]]+Table39[[#This Row],[LPN Admin Hours Contract]]</f>
        <v>0</v>
      </c>
      <c r="W316" s="4">
        <f t="shared" si="16"/>
        <v>0</v>
      </c>
      <c r="X316" s="3">
        <v>19.104333333333333</v>
      </c>
      <c r="Y316" s="3">
        <v>0</v>
      </c>
      <c r="Z316" s="4">
        <f>Table39[[#This Row],[LPN Hours Contract]]/Table39[[#This Row],[LPN Hours]]</f>
        <v>0</v>
      </c>
      <c r="AA316" s="3">
        <v>0</v>
      </c>
      <c r="AB316" s="3">
        <v>0</v>
      </c>
      <c r="AC316" s="4">
        <v>0</v>
      </c>
      <c r="AD316" s="3">
        <f>SUM(Table39[[#This Row],[CNA Hours]], Table39[[#This Row],[NA in Training Hours]], Table39[[#This Row],[Med Aide/Tech Hours]])</f>
        <v>113.38777777777777</v>
      </c>
      <c r="AE316" s="3">
        <f>SUM(Table39[[#This Row],[CNA Hours Contract]], Table39[[#This Row],[NA in Training Hours Contract]], Table39[[#This Row],[Med Aide/Tech Hours Contract]])</f>
        <v>22.254333333333339</v>
      </c>
      <c r="AF316" s="4">
        <f>Table39[[#This Row],[CNA/NA/Med Aide Contract Hours]]/Table39[[#This Row],[Total CNA, NA in Training, Med Aide/Tech Hours]]</f>
        <v>0.19626747934815633</v>
      </c>
      <c r="AG316" s="3">
        <v>113.38777777777777</v>
      </c>
      <c r="AH316" s="3">
        <v>22.254333333333339</v>
      </c>
      <c r="AI316" s="4">
        <f>Table39[[#This Row],[CNA Hours Contract]]/Table39[[#This Row],[CNA Hours]]</f>
        <v>0.19626747934815633</v>
      </c>
      <c r="AJ316" s="3">
        <v>0</v>
      </c>
      <c r="AK316" s="3">
        <v>0</v>
      </c>
      <c r="AL316" s="4">
        <v>0</v>
      </c>
      <c r="AM316" s="3">
        <v>0</v>
      </c>
      <c r="AN316" s="3">
        <v>0</v>
      </c>
      <c r="AO316" s="4">
        <v>0</v>
      </c>
      <c r="AP316" s="1" t="s">
        <v>314</v>
      </c>
      <c r="AQ316" s="1">
        <v>5</v>
      </c>
    </row>
    <row r="317" spans="1:43" x14ac:dyDescent="0.2">
      <c r="A317" s="1" t="s">
        <v>680</v>
      </c>
      <c r="B317" s="1" t="s">
        <v>1000</v>
      </c>
      <c r="C317" s="1" t="s">
        <v>1427</v>
      </c>
      <c r="D317" s="1" t="s">
        <v>1746</v>
      </c>
      <c r="E317" s="3">
        <v>84.844444444444449</v>
      </c>
      <c r="F317" s="3">
        <f t="shared" si="14"/>
        <v>413.375</v>
      </c>
      <c r="G317" s="3">
        <f>SUM(Table39[[#This Row],[RN Hours Contract (W/ Admin, DON)]], Table39[[#This Row],[LPN Contract Hours (w/ Admin)]], Table39[[#This Row],[CNA/NA/Med Aide Contract Hours]])</f>
        <v>129.11111111111111</v>
      </c>
      <c r="H317" s="4">
        <f>Table39[[#This Row],[Total Contract Hours]]/Table39[[#This Row],[Total Hours Nurse Staffing]]</f>
        <v>0.31233410610489537</v>
      </c>
      <c r="I317" s="3">
        <f>SUM(Table39[[#This Row],[RN Hours]], Table39[[#This Row],[RN Admin Hours]], Table39[[#This Row],[RN DON Hours]])</f>
        <v>69.933333333333323</v>
      </c>
      <c r="J317" s="3">
        <f t="shared" si="15"/>
        <v>15.861111111111111</v>
      </c>
      <c r="K317" s="4">
        <f>Table39[[#This Row],[RN Hours Contract (W/ Admin, DON)]]/Table39[[#This Row],[RN Hours (w/ Admin, DON)]]</f>
        <v>0.22680330473466798</v>
      </c>
      <c r="L317" s="3">
        <v>50.238888888888887</v>
      </c>
      <c r="M317" s="3">
        <v>15.861111111111111</v>
      </c>
      <c r="N317" s="4">
        <f>Table39[[#This Row],[RN Hours Contract]]/Table39[[#This Row],[RN Hours]]</f>
        <v>0.31571381178812341</v>
      </c>
      <c r="O317" s="3">
        <v>14.183333333333334</v>
      </c>
      <c r="P317" s="3">
        <v>0</v>
      </c>
      <c r="Q317" s="4">
        <f>Table39[[#This Row],[RN Admin Hours Contract]]/Table39[[#This Row],[RN Admin Hours]]</f>
        <v>0</v>
      </c>
      <c r="R317" s="3">
        <v>5.5111111111111111</v>
      </c>
      <c r="S317" s="3">
        <v>0</v>
      </c>
      <c r="T317" s="4">
        <f>Table39[[#This Row],[RN DON Hours Contract]]/Table39[[#This Row],[RN DON Hours]]</f>
        <v>0</v>
      </c>
      <c r="U317" s="3">
        <f>SUM(Table39[[#This Row],[LPN Hours]], Table39[[#This Row],[LPN Admin Hours]])</f>
        <v>88.058333333333337</v>
      </c>
      <c r="V317" s="3">
        <f>Table39[[#This Row],[LPN Hours Contract]]+Table39[[#This Row],[LPN Admin Hours Contract]]</f>
        <v>23.486111111111111</v>
      </c>
      <c r="W317" s="4">
        <f t="shared" si="16"/>
        <v>0.26671082931137818</v>
      </c>
      <c r="X317" s="3">
        <v>88.058333333333337</v>
      </c>
      <c r="Y317" s="3">
        <v>23.486111111111111</v>
      </c>
      <c r="Z317" s="4">
        <f>Table39[[#This Row],[LPN Hours Contract]]/Table39[[#This Row],[LPN Hours]]</f>
        <v>0.26671082931137818</v>
      </c>
      <c r="AA317" s="3">
        <v>0</v>
      </c>
      <c r="AB317" s="3">
        <v>0</v>
      </c>
      <c r="AC317" s="4">
        <v>0</v>
      </c>
      <c r="AD317" s="3">
        <f>SUM(Table39[[#This Row],[CNA Hours]], Table39[[#This Row],[NA in Training Hours]], Table39[[#This Row],[Med Aide/Tech Hours]])</f>
        <v>255.38333333333333</v>
      </c>
      <c r="AE317" s="3">
        <f>SUM(Table39[[#This Row],[CNA Hours Contract]], Table39[[#This Row],[NA in Training Hours Contract]], Table39[[#This Row],[Med Aide/Tech Hours Contract]])</f>
        <v>89.763888888888886</v>
      </c>
      <c r="AF317" s="4">
        <f>Table39[[#This Row],[CNA/NA/Med Aide Contract Hours]]/Table39[[#This Row],[Total CNA, NA in Training, Med Aide/Tech Hours]]</f>
        <v>0.35148687158737407</v>
      </c>
      <c r="AG317" s="3">
        <v>255.38333333333333</v>
      </c>
      <c r="AH317" s="3">
        <v>89.763888888888886</v>
      </c>
      <c r="AI317" s="4">
        <f>Table39[[#This Row],[CNA Hours Contract]]/Table39[[#This Row],[CNA Hours]]</f>
        <v>0.35148687158737407</v>
      </c>
      <c r="AJ317" s="3">
        <v>0</v>
      </c>
      <c r="AK317" s="3">
        <v>0</v>
      </c>
      <c r="AL317" s="4">
        <v>0</v>
      </c>
      <c r="AM317" s="3">
        <v>0</v>
      </c>
      <c r="AN317" s="3">
        <v>0</v>
      </c>
      <c r="AO317" s="4">
        <v>0</v>
      </c>
      <c r="AP317" s="1" t="s">
        <v>315</v>
      </c>
      <c r="AQ317" s="1">
        <v>5</v>
      </c>
    </row>
    <row r="318" spans="1:43" x14ac:dyDescent="0.2">
      <c r="A318" s="1" t="s">
        <v>680</v>
      </c>
      <c r="B318" s="1" t="s">
        <v>1001</v>
      </c>
      <c r="C318" s="1" t="s">
        <v>1514</v>
      </c>
      <c r="D318" s="1" t="s">
        <v>1775</v>
      </c>
      <c r="E318" s="3">
        <v>117.92222222222222</v>
      </c>
      <c r="F318" s="3">
        <f t="shared" si="14"/>
        <v>365.08333333333337</v>
      </c>
      <c r="G318" s="3">
        <f>SUM(Table39[[#This Row],[RN Hours Contract (W/ Admin, DON)]], Table39[[#This Row],[LPN Contract Hours (w/ Admin)]], Table39[[#This Row],[CNA/NA/Med Aide Contract Hours]])</f>
        <v>0</v>
      </c>
      <c r="H318" s="4">
        <f>Table39[[#This Row],[Total Contract Hours]]/Table39[[#This Row],[Total Hours Nurse Staffing]]</f>
        <v>0</v>
      </c>
      <c r="I318" s="3">
        <f>SUM(Table39[[#This Row],[RN Hours]], Table39[[#This Row],[RN Admin Hours]], Table39[[#This Row],[RN DON Hours]])</f>
        <v>42.422222222222224</v>
      </c>
      <c r="J318" s="3">
        <f t="shared" si="15"/>
        <v>0</v>
      </c>
      <c r="K318" s="4">
        <f>Table39[[#This Row],[RN Hours Contract (W/ Admin, DON)]]/Table39[[#This Row],[RN Hours (w/ Admin, DON)]]</f>
        <v>0</v>
      </c>
      <c r="L318" s="3">
        <v>29.088888888888889</v>
      </c>
      <c r="M318" s="3">
        <v>0</v>
      </c>
      <c r="N318" s="4">
        <f>Table39[[#This Row],[RN Hours Contract]]/Table39[[#This Row],[RN Hours]]</f>
        <v>0</v>
      </c>
      <c r="O318" s="3">
        <v>8</v>
      </c>
      <c r="P318" s="3">
        <v>0</v>
      </c>
      <c r="Q318" s="4">
        <f>Table39[[#This Row],[RN Admin Hours Contract]]/Table39[[#This Row],[RN Admin Hours]]</f>
        <v>0</v>
      </c>
      <c r="R318" s="3">
        <v>5.333333333333333</v>
      </c>
      <c r="S318" s="3">
        <v>0</v>
      </c>
      <c r="T318" s="4">
        <f>Table39[[#This Row],[RN DON Hours Contract]]/Table39[[#This Row],[RN DON Hours]]</f>
        <v>0</v>
      </c>
      <c r="U318" s="3">
        <f>SUM(Table39[[#This Row],[LPN Hours]], Table39[[#This Row],[LPN Admin Hours]])</f>
        <v>90.038888888888891</v>
      </c>
      <c r="V318" s="3">
        <f>Table39[[#This Row],[LPN Hours Contract]]+Table39[[#This Row],[LPN Admin Hours Contract]]</f>
        <v>0</v>
      </c>
      <c r="W318" s="4">
        <f t="shared" si="16"/>
        <v>0</v>
      </c>
      <c r="X318" s="3">
        <v>84.155555555555551</v>
      </c>
      <c r="Y318" s="3">
        <v>0</v>
      </c>
      <c r="Z318" s="4">
        <f>Table39[[#This Row],[LPN Hours Contract]]/Table39[[#This Row],[LPN Hours]]</f>
        <v>0</v>
      </c>
      <c r="AA318" s="3">
        <v>5.8833333333333337</v>
      </c>
      <c r="AB318" s="3">
        <v>0</v>
      </c>
      <c r="AC318" s="4">
        <f>Table39[[#This Row],[LPN Admin Hours Contract]]/Table39[[#This Row],[LPN Admin Hours]]</f>
        <v>0</v>
      </c>
      <c r="AD318" s="3">
        <f>SUM(Table39[[#This Row],[CNA Hours]], Table39[[#This Row],[NA in Training Hours]], Table39[[#This Row],[Med Aide/Tech Hours]])</f>
        <v>232.62222222222223</v>
      </c>
      <c r="AE318" s="3">
        <f>SUM(Table39[[#This Row],[CNA Hours Contract]], Table39[[#This Row],[NA in Training Hours Contract]], Table39[[#This Row],[Med Aide/Tech Hours Contract]])</f>
        <v>0</v>
      </c>
      <c r="AF318" s="4">
        <f>Table39[[#This Row],[CNA/NA/Med Aide Contract Hours]]/Table39[[#This Row],[Total CNA, NA in Training, Med Aide/Tech Hours]]</f>
        <v>0</v>
      </c>
      <c r="AG318" s="3">
        <v>207.625</v>
      </c>
      <c r="AH318" s="3">
        <v>0</v>
      </c>
      <c r="AI318" s="4">
        <f>Table39[[#This Row],[CNA Hours Contract]]/Table39[[#This Row],[CNA Hours]]</f>
        <v>0</v>
      </c>
      <c r="AJ318" s="3">
        <v>24.997222222222224</v>
      </c>
      <c r="AK318" s="3">
        <v>0</v>
      </c>
      <c r="AL318" s="4">
        <f>Table39[[#This Row],[NA in Training Hours Contract]]/Table39[[#This Row],[NA in Training Hours]]</f>
        <v>0</v>
      </c>
      <c r="AM318" s="3">
        <v>0</v>
      </c>
      <c r="AN318" s="3">
        <v>0</v>
      </c>
      <c r="AO318" s="4">
        <v>0</v>
      </c>
      <c r="AP318" s="1" t="s">
        <v>316</v>
      </c>
      <c r="AQ318" s="1">
        <v>5</v>
      </c>
    </row>
    <row r="319" spans="1:43" x14ac:dyDescent="0.2">
      <c r="A319" s="1" t="s">
        <v>680</v>
      </c>
      <c r="B319" s="1" t="s">
        <v>1002</v>
      </c>
      <c r="C319" s="1" t="s">
        <v>1585</v>
      </c>
      <c r="D319" s="1" t="s">
        <v>1741</v>
      </c>
      <c r="E319" s="3">
        <v>128.65555555555557</v>
      </c>
      <c r="F319" s="3">
        <f t="shared" si="14"/>
        <v>439.2138888888889</v>
      </c>
      <c r="G319" s="3">
        <f>SUM(Table39[[#This Row],[RN Hours Contract (W/ Admin, DON)]], Table39[[#This Row],[LPN Contract Hours (w/ Admin)]], Table39[[#This Row],[CNA/NA/Med Aide Contract Hours]])</f>
        <v>0</v>
      </c>
      <c r="H319" s="4">
        <f>Table39[[#This Row],[Total Contract Hours]]/Table39[[#This Row],[Total Hours Nurse Staffing]]</f>
        <v>0</v>
      </c>
      <c r="I319" s="3">
        <f>SUM(Table39[[#This Row],[RN Hours]], Table39[[#This Row],[RN Admin Hours]], Table39[[#This Row],[RN DON Hours]])</f>
        <v>70.424999999999997</v>
      </c>
      <c r="J319" s="3">
        <f t="shared" si="15"/>
        <v>0</v>
      </c>
      <c r="K319" s="4">
        <f>Table39[[#This Row],[RN Hours Contract (W/ Admin, DON)]]/Table39[[#This Row],[RN Hours (w/ Admin, DON)]]</f>
        <v>0</v>
      </c>
      <c r="L319" s="3">
        <v>54.56388888888889</v>
      </c>
      <c r="M319" s="3">
        <v>0</v>
      </c>
      <c r="N319" s="4">
        <f>Table39[[#This Row],[RN Hours Contract]]/Table39[[#This Row],[RN Hours]]</f>
        <v>0</v>
      </c>
      <c r="O319" s="3">
        <v>10.172222222222222</v>
      </c>
      <c r="P319" s="3">
        <v>0</v>
      </c>
      <c r="Q319" s="4">
        <f>Table39[[#This Row],[RN Admin Hours Contract]]/Table39[[#This Row],[RN Admin Hours]]</f>
        <v>0</v>
      </c>
      <c r="R319" s="3">
        <v>5.6888888888888891</v>
      </c>
      <c r="S319" s="3">
        <v>0</v>
      </c>
      <c r="T319" s="4">
        <f>Table39[[#This Row],[RN DON Hours Contract]]/Table39[[#This Row],[RN DON Hours]]</f>
        <v>0</v>
      </c>
      <c r="U319" s="3">
        <f>SUM(Table39[[#This Row],[LPN Hours]], Table39[[#This Row],[LPN Admin Hours]])</f>
        <v>136.75833333333333</v>
      </c>
      <c r="V319" s="3">
        <f>Table39[[#This Row],[LPN Hours Contract]]+Table39[[#This Row],[LPN Admin Hours Contract]]</f>
        <v>0</v>
      </c>
      <c r="W319" s="4">
        <f t="shared" si="16"/>
        <v>0</v>
      </c>
      <c r="X319" s="3">
        <v>118.25277777777778</v>
      </c>
      <c r="Y319" s="3">
        <v>0</v>
      </c>
      <c r="Z319" s="4">
        <f>Table39[[#This Row],[LPN Hours Contract]]/Table39[[#This Row],[LPN Hours]]</f>
        <v>0</v>
      </c>
      <c r="AA319" s="3">
        <v>18.505555555555556</v>
      </c>
      <c r="AB319" s="3">
        <v>0</v>
      </c>
      <c r="AC319" s="4">
        <f>Table39[[#This Row],[LPN Admin Hours Contract]]/Table39[[#This Row],[LPN Admin Hours]]</f>
        <v>0</v>
      </c>
      <c r="AD319" s="3">
        <f>SUM(Table39[[#This Row],[CNA Hours]], Table39[[#This Row],[NA in Training Hours]], Table39[[#This Row],[Med Aide/Tech Hours]])</f>
        <v>232.03055555555557</v>
      </c>
      <c r="AE319" s="3">
        <f>SUM(Table39[[#This Row],[CNA Hours Contract]], Table39[[#This Row],[NA in Training Hours Contract]], Table39[[#This Row],[Med Aide/Tech Hours Contract]])</f>
        <v>0</v>
      </c>
      <c r="AF319" s="4">
        <f>Table39[[#This Row],[CNA/NA/Med Aide Contract Hours]]/Table39[[#This Row],[Total CNA, NA in Training, Med Aide/Tech Hours]]</f>
        <v>0</v>
      </c>
      <c r="AG319" s="3">
        <v>232.03055555555557</v>
      </c>
      <c r="AH319" s="3">
        <v>0</v>
      </c>
      <c r="AI319" s="4">
        <f>Table39[[#This Row],[CNA Hours Contract]]/Table39[[#This Row],[CNA Hours]]</f>
        <v>0</v>
      </c>
      <c r="AJ319" s="3">
        <v>0</v>
      </c>
      <c r="AK319" s="3">
        <v>0</v>
      </c>
      <c r="AL319" s="4">
        <v>0</v>
      </c>
      <c r="AM319" s="3">
        <v>0</v>
      </c>
      <c r="AN319" s="3">
        <v>0</v>
      </c>
      <c r="AO319" s="4">
        <v>0</v>
      </c>
      <c r="AP319" s="1" t="s">
        <v>317</v>
      </c>
      <c r="AQ319" s="1">
        <v>5</v>
      </c>
    </row>
    <row r="320" spans="1:43" x14ac:dyDescent="0.2">
      <c r="A320" s="1" t="s">
        <v>680</v>
      </c>
      <c r="B320" s="1" t="s">
        <v>1003</v>
      </c>
      <c r="C320" s="1" t="s">
        <v>1586</v>
      </c>
      <c r="D320" s="1" t="s">
        <v>1741</v>
      </c>
      <c r="E320" s="3">
        <v>217.77777777777777</v>
      </c>
      <c r="F320" s="3">
        <f t="shared" si="14"/>
        <v>673.97499999999991</v>
      </c>
      <c r="G320" s="3">
        <f>SUM(Table39[[#This Row],[RN Hours Contract (W/ Admin, DON)]], Table39[[#This Row],[LPN Contract Hours (w/ Admin)]], Table39[[#This Row],[CNA/NA/Med Aide Contract Hours]])</f>
        <v>0</v>
      </c>
      <c r="H320" s="4">
        <f>Table39[[#This Row],[Total Contract Hours]]/Table39[[#This Row],[Total Hours Nurse Staffing]]</f>
        <v>0</v>
      </c>
      <c r="I320" s="3">
        <f>SUM(Table39[[#This Row],[RN Hours]], Table39[[#This Row],[RN Admin Hours]], Table39[[#This Row],[RN DON Hours]])</f>
        <v>97.024999999999991</v>
      </c>
      <c r="J320" s="3">
        <f t="shared" si="15"/>
        <v>0</v>
      </c>
      <c r="K320" s="4">
        <f>Table39[[#This Row],[RN Hours Contract (W/ Admin, DON)]]/Table39[[#This Row],[RN Hours (w/ Admin, DON)]]</f>
        <v>0</v>
      </c>
      <c r="L320" s="3">
        <v>61.355555555555554</v>
      </c>
      <c r="M320" s="3">
        <v>0</v>
      </c>
      <c r="N320" s="4">
        <f>Table39[[#This Row],[RN Hours Contract]]/Table39[[#This Row],[RN Hours]]</f>
        <v>0</v>
      </c>
      <c r="O320" s="3">
        <v>31.225000000000001</v>
      </c>
      <c r="P320" s="3">
        <v>0</v>
      </c>
      <c r="Q320" s="4">
        <f>Table39[[#This Row],[RN Admin Hours Contract]]/Table39[[#This Row],[RN Admin Hours]]</f>
        <v>0</v>
      </c>
      <c r="R320" s="3">
        <v>4.4444444444444446</v>
      </c>
      <c r="S320" s="3">
        <v>0</v>
      </c>
      <c r="T320" s="4">
        <f>Table39[[#This Row],[RN DON Hours Contract]]/Table39[[#This Row],[RN DON Hours]]</f>
        <v>0</v>
      </c>
      <c r="U320" s="3">
        <f>SUM(Table39[[#This Row],[LPN Hours]], Table39[[#This Row],[LPN Admin Hours]])</f>
        <v>151.10555555555555</v>
      </c>
      <c r="V320" s="3">
        <f>Table39[[#This Row],[LPN Hours Contract]]+Table39[[#This Row],[LPN Admin Hours Contract]]</f>
        <v>0</v>
      </c>
      <c r="W320" s="4">
        <f t="shared" si="16"/>
        <v>0</v>
      </c>
      <c r="X320" s="3">
        <v>151.10555555555555</v>
      </c>
      <c r="Y320" s="3">
        <v>0</v>
      </c>
      <c r="Z320" s="4">
        <f>Table39[[#This Row],[LPN Hours Contract]]/Table39[[#This Row],[LPN Hours]]</f>
        <v>0</v>
      </c>
      <c r="AA320" s="3">
        <v>0</v>
      </c>
      <c r="AB320" s="3">
        <v>0</v>
      </c>
      <c r="AC320" s="4">
        <v>0</v>
      </c>
      <c r="AD320" s="3">
        <f>SUM(Table39[[#This Row],[CNA Hours]], Table39[[#This Row],[NA in Training Hours]], Table39[[#This Row],[Med Aide/Tech Hours]])</f>
        <v>425.84444444444443</v>
      </c>
      <c r="AE320" s="3">
        <f>SUM(Table39[[#This Row],[CNA Hours Contract]], Table39[[#This Row],[NA in Training Hours Contract]], Table39[[#This Row],[Med Aide/Tech Hours Contract]])</f>
        <v>0</v>
      </c>
      <c r="AF320" s="4">
        <f>Table39[[#This Row],[CNA/NA/Med Aide Contract Hours]]/Table39[[#This Row],[Total CNA, NA in Training, Med Aide/Tech Hours]]</f>
        <v>0</v>
      </c>
      <c r="AG320" s="3">
        <v>425.84444444444443</v>
      </c>
      <c r="AH320" s="3">
        <v>0</v>
      </c>
      <c r="AI320" s="4">
        <f>Table39[[#This Row],[CNA Hours Contract]]/Table39[[#This Row],[CNA Hours]]</f>
        <v>0</v>
      </c>
      <c r="AJ320" s="3">
        <v>0</v>
      </c>
      <c r="AK320" s="3">
        <v>0</v>
      </c>
      <c r="AL320" s="4">
        <v>0</v>
      </c>
      <c r="AM320" s="3">
        <v>0</v>
      </c>
      <c r="AN320" s="3">
        <v>0</v>
      </c>
      <c r="AO320" s="4">
        <v>0</v>
      </c>
      <c r="AP320" s="1" t="s">
        <v>318</v>
      </c>
      <c r="AQ320" s="1">
        <v>5</v>
      </c>
    </row>
    <row r="321" spans="1:43" x14ac:dyDescent="0.2">
      <c r="A321" s="1" t="s">
        <v>680</v>
      </c>
      <c r="B321" s="1" t="s">
        <v>1004</v>
      </c>
      <c r="C321" s="1" t="s">
        <v>1587</v>
      </c>
      <c r="D321" s="1" t="s">
        <v>1741</v>
      </c>
      <c r="E321" s="3">
        <v>142.46666666666667</v>
      </c>
      <c r="F321" s="3">
        <f t="shared" si="14"/>
        <v>440.4638888888889</v>
      </c>
      <c r="G321" s="3">
        <f>SUM(Table39[[#This Row],[RN Hours Contract (W/ Admin, DON)]], Table39[[#This Row],[LPN Contract Hours (w/ Admin)]], Table39[[#This Row],[CNA/NA/Med Aide Contract Hours]])</f>
        <v>0</v>
      </c>
      <c r="H321" s="4">
        <f>Table39[[#This Row],[Total Contract Hours]]/Table39[[#This Row],[Total Hours Nurse Staffing]]</f>
        <v>0</v>
      </c>
      <c r="I321" s="3">
        <f>SUM(Table39[[#This Row],[RN Hours]], Table39[[#This Row],[RN Admin Hours]], Table39[[#This Row],[RN DON Hours]])</f>
        <v>63.88055555555556</v>
      </c>
      <c r="J321" s="3">
        <f t="shared" si="15"/>
        <v>0</v>
      </c>
      <c r="K321" s="4">
        <f>Table39[[#This Row],[RN Hours Contract (W/ Admin, DON)]]/Table39[[#This Row],[RN Hours (w/ Admin, DON)]]</f>
        <v>0</v>
      </c>
      <c r="L321" s="3">
        <v>54.81666666666667</v>
      </c>
      <c r="M321" s="3">
        <v>0</v>
      </c>
      <c r="N321" s="4">
        <f>Table39[[#This Row],[RN Hours Contract]]/Table39[[#This Row],[RN Hours]]</f>
        <v>0</v>
      </c>
      <c r="O321" s="3">
        <v>3.7805555555555554</v>
      </c>
      <c r="P321" s="3">
        <v>0</v>
      </c>
      <c r="Q321" s="4">
        <f>Table39[[#This Row],[RN Admin Hours Contract]]/Table39[[#This Row],[RN Admin Hours]]</f>
        <v>0</v>
      </c>
      <c r="R321" s="3">
        <v>5.2833333333333332</v>
      </c>
      <c r="S321" s="3">
        <v>0</v>
      </c>
      <c r="T321" s="4">
        <f>Table39[[#This Row],[RN DON Hours Contract]]/Table39[[#This Row],[RN DON Hours]]</f>
        <v>0</v>
      </c>
      <c r="U321" s="3">
        <f>SUM(Table39[[#This Row],[LPN Hours]], Table39[[#This Row],[LPN Admin Hours]])</f>
        <v>150.94722222222222</v>
      </c>
      <c r="V321" s="3">
        <f>Table39[[#This Row],[LPN Hours Contract]]+Table39[[#This Row],[LPN Admin Hours Contract]]</f>
        <v>0</v>
      </c>
      <c r="W321" s="4">
        <f t="shared" si="16"/>
        <v>0</v>
      </c>
      <c r="X321" s="3">
        <v>137.94444444444446</v>
      </c>
      <c r="Y321" s="3">
        <v>0</v>
      </c>
      <c r="Z321" s="4">
        <f>Table39[[#This Row],[LPN Hours Contract]]/Table39[[#This Row],[LPN Hours]]</f>
        <v>0</v>
      </c>
      <c r="AA321" s="3">
        <v>13.002777777777778</v>
      </c>
      <c r="AB321" s="3">
        <v>0</v>
      </c>
      <c r="AC321" s="4">
        <f>Table39[[#This Row],[LPN Admin Hours Contract]]/Table39[[#This Row],[LPN Admin Hours]]</f>
        <v>0</v>
      </c>
      <c r="AD321" s="3">
        <f>SUM(Table39[[#This Row],[CNA Hours]], Table39[[#This Row],[NA in Training Hours]], Table39[[#This Row],[Med Aide/Tech Hours]])</f>
        <v>225.63611111111112</v>
      </c>
      <c r="AE321" s="3">
        <f>SUM(Table39[[#This Row],[CNA Hours Contract]], Table39[[#This Row],[NA in Training Hours Contract]], Table39[[#This Row],[Med Aide/Tech Hours Contract]])</f>
        <v>0</v>
      </c>
      <c r="AF321" s="4">
        <f>Table39[[#This Row],[CNA/NA/Med Aide Contract Hours]]/Table39[[#This Row],[Total CNA, NA in Training, Med Aide/Tech Hours]]</f>
        <v>0</v>
      </c>
      <c r="AG321" s="3">
        <v>212.375</v>
      </c>
      <c r="AH321" s="3">
        <v>0</v>
      </c>
      <c r="AI321" s="4">
        <f>Table39[[#This Row],[CNA Hours Contract]]/Table39[[#This Row],[CNA Hours]]</f>
        <v>0</v>
      </c>
      <c r="AJ321" s="3">
        <v>13.261111111111111</v>
      </c>
      <c r="AK321" s="3">
        <v>0</v>
      </c>
      <c r="AL321" s="4">
        <f>Table39[[#This Row],[NA in Training Hours Contract]]/Table39[[#This Row],[NA in Training Hours]]</f>
        <v>0</v>
      </c>
      <c r="AM321" s="3">
        <v>0</v>
      </c>
      <c r="AN321" s="3">
        <v>0</v>
      </c>
      <c r="AO321" s="4">
        <v>0</v>
      </c>
      <c r="AP321" s="1" t="s">
        <v>319</v>
      </c>
      <c r="AQ321" s="1">
        <v>5</v>
      </c>
    </row>
    <row r="322" spans="1:43" x14ac:dyDescent="0.2">
      <c r="A322" s="1" t="s">
        <v>680</v>
      </c>
      <c r="B322" s="1" t="s">
        <v>1005</v>
      </c>
      <c r="C322" s="1" t="s">
        <v>1588</v>
      </c>
      <c r="D322" s="1" t="s">
        <v>1741</v>
      </c>
      <c r="E322" s="3">
        <v>60.544444444444444</v>
      </c>
      <c r="F322" s="3">
        <f t="shared" ref="F322:F385" si="17">SUM(I322,U322,AD322)</f>
        <v>276.53422222222224</v>
      </c>
      <c r="G322" s="3">
        <f>SUM(Table39[[#This Row],[RN Hours Contract (W/ Admin, DON)]], Table39[[#This Row],[LPN Contract Hours (w/ Admin)]], Table39[[#This Row],[CNA/NA/Med Aide Contract Hours]])</f>
        <v>2.9842222222222219</v>
      </c>
      <c r="H322" s="4">
        <f>Table39[[#This Row],[Total Contract Hours]]/Table39[[#This Row],[Total Hours Nurse Staffing]]</f>
        <v>1.079151143840746E-2</v>
      </c>
      <c r="I322" s="3">
        <f>SUM(Table39[[#This Row],[RN Hours]], Table39[[#This Row],[RN Admin Hours]], Table39[[#This Row],[RN DON Hours]])</f>
        <v>93.539888888888896</v>
      </c>
      <c r="J322" s="3">
        <f t="shared" si="15"/>
        <v>0.2648888888888889</v>
      </c>
      <c r="K322" s="4">
        <f>Table39[[#This Row],[RN Hours Contract (W/ Admin, DON)]]/Table39[[#This Row],[RN Hours (w/ Admin, DON)]]</f>
        <v>2.8318281327395678E-3</v>
      </c>
      <c r="L322" s="3">
        <v>57.289888888888889</v>
      </c>
      <c r="M322" s="3">
        <v>0.2648888888888889</v>
      </c>
      <c r="N322" s="4">
        <f>Table39[[#This Row],[RN Hours Contract]]/Table39[[#This Row],[RN Hours]]</f>
        <v>4.6236586250433956E-3</v>
      </c>
      <c r="O322" s="3">
        <v>25.672222222222221</v>
      </c>
      <c r="P322" s="3">
        <v>0</v>
      </c>
      <c r="Q322" s="4">
        <f>Table39[[#This Row],[RN Admin Hours Contract]]/Table39[[#This Row],[RN Admin Hours]]</f>
        <v>0</v>
      </c>
      <c r="R322" s="3">
        <v>10.577777777777778</v>
      </c>
      <c r="S322" s="3">
        <v>0</v>
      </c>
      <c r="T322" s="4">
        <f>Table39[[#This Row],[RN DON Hours Contract]]/Table39[[#This Row],[RN DON Hours]]</f>
        <v>0</v>
      </c>
      <c r="U322" s="3">
        <f>SUM(Table39[[#This Row],[LPN Hours]], Table39[[#This Row],[LPN Admin Hours]])</f>
        <v>45.761111111111113</v>
      </c>
      <c r="V322" s="3">
        <f>Table39[[#This Row],[LPN Hours Contract]]+Table39[[#This Row],[LPN Admin Hours Contract]]</f>
        <v>0.17499999999999999</v>
      </c>
      <c r="W322" s="4">
        <f t="shared" si="16"/>
        <v>3.8242078426611627E-3</v>
      </c>
      <c r="X322" s="3">
        <v>45.761111111111113</v>
      </c>
      <c r="Y322" s="3">
        <v>0.17499999999999999</v>
      </c>
      <c r="Z322" s="4">
        <f>Table39[[#This Row],[LPN Hours Contract]]/Table39[[#This Row],[LPN Hours]]</f>
        <v>3.8242078426611627E-3</v>
      </c>
      <c r="AA322" s="3">
        <v>0</v>
      </c>
      <c r="AB322" s="3">
        <v>0</v>
      </c>
      <c r="AC322" s="4">
        <v>0</v>
      </c>
      <c r="AD322" s="3">
        <f>SUM(Table39[[#This Row],[CNA Hours]], Table39[[#This Row],[NA in Training Hours]], Table39[[#This Row],[Med Aide/Tech Hours]])</f>
        <v>137.23322222222222</v>
      </c>
      <c r="AE322" s="3">
        <f>SUM(Table39[[#This Row],[CNA Hours Contract]], Table39[[#This Row],[NA in Training Hours Contract]], Table39[[#This Row],[Med Aide/Tech Hours Contract]])</f>
        <v>2.5443333333333329</v>
      </c>
      <c r="AF322" s="4">
        <f>Table39[[#This Row],[CNA/NA/Med Aide Contract Hours]]/Table39[[#This Row],[Total CNA, NA in Training, Med Aide/Tech Hours]]</f>
        <v>1.854021418525964E-2</v>
      </c>
      <c r="AG322" s="3">
        <v>137.23322222222222</v>
      </c>
      <c r="AH322" s="3">
        <v>2.5443333333333329</v>
      </c>
      <c r="AI322" s="4">
        <f>Table39[[#This Row],[CNA Hours Contract]]/Table39[[#This Row],[CNA Hours]]</f>
        <v>1.854021418525964E-2</v>
      </c>
      <c r="AJ322" s="3">
        <v>0</v>
      </c>
      <c r="AK322" s="3">
        <v>0</v>
      </c>
      <c r="AL322" s="4">
        <v>0</v>
      </c>
      <c r="AM322" s="3">
        <v>0</v>
      </c>
      <c r="AN322" s="3">
        <v>0</v>
      </c>
      <c r="AO322" s="4">
        <v>0</v>
      </c>
      <c r="AP322" s="1" t="s">
        <v>320</v>
      </c>
      <c r="AQ322" s="1">
        <v>5</v>
      </c>
    </row>
    <row r="323" spans="1:43" x14ac:dyDescent="0.2">
      <c r="A323" s="1" t="s">
        <v>680</v>
      </c>
      <c r="B323" s="1" t="s">
        <v>1006</v>
      </c>
      <c r="C323" s="1" t="s">
        <v>1446</v>
      </c>
      <c r="D323" s="1" t="s">
        <v>1741</v>
      </c>
      <c r="E323" s="3">
        <v>243.75555555555556</v>
      </c>
      <c r="F323" s="3">
        <f t="shared" si="17"/>
        <v>974.28866666666659</v>
      </c>
      <c r="G323" s="3">
        <f>SUM(Table39[[#This Row],[RN Hours Contract (W/ Admin, DON)]], Table39[[#This Row],[LPN Contract Hours (w/ Admin)]], Table39[[#This Row],[CNA/NA/Med Aide Contract Hours]])</f>
        <v>0</v>
      </c>
      <c r="H323" s="4">
        <f>Table39[[#This Row],[Total Contract Hours]]/Table39[[#This Row],[Total Hours Nurse Staffing]]</f>
        <v>0</v>
      </c>
      <c r="I323" s="3">
        <f>SUM(Table39[[#This Row],[RN Hours]], Table39[[#This Row],[RN Admin Hours]], Table39[[#This Row],[RN DON Hours]])</f>
        <v>330.96644444444445</v>
      </c>
      <c r="J323" s="3">
        <f t="shared" si="15"/>
        <v>0</v>
      </c>
      <c r="K323" s="4">
        <f>Table39[[#This Row],[RN Hours Contract (W/ Admin, DON)]]/Table39[[#This Row],[RN Hours (w/ Admin, DON)]]</f>
        <v>0</v>
      </c>
      <c r="L323" s="3">
        <v>277.71644444444445</v>
      </c>
      <c r="M323" s="3">
        <v>0</v>
      </c>
      <c r="N323" s="4">
        <f>Table39[[#This Row],[RN Hours Contract]]/Table39[[#This Row],[RN Hours]]</f>
        <v>0</v>
      </c>
      <c r="O323" s="3">
        <v>48.25</v>
      </c>
      <c r="P323" s="3">
        <v>0</v>
      </c>
      <c r="Q323" s="4">
        <f>Table39[[#This Row],[RN Admin Hours Contract]]/Table39[[#This Row],[RN Admin Hours]]</f>
        <v>0</v>
      </c>
      <c r="R323" s="3">
        <v>5</v>
      </c>
      <c r="S323" s="3">
        <v>0</v>
      </c>
      <c r="T323" s="4">
        <f>Table39[[#This Row],[RN DON Hours Contract]]/Table39[[#This Row],[RN DON Hours]]</f>
        <v>0</v>
      </c>
      <c r="U323" s="3">
        <f>SUM(Table39[[#This Row],[LPN Hours]], Table39[[#This Row],[LPN Admin Hours]])</f>
        <v>56.055555555555557</v>
      </c>
      <c r="V323" s="3">
        <f>Table39[[#This Row],[LPN Hours Contract]]+Table39[[#This Row],[LPN Admin Hours Contract]]</f>
        <v>0</v>
      </c>
      <c r="W323" s="4">
        <f t="shared" si="16"/>
        <v>0</v>
      </c>
      <c r="X323" s="3">
        <v>56.055555555555557</v>
      </c>
      <c r="Y323" s="3">
        <v>0</v>
      </c>
      <c r="Z323" s="4">
        <f>Table39[[#This Row],[LPN Hours Contract]]/Table39[[#This Row],[LPN Hours]]</f>
        <v>0</v>
      </c>
      <c r="AA323" s="3">
        <v>0</v>
      </c>
      <c r="AB323" s="3">
        <v>0</v>
      </c>
      <c r="AC323" s="4">
        <v>0</v>
      </c>
      <c r="AD323" s="3">
        <f>SUM(Table39[[#This Row],[CNA Hours]], Table39[[#This Row],[NA in Training Hours]], Table39[[#This Row],[Med Aide/Tech Hours]])</f>
        <v>587.26666666666665</v>
      </c>
      <c r="AE323" s="3">
        <f>SUM(Table39[[#This Row],[CNA Hours Contract]], Table39[[#This Row],[NA in Training Hours Contract]], Table39[[#This Row],[Med Aide/Tech Hours Contract]])</f>
        <v>0</v>
      </c>
      <c r="AF323" s="4">
        <f>Table39[[#This Row],[CNA/NA/Med Aide Contract Hours]]/Table39[[#This Row],[Total CNA, NA in Training, Med Aide/Tech Hours]]</f>
        <v>0</v>
      </c>
      <c r="AG323" s="3">
        <v>587.26666666666665</v>
      </c>
      <c r="AH323" s="3">
        <v>0</v>
      </c>
      <c r="AI323" s="4">
        <f>Table39[[#This Row],[CNA Hours Contract]]/Table39[[#This Row],[CNA Hours]]</f>
        <v>0</v>
      </c>
      <c r="AJ323" s="3">
        <v>0</v>
      </c>
      <c r="AK323" s="3">
        <v>0</v>
      </c>
      <c r="AL323" s="4">
        <v>0</v>
      </c>
      <c r="AM323" s="3">
        <v>0</v>
      </c>
      <c r="AN323" s="3">
        <v>0</v>
      </c>
      <c r="AO323" s="4">
        <v>0</v>
      </c>
      <c r="AP323" s="1" t="s">
        <v>321</v>
      </c>
      <c r="AQ323" s="1">
        <v>5</v>
      </c>
    </row>
    <row r="324" spans="1:43" x14ac:dyDescent="0.2">
      <c r="A324" s="1" t="s">
        <v>680</v>
      </c>
      <c r="B324" s="1" t="s">
        <v>1007</v>
      </c>
      <c r="C324" s="1" t="s">
        <v>1418</v>
      </c>
      <c r="D324" s="1" t="s">
        <v>1744</v>
      </c>
      <c r="E324" s="3">
        <v>83.6</v>
      </c>
      <c r="F324" s="3">
        <f t="shared" si="17"/>
        <v>200.20066666666665</v>
      </c>
      <c r="G324" s="3">
        <f>SUM(Table39[[#This Row],[RN Hours Contract (W/ Admin, DON)]], Table39[[#This Row],[LPN Contract Hours (w/ Admin)]], Table39[[#This Row],[CNA/NA/Med Aide Contract Hours]])</f>
        <v>5.0388888888888896</v>
      </c>
      <c r="H324" s="4">
        <f>Table39[[#This Row],[Total Contract Hours]]/Table39[[#This Row],[Total Hours Nurse Staffing]]</f>
        <v>2.5169191355784146E-2</v>
      </c>
      <c r="I324" s="3">
        <f>SUM(Table39[[#This Row],[RN Hours]], Table39[[#This Row],[RN Admin Hours]], Table39[[#This Row],[RN DON Hours]])</f>
        <v>56.949999999999989</v>
      </c>
      <c r="J324" s="3">
        <f t="shared" si="15"/>
        <v>4.1166666666666671</v>
      </c>
      <c r="K324" s="4">
        <f>Table39[[#This Row],[RN Hours Contract (W/ Admin, DON)]]/Table39[[#This Row],[RN Hours (w/ Admin, DON)]]</f>
        <v>7.2285630670178541E-2</v>
      </c>
      <c r="L324" s="3">
        <v>32.129999999999995</v>
      </c>
      <c r="M324" s="3">
        <v>3.0944444444444446</v>
      </c>
      <c r="N324" s="4">
        <f>Table39[[#This Row],[RN Hours Contract]]/Table39[[#This Row],[RN Hours]]</f>
        <v>9.6310128989867572E-2</v>
      </c>
      <c r="O324" s="3">
        <v>20.819999999999997</v>
      </c>
      <c r="P324" s="3">
        <v>1.0222222222222221</v>
      </c>
      <c r="Q324" s="4">
        <f>Table39[[#This Row],[RN Admin Hours Contract]]/Table39[[#This Row],[RN Admin Hours]]</f>
        <v>4.9098089443910774E-2</v>
      </c>
      <c r="R324" s="3">
        <v>4</v>
      </c>
      <c r="S324" s="3">
        <v>0</v>
      </c>
      <c r="T324" s="4">
        <f>Table39[[#This Row],[RN DON Hours Contract]]/Table39[[#This Row],[RN DON Hours]]</f>
        <v>0</v>
      </c>
      <c r="U324" s="3">
        <f>SUM(Table39[[#This Row],[LPN Hours]], Table39[[#This Row],[LPN Admin Hours]])</f>
        <v>39.263333333333328</v>
      </c>
      <c r="V324" s="3">
        <f>Table39[[#This Row],[LPN Hours Contract]]+Table39[[#This Row],[LPN Admin Hours Contract]]</f>
        <v>0.17777777777777778</v>
      </c>
      <c r="W324" s="4">
        <f t="shared" si="16"/>
        <v>4.5278320174321537E-3</v>
      </c>
      <c r="X324" s="3">
        <v>39.263333333333328</v>
      </c>
      <c r="Y324" s="3">
        <v>0.17777777777777778</v>
      </c>
      <c r="Z324" s="4">
        <f>Table39[[#This Row],[LPN Hours Contract]]/Table39[[#This Row],[LPN Hours]]</f>
        <v>4.5278320174321537E-3</v>
      </c>
      <c r="AA324" s="3">
        <v>0</v>
      </c>
      <c r="AB324" s="3">
        <v>0</v>
      </c>
      <c r="AC324" s="4">
        <v>0</v>
      </c>
      <c r="AD324" s="3">
        <f>SUM(Table39[[#This Row],[CNA Hours]], Table39[[#This Row],[NA in Training Hours]], Table39[[#This Row],[Med Aide/Tech Hours]])</f>
        <v>103.98733333333334</v>
      </c>
      <c r="AE324" s="3">
        <f>SUM(Table39[[#This Row],[CNA Hours Contract]], Table39[[#This Row],[NA in Training Hours Contract]], Table39[[#This Row],[Med Aide/Tech Hours Contract]])</f>
        <v>0.74444444444444446</v>
      </c>
      <c r="AF324" s="4">
        <f>Table39[[#This Row],[CNA/NA/Med Aide Contract Hours]]/Table39[[#This Row],[Total CNA, NA in Training, Med Aide/Tech Hours]]</f>
        <v>7.1589915865821266E-3</v>
      </c>
      <c r="AG324" s="3">
        <v>103.98733333333334</v>
      </c>
      <c r="AH324" s="3">
        <v>0.74444444444444446</v>
      </c>
      <c r="AI324" s="4">
        <f>Table39[[#This Row],[CNA Hours Contract]]/Table39[[#This Row],[CNA Hours]]</f>
        <v>7.1589915865821266E-3</v>
      </c>
      <c r="AJ324" s="3">
        <v>0</v>
      </c>
      <c r="AK324" s="3">
        <v>0</v>
      </c>
      <c r="AL324" s="4">
        <v>0</v>
      </c>
      <c r="AM324" s="3">
        <v>0</v>
      </c>
      <c r="AN324" s="3">
        <v>0</v>
      </c>
      <c r="AO324" s="4">
        <v>0</v>
      </c>
      <c r="AP324" s="1" t="s">
        <v>322</v>
      </c>
      <c r="AQ324" s="1">
        <v>5</v>
      </c>
    </row>
    <row r="325" spans="1:43" x14ac:dyDescent="0.2">
      <c r="A325" s="1" t="s">
        <v>680</v>
      </c>
      <c r="B325" s="1" t="s">
        <v>1008</v>
      </c>
      <c r="C325" s="1" t="s">
        <v>1461</v>
      </c>
      <c r="D325" s="1" t="s">
        <v>1741</v>
      </c>
      <c r="E325" s="3">
        <v>70.599999999999994</v>
      </c>
      <c r="F325" s="3">
        <f t="shared" si="17"/>
        <v>209.69166666666666</v>
      </c>
      <c r="G325" s="3">
        <f>SUM(Table39[[#This Row],[RN Hours Contract (W/ Admin, DON)]], Table39[[#This Row],[LPN Contract Hours (w/ Admin)]], Table39[[#This Row],[CNA/NA/Med Aide Contract Hours]])</f>
        <v>1.6722222222222223</v>
      </c>
      <c r="H325" s="4">
        <f>Table39[[#This Row],[Total Contract Hours]]/Table39[[#This Row],[Total Hours Nurse Staffing]]</f>
        <v>7.9746718064883631E-3</v>
      </c>
      <c r="I325" s="3">
        <f>SUM(Table39[[#This Row],[RN Hours]], Table39[[#This Row],[RN Admin Hours]], Table39[[#This Row],[RN DON Hours]])</f>
        <v>80.302777777777777</v>
      </c>
      <c r="J325" s="3">
        <f t="shared" si="15"/>
        <v>0.25</v>
      </c>
      <c r="K325" s="4">
        <f>Table39[[#This Row],[RN Hours Contract (W/ Admin, DON)]]/Table39[[#This Row],[RN Hours (w/ Admin, DON)]]</f>
        <v>3.1132173371614378E-3</v>
      </c>
      <c r="L325" s="3">
        <v>66.483333333333334</v>
      </c>
      <c r="M325" s="3">
        <v>0.25</v>
      </c>
      <c r="N325" s="4">
        <f>Table39[[#This Row],[RN Hours Contract]]/Table39[[#This Row],[RN Hours]]</f>
        <v>3.7603409375783405E-3</v>
      </c>
      <c r="O325" s="3">
        <v>8.9305555555555554</v>
      </c>
      <c r="P325" s="3">
        <v>0</v>
      </c>
      <c r="Q325" s="4">
        <f>Table39[[#This Row],[RN Admin Hours Contract]]/Table39[[#This Row],[RN Admin Hours]]</f>
        <v>0</v>
      </c>
      <c r="R325" s="3">
        <v>4.8888888888888893</v>
      </c>
      <c r="S325" s="3">
        <v>0</v>
      </c>
      <c r="T325" s="4">
        <f>Table39[[#This Row],[RN DON Hours Contract]]/Table39[[#This Row],[RN DON Hours]]</f>
        <v>0</v>
      </c>
      <c r="U325" s="3">
        <f>SUM(Table39[[#This Row],[LPN Hours]], Table39[[#This Row],[LPN Admin Hours]])</f>
        <v>24.169444444444444</v>
      </c>
      <c r="V325" s="3">
        <f>Table39[[#This Row],[LPN Hours Contract]]+Table39[[#This Row],[LPN Admin Hours Contract]]</f>
        <v>0</v>
      </c>
      <c r="W325" s="4">
        <f t="shared" si="16"/>
        <v>0</v>
      </c>
      <c r="X325" s="3">
        <v>24.169444444444444</v>
      </c>
      <c r="Y325" s="3">
        <v>0</v>
      </c>
      <c r="Z325" s="4">
        <f>Table39[[#This Row],[LPN Hours Contract]]/Table39[[#This Row],[LPN Hours]]</f>
        <v>0</v>
      </c>
      <c r="AA325" s="3">
        <v>0</v>
      </c>
      <c r="AB325" s="3">
        <v>0</v>
      </c>
      <c r="AC325" s="4">
        <v>0</v>
      </c>
      <c r="AD325" s="3">
        <f>SUM(Table39[[#This Row],[CNA Hours]], Table39[[#This Row],[NA in Training Hours]], Table39[[#This Row],[Med Aide/Tech Hours]])</f>
        <v>105.21944444444443</v>
      </c>
      <c r="AE325" s="3">
        <f>SUM(Table39[[#This Row],[CNA Hours Contract]], Table39[[#This Row],[NA in Training Hours Contract]], Table39[[#This Row],[Med Aide/Tech Hours Contract]])</f>
        <v>1.4222222222222223</v>
      </c>
      <c r="AF325" s="4">
        <f>Table39[[#This Row],[CNA/NA/Med Aide Contract Hours]]/Table39[[#This Row],[Total CNA, NA in Training, Med Aide/Tech Hours]]</f>
        <v>1.3516724306343887E-2</v>
      </c>
      <c r="AG325" s="3">
        <v>104.51388888888889</v>
      </c>
      <c r="AH325" s="3">
        <v>1.4222222222222223</v>
      </c>
      <c r="AI325" s="4">
        <f>Table39[[#This Row],[CNA Hours Contract]]/Table39[[#This Row],[CNA Hours]]</f>
        <v>1.3607973421926911E-2</v>
      </c>
      <c r="AJ325" s="3">
        <v>0.7055555555555556</v>
      </c>
      <c r="AK325" s="3">
        <v>0</v>
      </c>
      <c r="AL325" s="4">
        <f>Table39[[#This Row],[NA in Training Hours Contract]]/Table39[[#This Row],[NA in Training Hours]]</f>
        <v>0</v>
      </c>
      <c r="AM325" s="3">
        <v>0</v>
      </c>
      <c r="AN325" s="3">
        <v>0</v>
      </c>
      <c r="AO325" s="4">
        <v>0</v>
      </c>
      <c r="AP325" s="1" t="s">
        <v>323</v>
      </c>
      <c r="AQ325" s="1">
        <v>5</v>
      </c>
    </row>
    <row r="326" spans="1:43" x14ac:dyDescent="0.2">
      <c r="A326" s="1" t="s">
        <v>680</v>
      </c>
      <c r="B326" s="1" t="s">
        <v>1009</v>
      </c>
      <c r="C326" s="1" t="s">
        <v>681</v>
      </c>
      <c r="D326" s="1" t="s">
        <v>1741</v>
      </c>
      <c r="E326" s="3">
        <v>18.177777777777777</v>
      </c>
      <c r="F326" s="3">
        <f t="shared" si="17"/>
        <v>89.233777777777775</v>
      </c>
      <c r="G326" s="3">
        <f>SUM(Table39[[#This Row],[RN Hours Contract (W/ Admin, DON)]], Table39[[#This Row],[LPN Contract Hours (w/ Admin)]], Table39[[#This Row],[CNA/NA/Med Aide Contract Hours]])</f>
        <v>0</v>
      </c>
      <c r="H326" s="4">
        <f>Table39[[#This Row],[Total Contract Hours]]/Table39[[#This Row],[Total Hours Nurse Staffing]]</f>
        <v>0</v>
      </c>
      <c r="I326" s="3">
        <f>SUM(Table39[[#This Row],[RN Hours]], Table39[[#This Row],[RN Admin Hours]], Table39[[#This Row],[RN DON Hours]])</f>
        <v>74.969888888888889</v>
      </c>
      <c r="J326" s="3">
        <f t="shared" si="15"/>
        <v>0</v>
      </c>
      <c r="K326" s="4">
        <f>Table39[[#This Row],[RN Hours Contract (W/ Admin, DON)]]/Table39[[#This Row],[RN Hours (w/ Admin, DON)]]</f>
        <v>0</v>
      </c>
      <c r="L326" s="3">
        <v>74.547666666666672</v>
      </c>
      <c r="M326" s="3">
        <v>0</v>
      </c>
      <c r="N326" s="4">
        <f>Table39[[#This Row],[RN Hours Contract]]/Table39[[#This Row],[RN Hours]]</f>
        <v>0</v>
      </c>
      <c r="O326" s="3">
        <v>0.42222222222222222</v>
      </c>
      <c r="P326" s="3">
        <v>0</v>
      </c>
      <c r="Q326" s="4">
        <f>Table39[[#This Row],[RN Admin Hours Contract]]/Table39[[#This Row],[RN Admin Hours]]</f>
        <v>0</v>
      </c>
      <c r="R326" s="3">
        <v>0</v>
      </c>
      <c r="S326" s="3">
        <v>0</v>
      </c>
      <c r="T326" s="4">
        <v>0</v>
      </c>
      <c r="U326" s="3">
        <f>SUM(Table39[[#This Row],[LPN Hours]], Table39[[#This Row],[LPN Admin Hours]])</f>
        <v>0</v>
      </c>
      <c r="V326" s="3">
        <f>Table39[[#This Row],[LPN Hours Contract]]+Table39[[#This Row],[LPN Admin Hours Contract]]</f>
        <v>0</v>
      </c>
      <c r="W326" s="4">
        <v>0</v>
      </c>
      <c r="X326" s="3">
        <v>0</v>
      </c>
      <c r="Y326" s="3">
        <v>0</v>
      </c>
      <c r="Z326" s="4">
        <v>0</v>
      </c>
      <c r="AA326" s="3">
        <v>0</v>
      </c>
      <c r="AB326" s="3">
        <v>0</v>
      </c>
      <c r="AC326" s="4">
        <v>0</v>
      </c>
      <c r="AD326" s="3">
        <f>SUM(Table39[[#This Row],[CNA Hours]], Table39[[#This Row],[NA in Training Hours]], Table39[[#This Row],[Med Aide/Tech Hours]])</f>
        <v>14.263888888888889</v>
      </c>
      <c r="AE326" s="3">
        <f>SUM(Table39[[#This Row],[CNA Hours Contract]], Table39[[#This Row],[NA in Training Hours Contract]], Table39[[#This Row],[Med Aide/Tech Hours Contract]])</f>
        <v>0</v>
      </c>
      <c r="AF326" s="4">
        <f>Table39[[#This Row],[CNA/NA/Med Aide Contract Hours]]/Table39[[#This Row],[Total CNA, NA in Training, Med Aide/Tech Hours]]</f>
        <v>0</v>
      </c>
      <c r="AG326" s="3">
        <v>14.263888888888889</v>
      </c>
      <c r="AH326" s="3">
        <v>0</v>
      </c>
      <c r="AI326" s="4">
        <f>Table39[[#This Row],[CNA Hours Contract]]/Table39[[#This Row],[CNA Hours]]</f>
        <v>0</v>
      </c>
      <c r="AJ326" s="3">
        <v>0</v>
      </c>
      <c r="AK326" s="3">
        <v>0</v>
      </c>
      <c r="AL326" s="4">
        <v>0</v>
      </c>
      <c r="AM326" s="3">
        <v>0</v>
      </c>
      <c r="AN326" s="3">
        <v>0</v>
      </c>
      <c r="AO326" s="4">
        <v>0</v>
      </c>
      <c r="AP326" s="1" t="s">
        <v>324</v>
      </c>
      <c r="AQ326" s="1">
        <v>5</v>
      </c>
    </row>
    <row r="327" spans="1:43" x14ac:dyDescent="0.2">
      <c r="A327" s="1" t="s">
        <v>680</v>
      </c>
      <c r="B327" s="1" t="s">
        <v>1010</v>
      </c>
      <c r="C327" s="1" t="s">
        <v>1589</v>
      </c>
      <c r="D327" s="1" t="s">
        <v>1764</v>
      </c>
      <c r="E327" s="3">
        <v>26.366666666666667</v>
      </c>
      <c r="F327" s="3">
        <f t="shared" si="17"/>
        <v>133.14722222222224</v>
      </c>
      <c r="G327" s="3">
        <f>SUM(Table39[[#This Row],[RN Hours Contract (W/ Admin, DON)]], Table39[[#This Row],[LPN Contract Hours (w/ Admin)]], Table39[[#This Row],[CNA/NA/Med Aide Contract Hours]])</f>
        <v>6.2749999999999995</v>
      </c>
      <c r="H327" s="4">
        <f>Table39[[#This Row],[Total Contract Hours]]/Table39[[#This Row],[Total Hours Nurse Staffing]]</f>
        <v>4.7128283228673344E-2</v>
      </c>
      <c r="I327" s="3">
        <f>SUM(Table39[[#This Row],[RN Hours]], Table39[[#This Row],[RN Admin Hours]], Table39[[#This Row],[RN DON Hours]])</f>
        <v>23.788888888888891</v>
      </c>
      <c r="J327" s="3">
        <f t="shared" si="15"/>
        <v>0</v>
      </c>
      <c r="K327" s="4">
        <f>Table39[[#This Row],[RN Hours Contract (W/ Admin, DON)]]/Table39[[#This Row],[RN Hours (w/ Admin, DON)]]</f>
        <v>0</v>
      </c>
      <c r="L327" s="3">
        <v>13.630555555555556</v>
      </c>
      <c r="M327" s="3">
        <v>0</v>
      </c>
      <c r="N327" s="4">
        <f>Table39[[#This Row],[RN Hours Contract]]/Table39[[#This Row],[RN Hours]]</f>
        <v>0</v>
      </c>
      <c r="O327" s="3">
        <v>4.7805555555555559</v>
      </c>
      <c r="P327" s="3">
        <v>0</v>
      </c>
      <c r="Q327" s="4">
        <f>Table39[[#This Row],[RN Admin Hours Contract]]/Table39[[#This Row],[RN Admin Hours]]</f>
        <v>0</v>
      </c>
      <c r="R327" s="3">
        <v>5.3777777777777782</v>
      </c>
      <c r="S327" s="3">
        <v>0</v>
      </c>
      <c r="T327" s="4">
        <f>Table39[[#This Row],[RN DON Hours Contract]]/Table39[[#This Row],[RN DON Hours]]</f>
        <v>0</v>
      </c>
      <c r="U327" s="3">
        <f>SUM(Table39[[#This Row],[LPN Hours]], Table39[[#This Row],[LPN Admin Hours]])</f>
        <v>32.355555555555554</v>
      </c>
      <c r="V327" s="3">
        <f>Table39[[#This Row],[LPN Hours Contract]]+Table39[[#This Row],[LPN Admin Hours Contract]]</f>
        <v>2.1805555555555554</v>
      </c>
      <c r="W327" s="4">
        <f t="shared" si="16"/>
        <v>6.7393543956043953E-2</v>
      </c>
      <c r="X327" s="3">
        <v>32.355555555555554</v>
      </c>
      <c r="Y327" s="3">
        <v>2.1805555555555554</v>
      </c>
      <c r="Z327" s="4">
        <f>Table39[[#This Row],[LPN Hours Contract]]/Table39[[#This Row],[LPN Hours]]</f>
        <v>6.7393543956043953E-2</v>
      </c>
      <c r="AA327" s="3">
        <v>0</v>
      </c>
      <c r="AB327" s="3">
        <v>0</v>
      </c>
      <c r="AC327" s="4">
        <v>0</v>
      </c>
      <c r="AD327" s="3">
        <f>SUM(Table39[[#This Row],[CNA Hours]], Table39[[#This Row],[NA in Training Hours]], Table39[[#This Row],[Med Aide/Tech Hours]])</f>
        <v>77.00277777777778</v>
      </c>
      <c r="AE327" s="3">
        <f>SUM(Table39[[#This Row],[CNA Hours Contract]], Table39[[#This Row],[NA in Training Hours Contract]], Table39[[#This Row],[Med Aide/Tech Hours Contract]])</f>
        <v>4.0944444444444441</v>
      </c>
      <c r="AF327" s="4">
        <f>Table39[[#This Row],[CNA/NA/Med Aide Contract Hours]]/Table39[[#This Row],[Total CNA, NA in Training, Med Aide/Tech Hours]]</f>
        <v>5.3172684968074736E-2</v>
      </c>
      <c r="AG327" s="3">
        <v>77.00277777777778</v>
      </c>
      <c r="AH327" s="3">
        <v>4.0944444444444441</v>
      </c>
      <c r="AI327" s="4">
        <f>Table39[[#This Row],[CNA Hours Contract]]/Table39[[#This Row],[CNA Hours]]</f>
        <v>5.3172684968074736E-2</v>
      </c>
      <c r="AJ327" s="3">
        <v>0</v>
      </c>
      <c r="AK327" s="3">
        <v>0</v>
      </c>
      <c r="AL327" s="4">
        <v>0</v>
      </c>
      <c r="AM327" s="3">
        <v>0</v>
      </c>
      <c r="AN327" s="3">
        <v>0</v>
      </c>
      <c r="AO327" s="4">
        <v>0</v>
      </c>
      <c r="AP327" s="1" t="s">
        <v>325</v>
      </c>
      <c r="AQ327" s="1">
        <v>5</v>
      </c>
    </row>
    <row r="328" spans="1:43" x14ac:dyDescent="0.2">
      <c r="A328" s="1" t="s">
        <v>680</v>
      </c>
      <c r="B328" s="1" t="s">
        <v>1011</v>
      </c>
      <c r="C328" s="1" t="s">
        <v>1439</v>
      </c>
      <c r="D328" s="1" t="s">
        <v>1741</v>
      </c>
      <c r="E328" s="3">
        <v>22.666666666666668</v>
      </c>
      <c r="F328" s="3">
        <f t="shared" si="17"/>
        <v>145.20555555555558</v>
      </c>
      <c r="G328" s="3">
        <f>SUM(Table39[[#This Row],[RN Hours Contract (W/ Admin, DON)]], Table39[[#This Row],[LPN Contract Hours (w/ Admin)]], Table39[[#This Row],[CNA/NA/Med Aide Contract Hours]])</f>
        <v>0</v>
      </c>
      <c r="H328" s="4">
        <f>Table39[[#This Row],[Total Contract Hours]]/Table39[[#This Row],[Total Hours Nurse Staffing]]</f>
        <v>0</v>
      </c>
      <c r="I328" s="3">
        <f>SUM(Table39[[#This Row],[RN Hours]], Table39[[#This Row],[RN Admin Hours]], Table39[[#This Row],[RN DON Hours]])</f>
        <v>36.455555555555563</v>
      </c>
      <c r="J328" s="3">
        <f t="shared" si="15"/>
        <v>0</v>
      </c>
      <c r="K328" s="4">
        <f>Table39[[#This Row],[RN Hours Contract (W/ Admin, DON)]]/Table39[[#This Row],[RN Hours (w/ Admin, DON)]]</f>
        <v>0</v>
      </c>
      <c r="L328" s="3">
        <v>20.386111111111113</v>
      </c>
      <c r="M328" s="3">
        <v>0</v>
      </c>
      <c r="N328" s="4">
        <f>Table39[[#This Row],[RN Hours Contract]]/Table39[[#This Row],[RN Hours]]</f>
        <v>0</v>
      </c>
      <c r="O328" s="3">
        <v>7.0027777777777782</v>
      </c>
      <c r="P328" s="3">
        <v>0</v>
      </c>
      <c r="Q328" s="4">
        <f>Table39[[#This Row],[RN Admin Hours Contract]]/Table39[[#This Row],[RN Admin Hours]]</f>
        <v>0</v>
      </c>
      <c r="R328" s="3">
        <v>9.0666666666666664</v>
      </c>
      <c r="S328" s="3">
        <v>0</v>
      </c>
      <c r="T328" s="4">
        <f>Table39[[#This Row],[RN DON Hours Contract]]/Table39[[#This Row],[RN DON Hours]]</f>
        <v>0</v>
      </c>
      <c r="U328" s="3">
        <f>SUM(Table39[[#This Row],[LPN Hours]], Table39[[#This Row],[LPN Admin Hours]])</f>
        <v>47.352777777777774</v>
      </c>
      <c r="V328" s="3">
        <f>Table39[[#This Row],[LPN Hours Contract]]+Table39[[#This Row],[LPN Admin Hours Contract]]</f>
        <v>0</v>
      </c>
      <c r="W328" s="4">
        <f t="shared" si="16"/>
        <v>0</v>
      </c>
      <c r="X328" s="3">
        <v>47.352777777777774</v>
      </c>
      <c r="Y328" s="3">
        <v>0</v>
      </c>
      <c r="Z328" s="4">
        <f>Table39[[#This Row],[LPN Hours Contract]]/Table39[[#This Row],[LPN Hours]]</f>
        <v>0</v>
      </c>
      <c r="AA328" s="3">
        <v>0</v>
      </c>
      <c r="AB328" s="3">
        <v>0</v>
      </c>
      <c r="AC328" s="4">
        <v>0</v>
      </c>
      <c r="AD328" s="3">
        <f>SUM(Table39[[#This Row],[CNA Hours]], Table39[[#This Row],[NA in Training Hours]], Table39[[#This Row],[Med Aide/Tech Hours]])</f>
        <v>61.397222222222226</v>
      </c>
      <c r="AE328" s="3">
        <f>SUM(Table39[[#This Row],[CNA Hours Contract]], Table39[[#This Row],[NA in Training Hours Contract]], Table39[[#This Row],[Med Aide/Tech Hours Contract]])</f>
        <v>0</v>
      </c>
      <c r="AF328" s="4">
        <f>Table39[[#This Row],[CNA/NA/Med Aide Contract Hours]]/Table39[[#This Row],[Total CNA, NA in Training, Med Aide/Tech Hours]]</f>
        <v>0</v>
      </c>
      <c r="AG328" s="3">
        <v>61.397222222222226</v>
      </c>
      <c r="AH328" s="3">
        <v>0</v>
      </c>
      <c r="AI328" s="4">
        <f>Table39[[#This Row],[CNA Hours Contract]]/Table39[[#This Row],[CNA Hours]]</f>
        <v>0</v>
      </c>
      <c r="AJ328" s="3">
        <v>0</v>
      </c>
      <c r="AK328" s="3">
        <v>0</v>
      </c>
      <c r="AL328" s="4">
        <v>0</v>
      </c>
      <c r="AM328" s="3">
        <v>0</v>
      </c>
      <c r="AN328" s="3">
        <v>0</v>
      </c>
      <c r="AO328" s="4">
        <v>0</v>
      </c>
      <c r="AP328" s="1" t="s">
        <v>326</v>
      </c>
      <c r="AQ328" s="1">
        <v>5</v>
      </c>
    </row>
    <row r="329" spans="1:43" x14ac:dyDescent="0.2">
      <c r="A329" s="1" t="s">
        <v>680</v>
      </c>
      <c r="B329" s="1" t="s">
        <v>1012</v>
      </c>
      <c r="C329" s="1" t="s">
        <v>1441</v>
      </c>
      <c r="D329" s="1" t="s">
        <v>1757</v>
      </c>
      <c r="E329" s="3">
        <v>117.75555555555556</v>
      </c>
      <c r="F329" s="3">
        <f t="shared" si="17"/>
        <v>363.91388888888889</v>
      </c>
      <c r="G329" s="3">
        <f>SUM(Table39[[#This Row],[RN Hours Contract (W/ Admin, DON)]], Table39[[#This Row],[LPN Contract Hours (w/ Admin)]], Table39[[#This Row],[CNA/NA/Med Aide Contract Hours]])</f>
        <v>8.3333333333333329E-2</v>
      </c>
      <c r="H329" s="4">
        <f>Table39[[#This Row],[Total Contract Hours]]/Table39[[#This Row],[Total Hours Nurse Staffing]]</f>
        <v>2.2899190131975665E-4</v>
      </c>
      <c r="I329" s="3">
        <f>SUM(Table39[[#This Row],[RN Hours]], Table39[[#This Row],[RN Admin Hours]], Table39[[#This Row],[RN DON Hours]])</f>
        <v>78.833333333333329</v>
      </c>
      <c r="J329" s="3">
        <f t="shared" si="15"/>
        <v>8.3333333333333329E-2</v>
      </c>
      <c r="K329" s="4">
        <f>Table39[[#This Row],[RN Hours Contract (W/ Admin, DON)]]/Table39[[#This Row],[RN Hours (w/ Admin, DON)]]</f>
        <v>1.0570824524312897E-3</v>
      </c>
      <c r="L329" s="3">
        <v>60.744444444444447</v>
      </c>
      <c r="M329" s="3">
        <v>8.3333333333333329E-2</v>
      </c>
      <c r="N329" s="4">
        <f>Table39[[#This Row],[RN Hours Contract]]/Table39[[#This Row],[RN Hours]]</f>
        <v>1.3718675690506674E-3</v>
      </c>
      <c r="O329" s="3">
        <v>12.4</v>
      </c>
      <c r="P329" s="3">
        <v>0</v>
      </c>
      <c r="Q329" s="4">
        <f>Table39[[#This Row],[RN Admin Hours Contract]]/Table39[[#This Row],[RN Admin Hours]]</f>
        <v>0</v>
      </c>
      <c r="R329" s="3">
        <v>5.6888888888888891</v>
      </c>
      <c r="S329" s="3">
        <v>0</v>
      </c>
      <c r="T329" s="4">
        <f>Table39[[#This Row],[RN DON Hours Contract]]/Table39[[#This Row],[RN DON Hours]]</f>
        <v>0</v>
      </c>
      <c r="U329" s="3">
        <f>SUM(Table39[[#This Row],[LPN Hours]], Table39[[#This Row],[LPN Admin Hours]])</f>
        <v>100.13055555555556</v>
      </c>
      <c r="V329" s="3">
        <f>Table39[[#This Row],[LPN Hours Contract]]+Table39[[#This Row],[LPN Admin Hours Contract]]</f>
        <v>0</v>
      </c>
      <c r="W329" s="4">
        <f t="shared" si="16"/>
        <v>0</v>
      </c>
      <c r="X329" s="3">
        <v>100.13055555555556</v>
      </c>
      <c r="Y329" s="3">
        <v>0</v>
      </c>
      <c r="Z329" s="4">
        <f>Table39[[#This Row],[LPN Hours Contract]]/Table39[[#This Row],[LPN Hours]]</f>
        <v>0</v>
      </c>
      <c r="AA329" s="3">
        <v>0</v>
      </c>
      <c r="AB329" s="3">
        <v>0</v>
      </c>
      <c r="AC329" s="4">
        <v>0</v>
      </c>
      <c r="AD329" s="3">
        <f>SUM(Table39[[#This Row],[CNA Hours]], Table39[[#This Row],[NA in Training Hours]], Table39[[#This Row],[Med Aide/Tech Hours]])</f>
        <v>184.95</v>
      </c>
      <c r="AE329" s="3">
        <f>SUM(Table39[[#This Row],[CNA Hours Contract]], Table39[[#This Row],[NA in Training Hours Contract]], Table39[[#This Row],[Med Aide/Tech Hours Contract]])</f>
        <v>0</v>
      </c>
      <c r="AF329" s="4">
        <f>Table39[[#This Row],[CNA/NA/Med Aide Contract Hours]]/Table39[[#This Row],[Total CNA, NA in Training, Med Aide/Tech Hours]]</f>
        <v>0</v>
      </c>
      <c r="AG329" s="3">
        <v>145.51944444444445</v>
      </c>
      <c r="AH329" s="3">
        <v>0</v>
      </c>
      <c r="AI329" s="4">
        <f>Table39[[#This Row],[CNA Hours Contract]]/Table39[[#This Row],[CNA Hours]]</f>
        <v>0</v>
      </c>
      <c r="AJ329" s="3">
        <v>39.430555555555557</v>
      </c>
      <c r="AK329" s="3">
        <v>0</v>
      </c>
      <c r="AL329" s="4">
        <f>Table39[[#This Row],[NA in Training Hours Contract]]/Table39[[#This Row],[NA in Training Hours]]</f>
        <v>0</v>
      </c>
      <c r="AM329" s="3">
        <v>0</v>
      </c>
      <c r="AN329" s="3">
        <v>0</v>
      </c>
      <c r="AO329" s="4">
        <v>0</v>
      </c>
      <c r="AP329" s="1" t="s">
        <v>327</v>
      </c>
      <c r="AQ329" s="1">
        <v>5</v>
      </c>
    </row>
    <row r="330" spans="1:43" x14ac:dyDescent="0.2">
      <c r="A330" s="1" t="s">
        <v>680</v>
      </c>
      <c r="B330" s="1" t="s">
        <v>1013</v>
      </c>
      <c r="C330" s="1" t="s">
        <v>1590</v>
      </c>
      <c r="D330" s="1" t="s">
        <v>1754</v>
      </c>
      <c r="E330" s="3">
        <v>117.96666666666667</v>
      </c>
      <c r="F330" s="3">
        <f t="shared" si="17"/>
        <v>273.00966666666665</v>
      </c>
      <c r="G330" s="3">
        <f>SUM(Table39[[#This Row],[RN Hours Contract (W/ Admin, DON)]], Table39[[#This Row],[LPN Contract Hours (w/ Admin)]], Table39[[#This Row],[CNA/NA/Med Aide Contract Hours]])</f>
        <v>25.468</v>
      </c>
      <c r="H330" s="4">
        <f>Table39[[#This Row],[Total Contract Hours]]/Table39[[#This Row],[Total Hours Nurse Staffing]]</f>
        <v>9.3286074119475634E-2</v>
      </c>
      <c r="I330" s="3">
        <f>SUM(Table39[[#This Row],[RN Hours]], Table39[[#This Row],[RN Admin Hours]], Table39[[#This Row],[RN DON Hours]])</f>
        <v>82.183333333333323</v>
      </c>
      <c r="J330" s="3">
        <f t="shared" si="15"/>
        <v>0</v>
      </c>
      <c r="K330" s="4">
        <f>Table39[[#This Row],[RN Hours Contract (W/ Admin, DON)]]/Table39[[#This Row],[RN Hours (w/ Admin, DON)]]</f>
        <v>0</v>
      </c>
      <c r="L330" s="3">
        <v>76.761111111111106</v>
      </c>
      <c r="M330" s="3">
        <v>0</v>
      </c>
      <c r="N330" s="4">
        <f>Table39[[#This Row],[RN Hours Contract]]/Table39[[#This Row],[RN Hours]]</f>
        <v>0</v>
      </c>
      <c r="O330" s="3">
        <v>0</v>
      </c>
      <c r="P330" s="3">
        <v>0</v>
      </c>
      <c r="Q330" s="4">
        <v>0</v>
      </c>
      <c r="R330" s="3">
        <v>5.4222222222222225</v>
      </c>
      <c r="S330" s="3">
        <v>0</v>
      </c>
      <c r="T330" s="4">
        <f>Table39[[#This Row],[RN DON Hours Contract]]/Table39[[#This Row],[RN DON Hours]]</f>
        <v>0</v>
      </c>
      <c r="U330" s="3">
        <f>SUM(Table39[[#This Row],[LPN Hours]], Table39[[#This Row],[LPN Admin Hours]])</f>
        <v>70.294444444444451</v>
      </c>
      <c r="V330" s="3">
        <f>Table39[[#This Row],[LPN Hours Contract]]+Table39[[#This Row],[LPN Admin Hours Contract]]</f>
        <v>0</v>
      </c>
      <c r="W330" s="4">
        <f t="shared" si="16"/>
        <v>0</v>
      </c>
      <c r="X330" s="3">
        <v>64.144444444444446</v>
      </c>
      <c r="Y330" s="3">
        <v>0</v>
      </c>
      <c r="Z330" s="4">
        <f>Table39[[#This Row],[LPN Hours Contract]]/Table39[[#This Row],[LPN Hours]]</f>
        <v>0</v>
      </c>
      <c r="AA330" s="3">
        <v>6.15</v>
      </c>
      <c r="AB330" s="3">
        <v>0</v>
      </c>
      <c r="AC330" s="4">
        <f>Table39[[#This Row],[LPN Admin Hours Contract]]/Table39[[#This Row],[LPN Admin Hours]]</f>
        <v>0</v>
      </c>
      <c r="AD330" s="3">
        <f>SUM(Table39[[#This Row],[CNA Hours]], Table39[[#This Row],[NA in Training Hours]], Table39[[#This Row],[Med Aide/Tech Hours]])</f>
        <v>120.5318888888889</v>
      </c>
      <c r="AE330" s="3">
        <f>SUM(Table39[[#This Row],[CNA Hours Contract]], Table39[[#This Row],[NA in Training Hours Contract]], Table39[[#This Row],[Med Aide/Tech Hours Contract]])</f>
        <v>25.468</v>
      </c>
      <c r="AF330" s="4">
        <f>Table39[[#This Row],[CNA/NA/Med Aide Contract Hours]]/Table39[[#This Row],[Total CNA, NA in Training, Med Aide/Tech Hours]]</f>
        <v>0.2112967799208508</v>
      </c>
      <c r="AG330" s="3">
        <v>120.5318888888889</v>
      </c>
      <c r="AH330" s="3">
        <v>25.468</v>
      </c>
      <c r="AI330" s="4">
        <f>Table39[[#This Row],[CNA Hours Contract]]/Table39[[#This Row],[CNA Hours]]</f>
        <v>0.2112967799208508</v>
      </c>
      <c r="AJ330" s="3">
        <v>0</v>
      </c>
      <c r="AK330" s="3">
        <v>0</v>
      </c>
      <c r="AL330" s="4">
        <v>0</v>
      </c>
      <c r="AM330" s="3">
        <v>0</v>
      </c>
      <c r="AN330" s="3">
        <v>0</v>
      </c>
      <c r="AO330" s="4">
        <v>0</v>
      </c>
      <c r="AP330" s="1" t="s">
        <v>328</v>
      </c>
      <c r="AQ330" s="1">
        <v>5</v>
      </c>
    </row>
    <row r="331" spans="1:43" x14ac:dyDescent="0.2">
      <c r="A331" s="1" t="s">
        <v>680</v>
      </c>
      <c r="B331" s="1" t="s">
        <v>1014</v>
      </c>
      <c r="C331" s="1" t="s">
        <v>1388</v>
      </c>
      <c r="D331" s="1" t="s">
        <v>1758</v>
      </c>
      <c r="E331" s="3">
        <v>118.74444444444444</v>
      </c>
      <c r="F331" s="3">
        <f t="shared" si="17"/>
        <v>281.12777777777779</v>
      </c>
      <c r="G331" s="3">
        <f>SUM(Table39[[#This Row],[RN Hours Contract (W/ Admin, DON)]], Table39[[#This Row],[LPN Contract Hours (w/ Admin)]], Table39[[#This Row],[CNA/NA/Med Aide Contract Hours]])</f>
        <v>0</v>
      </c>
      <c r="H331" s="4">
        <f>Table39[[#This Row],[Total Contract Hours]]/Table39[[#This Row],[Total Hours Nurse Staffing]]</f>
        <v>0</v>
      </c>
      <c r="I331" s="3">
        <f>SUM(Table39[[#This Row],[RN Hours]], Table39[[#This Row],[RN Admin Hours]], Table39[[#This Row],[RN DON Hours]])</f>
        <v>47.292222222222222</v>
      </c>
      <c r="J331" s="3">
        <f t="shared" si="15"/>
        <v>0</v>
      </c>
      <c r="K331" s="4">
        <f>Table39[[#This Row],[RN Hours Contract (W/ Admin, DON)]]/Table39[[#This Row],[RN Hours (w/ Admin, DON)]]</f>
        <v>0</v>
      </c>
      <c r="L331" s="3">
        <v>26.088888888888889</v>
      </c>
      <c r="M331" s="3">
        <v>0</v>
      </c>
      <c r="N331" s="4">
        <f>Table39[[#This Row],[RN Hours Contract]]/Table39[[#This Row],[RN Hours]]</f>
        <v>0</v>
      </c>
      <c r="O331" s="3">
        <v>14.714444444444446</v>
      </c>
      <c r="P331" s="3">
        <v>0</v>
      </c>
      <c r="Q331" s="4">
        <f>Table39[[#This Row],[RN Admin Hours Contract]]/Table39[[#This Row],[RN Admin Hours]]</f>
        <v>0</v>
      </c>
      <c r="R331" s="3">
        <v>6.4888888888888889</v>
      </c>
      <c r="S331" s="3">
        <v>0</v>
      </c>
      <c r="T331" s="4">
        <f>Table39[[#This Row],[RN DON Hours Contract]]/Table39[[#This Row],[RN DON Hours]]</f>
        <v>0</v>
      </c>
      <c r="U331" s="3">
        <f>SUM(Table39[[#This Row],[LPN Hours]], Table39[[#This Row],[LPN Admin Hours]])</f>
        <v>63.301111111111112</v>
      </c>
      <c r="V331" s="3">
        <f>Table39[[#This Row],[LPN Hours Contract]]+Table39[[#This Row],[LPN Admin Hours Contract]]</f>
        <v>0</v>
      </c>
      <c r="W331" s="4">
        <f t="shared" si="16"/>
        <v>0</v>
      </c>
      <c r="X331" s="3">
        <v>63.301111111111112</v>
      </c>
      <c r="Y331" s="3">
        <v>0</v>
      </c>
      <c r="Z331" s="4">
        <f>Table39[[#This Row],[LPN Hours Contract]]/Table39[[#This Row],[LPN Hours]]</f>
        <v>0</v>
      </c>
      <c r="AA331" s="3">
        <v>0</v>
      </c>
      <c r="AB331" s="3">
        <v>0</v>
      </c>
      <c r="AC331" s="4">
        <v>0</v>
      </c>
      <c r="AD331" s="3">
        <f>SUM(Table39[[#This Row],[CNA Hours]], Table39[[#This Row],[NA in Training Hours]], Table39[[#This Row],[Med Aide/Tech Hours]])</f>
        <v>170.53444444444446</v>
      </c>
      <c r="AE331" s="3">
        <f>SUM(Table39[[#This Row],[CNA Hours Contract]], Table39[[#This Row],[NA in Training Hours Contract]], Table39[[#This Row],[Med Aide/Tech Hours Contract]])</f>
        <v>0</v>
      </c>
      <c r="AF331" s="4">
        <f>Table39[[#This Row],[CNA/NA/Med Aide Contract Hours]]/Table39[[#This Row],[Total CNA, NA in Training, Med Aide/Tech Hours]]</f>
        <v>0</v>
      </c>
      <c r="AG331" s="3">
        <v>141.4077777777778</v>
      </c>
      <c r="AH331" s="3">
        <v>0</v>
      </c>
      <c r="AI331" s="4">
        <f>Table39[[#This Row],[CNA Hours Contract]]/Table39[[#This Row],[CNA Hours]]</f>
        <v>0</v>
      </c>
      <c r="AJ331" s="3">
        <v>29.126666666666669</v>
      </c>
      <c r="AK331" s="3">
        <v>0</v>
      </c>
      <c r="AL331" s="4">
        <f>Table39[[#This Row],[NA in Training Hours Contract]]/Table39[[#This Row],[NA in Training Hours]]</f>
        <v>0</v>
      </c>
      <c r="AM331" s="3">
        <v>0</v>
      </c>
      <c r="AN331" s="3">
        <v>0</v>
      </c>
      <c r="AO331" s="4">
        <v>0</v>
      </c>
      <c r="AP331" s="1" t="s">
        <v>329</v>
      </c>
      <c r="AQ331" s="1">
        <v>5</v>
      </c>
    </row>
    <row r="332" spans="1:43" x14ac:dyDescent="0.2">
      <c r="A332" s="1" t="s">
        <v>680</v>
      </c>
      <c r="B332" s="1" t="s">
        <v>1015</v>
      </c>
      <c r="C332" s="1" t="s">
        <v>1401</v>
      </c>
      <c r="D332" s="1" t="s">
        <v>1699</v>
      </c>
      <c r="E332" s="3">
        <v>55.133333333333333</v>
      </c>
      <c r="F332" s="3">
        <f t="shared" si="17"/>
        <v>136.19111111111113</v>
      </c>
      <c r="G332" s="3">
        <f>SUM(Table39[[#This Row],[RN Hours Contract (W/ Admin, DON)]], Table39[[#This Row],[LPN Contract Hours (w/ Admin)]], Table39[[#This Row],[CNA/NA/Med Aide Contract Hours]])</f>
        <v>0.13333333333333333</v>
      </c>
      <c r="H332" s="4">
        <f>Table39[[#This Row],[Total Contract Hours]]/Table39[[#This Row],[Total Hours Nurse Staffing]]</f>
        <v>9.7901641484188879E-4</v>
      </c>
      <c r="I332" s="3">
        <f>SUM(Table39[[#This Row],[RN Hours]], Table39[[#This Row],[RN Admin Hours]], Table39[[#This Row],[RN DON Hours]])</f>
        <v>31.174444444444443</v>
      </c>
      <c r="J332" s="3">
        <f t="shared" si="15"/>
        <v>0.13333333333333333</v>
      </c>
      <c r="K332" s="4">
        <f>Table39[[#This Row],[RN Hours Contract (W/ Admin, DON)]]/Table39[[#This Row],[RN Hours (w/ Admin, DON)]]</f>
        <v>4.2770075204048904E-3</v>
      </c>
      <c r="L332" s="3">
        <v>22.977777777777778</v>
      </c>
      <c r="M332" s="3">
        <v>0.13333333333333333</v>
      </c>
      <c r="N332" s="4">
        <f>Table39[[#This Row],[RN Hours Contract]]/Table39[[#This Row],[RN Hours]]</f>
        <v>5.8027079303675051E-3</v>
      </c>
      <c r="O332" s="3">
        <v>5.2361111111111107</v>
      </c>
      <c r="P332" s="3">
        <v>0</v>
      </c>
      <c r="Q332" s="4">
        <f>Table39[[#This Row],[RN Admin Hours Contract]]/Table39[[#This Row],[RN Admin Hours]]</f>
        <v>0</v>
      </c>
      <c r="R332" s="3">
        <v>2.9605555555555556</v>
      </c>
      <c r="S332" s="3">
        <v>0</v>
      </c>
      <c r="T332" s="4">
        <f>Table39[[#This Row],[RN DON Hours Contract]]/Table39[[#This Row],[RN DON Hours]]</f>
        <v>0</v>
      </c>
      <c r="U332" s="3">
        <f>SUM(Table39[[#This Row],[LPN Hours]], Table39[[#This Row],[LPN Admin Hours]])</f>
        <v>28.358333333333334</v>
      </c>
      <c r="V332" s="3">
        <f>Table39[[#This Row],[LPN Hours Contract]]+Table39[[#This Row],[LPN Admin Hours Contract]]</f>
        <v>0</v>
      </c>
      <c r="W332" s="4">
        <f t="shared" si="16"/>
        <v>0</v>
      </c>
      <c r="X332" s="3">
        <v>28.358333333333334</v>
      </c>
      <c r="Y332" s="3">
        <v>0</v>
      </c>
      <c r="Z332" s="4">
        <f>Table39[[#This Row],[LPN Hours Contract]]/Table39[[#This Row],[LPN Hours]]</f>
        <v>0</v>
      </c>
      <c r="AA332" s="3">
        <v>0</v>
      </c>
      <c r="AB332" s="3">
        <v>0</v>
      </c>
      <c r="AC332" s="4">
        <v>0</v>
      </c>
      <c r="AD332" s="3">
        <f>SUM(Table39[[#This Row],[CNA Hours]], Table39[[#This Row],[NA in Training Hours]], Table39[[#This Row],[Med Aide/Tech Hours]])</f>
        <v>76.658333333333331</v>
      </c>
      <c r="AE332" s="3">
        <f>SUM(Table39[[#This Row],[CNA Hours Contract]], Table39[[#This Row],[NA in Training Hours Contract]], Table39[[#This Row],[Med Aide/Tech Hours Contract]])</f>
        <v>0</v>
      </c>
      <c r="AF332" s="4">
        <f>Table39[[#This Row],[CNA/NA/Med Aide Contract Hours]]/Table39[[#This Row],[Total CNA, NA in Training, Med Aide/Tech Hours]]</f>
        <v>0</v>
      </c>
      <c r="AG332" s="3">
        <v>76.658333333333331</v>
      </c>
      <c r="AH332" s="3">
        <v>0</v>
      </c>
      <c r="AI332" s="4">
        <f>Table39[[#This Row],[CNA Hours Contract]]/Table39[[#This Row],[CNA Hours]]</f>
        <v>0</v>
      </c>
      <c r="AJ332" s="3">
        <v>0</v>
      </c>
      <c r="AK332" s="3">
        <v>0</v>
      </c>
      <c r="AL332" s="4">
        <v>0</v>
      </c>
      <c r="AM332" s="3">
        <v>0</v>
      </c>
      <c r="AN332" s="3">
        <v>0</v>
      </c>
      <c r="AO332" s="4">
        <v>0</v>
      </c>
      <c r="AP332" s="1" t="s">
        <v>330</v>
      </c>
      <c r="AQ332" s="1">
        <v>5</v>
      </c>
    </row>
    <row r="333" spans="1:43" x14ac:dyDescent="0.2">
      <c r="A333" s="1" t="s">
        <v>680</v>
      </c>
      <c r="B333" s="1" t="s">
        <v>1016</v>
      </c>
      <c r="C333" s="1" t="s">
        <v>1386</v>
      </c>
      <c r="D333" s="1" t="s">
        <v>1741</v>
      </c>
      <c r="E333" s="3">
        <v>129.96666666666667</v>
      </c>
      <c r="F333" s="3">
        <f t="shared" si="17"/>
        <v>260.26599999999996</v>
      </c>
      <c r="G333" s="3">
        <f>SUM(Table39[[#This Row],[RN Hours Contract (W/ Admin, DON)]], Table39[[#This Row],[LPN Contract Hours (w/ Admin)]], Table39[[#This Row],[CNA/NA/Med Aide Contract Hours]])</f>
        <v>1.0666666666666667</v>
      </c>
      <c r="H333" s="4">
        <f>Table39[[#This Row],[Total Contract Hours]]/Table39[[#This Row],[Total Hours Nurse Staffing]]</f>
        <v>4.0983711536146357E-3</v>
      </c>
      <c r="I333" s="3">
        <f>SUM(Table39[[#This Row],[RN Hours]], Table39[[#This Row],[RN Admin Hours]], Table39[[#This Row],[RN DON Hours]])</f>
        <v>37.288222222222224</v>
      </c>
      <c r="J333" s="3">
        <f t="shared" si="15"/>
        <v>1.0666666666666667</v>
      </c>
      <c r="K333" s="4">
        <f>Table39[[#This Row],[RN Hours Contract (W/ Admin, DON)]]/Table39[[#This Row],[RN Hours (w/ Admin, DON)]]</f>
        <v>2.8605994147690363E-2</v>
      </c>
      <c r="L333" s="3">
        <v>21.913333333333334</v>
      </c>
      <c r="M333" s="3">
        <v>0</v>
      </c>
      <c r="N333" s="4">
        <f>Table39[[#This Row],[RN Hours Contract]]/Table39[[#This Row],[RN Hours]]</f>
        <v>0</v>
      </c>
      <c r="O333" s="3">
        <v>11.289333333333333</v>
      </c>
      <c r="P333" s="3">
        <v>1.0666666666666667</v>
      </c>
      <c r="Q333" s="4">
        <f>Table39[[#This Row],[RN Admin Hours Contract]]/Table39[[#This Row],[RN Admin Hours]]</f>
        <v>9.4484469115389158E-2</v>
      </c>
      <c r="R333" s="3">
        <v>4.0855555555555556</v>
      </c>
      <c r="S333" s="3">
        <v>0</v>
      </c>
      <c r="T333" s="4">
        <f>Table39[[#This Row],[RN DON Hours Contract]]/Table39[[#This Row],[RN DON Hours]]</f>
        <v>0</v>
      </c>
      <c r="U333" s="3">
        <f>SUM(Table39[[#This Row],[LPN Hours]], Table39[[#This Row],[LPN Admin Hours]])</f>
        <v>93.978888888888875</v>
      </c>
      <c r="V333" s="3">
        <f>Table39[[#This Row],[LPN Hours Contract]]+Table39[[#This Row],[LPN Admin Hours Contract]]</f>
        <v>0</v>
      </c>
      <c r="W333" s="4">
        <f t="shared" si="16"/>
        <v>0</v>
      </c>
      <c r="X333" s="3">
        <v>71.27</v>
      </c>
      <c r="Y333" s="3">
        <v>0</v>
      </c>
      <c r="Z333" s="4">
        <f>Table39[[#This Row],[LPN Hours Contract]]/Table39[[#This Row],[LPN Hours]]</f>
        <v>0</v>
      </c>
      <c r="AA333" s="3">
        <v>22.708888888888882</v>
      </c>
      <c r="AB333" s="3">
        <v>0</v>
      </c>
      <c r="AC333" s="4">
        <f>Table39[[#This Row],[LPN Admin Hours Contract]]/Table39[[#This Row],[LPN Admin Hours]]</f>
        <v>0</v>
      </c>
      <c r="AD333" s="3">
        <f>SUM(Table39[[#This Row],[CNA Hours]], Table39[[#This Row],[NA in Training Hours]], Table39[[#This Row],[Med Aide/Tech Hours]])</f>
        <v>128.99888888888887</v>
      </c>
      <c r="AE333" s="3">
        <f>SUM(Table39[[#This Row],[CNA Hours Contract]], Table39[[#This Row],[NA in Training Hours Contract]], Table39[[#This Row],[Med Aide/Tech Hours Contract]])</f>
        <v>0</v>
      </c>
      <c r="AF333" s="4">
        <f>Table39[[#This Row],[CNA/NA/Med Aide Contract Hours]]/Table39[[#This Row],[Total CNA, NA in Training, Med Aide/Tech Hours]]</f>
        <v>0</v>
      </c>
      <c r="AG333" s="3">
        <v>128.99888888888887</v>
      </c>
      <c r="AH333" s="3">
        <v>0</v>
      </c>
      <c r="AI333" s="4">
        <f>Table39[[#This Row],[CNA Hours Contract]]/Table39[[#This Row],[CNA Hours]]</f>
        <v>0</v>
      </c>
      <c r="AJ333" s="3">
        <v>0</v>
      </c>
      <c r="AK333" s="3">
        <v>0</v>
      </c>
      <c r="AL333" s="4">
        <v>0</v>
      </c>
      <c r="AM333" s="3">
        <v>0</v>
      </c>
      <c r="AN333" s="3">
        <v>0</v>
      </c>
      <c r="AO333" s="4">
        <v>0</v>
      </c>
      <c r="AP333" s="1" t="s">
        <v>331</v>
      </c>
      <c r="AQ333" s="1">
        <v>5</v>
      </c>
    </row>
    <row r="334" spans="1:43" x14ac:dyDescent="0.2">
      <c r="A334" s="1" t="s">
        <v>680</v>
      </c>
      <c r="B334" s="1" t="s">
        <v>1017</v>
      </c>
      <c r="C334" s="1" t="s">
        <v>1591</v>
      </c>
      <c r="D334" s="1" t="s">
        <v>1782</v>
      </c>
      <c r="E334" s="3">
        <v>37.977777777777774</v>
      </c>
      <c r="F334" s="3">
        <f t="shared" si="17"/>
        <v>130.31377777777777</v>
      </c>
      <c r="G334" s="3">
        <f>SUM(Table39[[#This Row],[RN Hours Contract (W/ Admin, DON)]], Table39[[#This Row],[LPN Contract Hours (w/ Admin)]], Table39[[#This Row],[CNA/NA/Med Aide Contract Hours]])</f>
        <v>0</v>
      </c>
      <c r="H334" s="4">
        <f>Table39[[#This Row],[Total Contract Hours]]/Table39[[#This Row],[Total Hours Nurse Staffing]]</f>
        <v>0</v>
      </c>
      <c r="I334" s="3">
        <f>SUM(Table39[[#This Row],[RN Hours]], Table39[[#This Row],[RN Admin Hours]], Table39[[#This Row],[RN DON Hours]])</f>
        <v>20.951666666666668</v>
      </c>
      <c r="J334" s="3">
        <f t="shared" si="15"/>
        <v>0</v>
      </c>
      <c r="K334" s="4">
        <f>Table39[[#This Row],[RN Hours Contract (W/ Admin, DON)]]/Table39[[#This Row],[RN Hours (w/ Admin, DON)]]</f>
        <v>0</v>
      </c>
      <c r="L334" s="3">
        <v>9.7541111111111114</v>
      </c>
      <c r="M334" s="3">
        <v>0</v>
      </c>
      <c r="N334" s="4">
        <f>Table39[[#This Row],[RN Hours Contract]]/Table39[[#This Row],[RN Hours]]</f>
        <v>0</v>
      </c>
      <c r="O334" s="3">
        <v>5.4833333333333343</v>
      </c>
      <c r="P334" s="3">
        <v>0</v>
      </c>
      <c r="Q334" s="4">
        <f>Table39[[#This Row],[RN Admin Hours Contract]]/Table39[[#This Row],[RN Admin Hours]]</f>
        <v>0</v>
      </c>
      <c r="R334" s="3">
        <v>5.7142222222222232</v>
      </c>
      <c r="S334" s="3">
        <v>0</v>
      </c>
      <c r="T334" s="4">
        <f>Table39[[#This Row],[RN DON Hours Contract]]/Table39[[#This Row],[RN DON Hours]]</f>
        <v>0</v>
      </c>
      <c r="U334" s="3">
        <f>SUM(Table39[[#This Row],[LPN Hours]], Table39[[#This Row],[LPN Admin Hours]])</f>
        <v>33.123555555555555</v>
      </c>
      <c r="V334" s="3">
        <f>Table39[[#This Row],[LPN Hours Contract]]+Table39[[#This Row],[LPN Admin Hours Contract]]</f>
        <v>0</v>
      </c>
      <c r="W334" s="4">
        <f t="shared" si="16"/>
        <v>0</v>
      </c>
      <c r="X334" s="3">
        <v>33.123555555555555</v>
      </c>
      <c r="Y334" s="3">
        <v>0</v>
      </c>
      <c r="Z334" s="4">
        <f>Table39[[#This Row],[LPN Hours Contract]]/Table39[[#This Row],[LPN Hours]]</f>
        <v>0</v>
      </c>
      <c r="AA334" s="3">
        <v>0</v>
      </c>
      <c r="AB334" s="3">
        <v>0</v>
      </c>
      <c r="AC334" s="4">
        <v>0</v>
      </c>
      <c r="AD334" s="3">
        <f>SUM(Table39[[#This Row],[CNA Hours]], Table39[[#This Row],[NA in Training Hours]], Table39[[#This Row],[Med Aide/Tech Hours]])</f>
        <v>76.238555555555564</v>
      </c>
      <c r="AE334" s="3">
        <f>SUM(Table39[[#This Row],[CNA Hours Contract]], Table39[[#This Row],[NA in Training Hours Contract]], Table39[[#This Row],[Med Aide/Tech Hours Contract]])</f>
        <v>0</v>
      </c>
      <c r="AF334" s="4">
        <f>Table39[[#This Row],[CNA/NA/Med Aide Contract Hours]]/Table39[[#This Row],[Total CNA, NA in Training, Med Aide/Tech Hours]]</f>
        <v>0</v>
      </c>
      <c r="AG334" s="3">
        <v>76.238555555555564</v>
      </c>
      <c r="AH334" s="3">
        <v>0</v>
      </c>
      <c r="AI334" s="4">
        <f>Table39[[#This Row],[CNA Hours Contract]]/Table39[[#This Row],[CNA Hours]]</f>
        <v>0</v>
      </c>
      <c r="AJ334" s="3">
        <v>0</v>
      </c>
      <c r="AK334" s="3">
        <v>0</v>
      </c>
      <c r="AL334" s="4">
        <v>0</v>
      </c>
      <c r="AM334" s="3">
        <v>0</v>
      </c>
      <c r="AN334" s="3">
        <v>0</v>
      </c>
      <c r="AO334" s="4">
        <v>0</v>
      </c>
      <c r="AP334" s="1" t="s">
        <v>332</v>
      </c>
      <c r="AQ334" s="1">
        <v>5</v>
      </c>
    </row>
    <row r="335" spans="1:43" x14ac:dyDescent="0.2">
      <c r="A335" s="1" t="s">
        <v>680</v>
      </c>
      <c r="B335" s="1" t="s">
        <v>1018</v>
      </c>
      <c r="C335" s="1" t="s">
        <v>1592</v>
      </c>
      <c r="D335" s="1" t="s">
        <v>1722</v>
      </c>
      <c r="E335" s="3">
        <v>31.177777777777777</v>
      </c>
      <c r="F335" s="3">
        <f t="shared" si="17"/>
        <v>159.90555555555557</v>
      </c>
      <c r="G335" s="3">
        <f>SUM(Table39[[#This Row],[RN Hours Contract (W/ Admin, DON)]], Table39[[#This Row],[LPN Contract Hours (w/ Admin)]], Table39[[#This Row],[CNA/NA/Med Aide Contract Hours]])</f>
        <v>3.1055555555555556</v>
      </c>
      <c r="H335" s="4">
        <f>Table39[[#This Row],[Total Contract Hours]]/Table39[[#This Row],[Total Hours Nurse Staffing]]</f>
        <v>1.9421186116805059E-2</v>
      </c>
      <c r="I335" s="3">
        <f>SUM(Table39[[#This Row],[RN Hours]], Table39[[#This Row],[RN Admin Hours]], Table39[[#This Row],[RN DON Hours]])</f>
        <v>44.683333333333337</v>
      </c>
      <c r="J335" s="3">
        <f t="shared" si="15"/>
        <v>0</v>
      </c>
      <c r="K335" s="4">
        <f>Table39[[#This Row],[RN Hours Contract (W/ Admin, DON)]]/Table39[[#This Row],[RN Hours (w/ Admin, DON)]]</f>
        <v>0</v>
      </c>
      <c r="L335" s="3">
        <v>35.700000000000003</v>
      </c>
      <c r="M335" s="3">
        <v>0</v>
      </c>
      <c r="N335" s="4">
        <f>Table39[[#This Row],[RN Hours Contract]]/Table39[[#This Row],[RN Hours]]</f>
        <v>0</v>
      </c>
      <c r="O335" s="3">
        <v>4.1833333333333336</v>
      </c>
      <c r="P335" s="3">
        <v>0</v>
      </c>
      <c r="Q335" s="4">
        <f>Table39[[#This Row],[RN Admin Hours Contract]]/Table39[[#This Row],[RN Admin Hours]]</f>
        <v>0</v>
      </c>
      <c r="R335" s="3">
        <v>4.8</v>
      </c>
      <c r="S335" s="3">
        <v>0</v>
      </c>
      <c r="T335" s="4">
        <f>Table39[[#This Row],[RN DON Hours Contract]]/Table39[[#This Row],[RN DON Hours]]</f>
        <v>0</v>
      </c>
      <c r="U335" s="3">
        <f>SUM(Table39[[#This Row],[LPN Hours]], Table39[[#This Row],[LPN Admin Hours]])</f>
        <v>25.844444444444445</v>
      </c>
      <c r="V335" s="3">
        <f>Table39[[#This Row],[LPN Hours Contract]]+Table39[[#This Row],[LPN Admin Hours Contract]]</f>
        <v>1.5555555555555556</v>
      </c>
      <c r="W335" s="4">
        <f t="shared" si="16"/>
        <v>6.0189165950128978E-2</v>
      </c>
      <c r="X335" s="3">
        <v>25.844444444444445</v>
      </c>
      <c r="Y335" s="3">
        <v>1.5555555555555556</v>
      </c>
      <c r="Z335" s="4">
        <f>Table39[[#This Row],[LPN Hours Contract]]/Table39[[#This Row],[LPN Hours]]</f>
        <v>6.0189165950128978E-2</v>
      </c>
      <c r="AA335" s="3">
        <v>0</v>
      </c>
      <c r="AB335" s="3">
        <v>0</v>
      </c>
      <c r="AC335" s="4">
        <v>0</v>
      </c>
      <c r="AD335" s="3">
        <f>SUM(Table39[[#This Row],[CNA Hours]], Table39[[#This Row],[NA in Training Hours]], Table39[[#This Row],[Med Aide/Tech Hours]])</f>
        <v>89.37777777777778</v>
      </c>
      <c r="AE335" s="3">
        <f>SUM(Table39[[#This Row],[CNA Hours Contract]], Table39[[#This Row],[NA in Training Hours Contract]], Table39[[#This Row],[Med Aide/Tech Hours Contract]])</f>
        <v>1.55</v>
      </c>
      <c r="AF335" s="4">
        <f>Table39[[#This Row],[CNA/NA/Med Aide Contract Hours]]/Table39[[#This Row],[Total CNA, NA in Training, Med Aide/Tech Hours]]</f>
        <v>1.734211834908006E-2</v>
      </c>
      <c r="AG335" s="3">
        <v>88.613888888888894</v>
      </c>
      <c r="AH335" s="3">
        <v>1.55</v>
      </c>
      <c r="AI335" s="4">
        <f>Table39[[#This Row],[CNA Hours Contract]]/Table39[[#This Row],[CNA Hours]]</f>
        <v>1.7491614682925299E-2</v>
      </c>
      <c r="AJ335" s="3">
        <v>0.76388888888888884</v>
      </c>
      <c r="AK335" s="3">
        <v>0</v>
      </c>
      <c r="AL335" s="4">
        <f>Table39[[#This Row],[NA in Training Hours Contract]]/Table39[[#This Row],[NA in Training Hours]]</f>
        <v>0</v>
      </c>
      <c r="AM335" s="3">
        <v>0</v>
      </c>
      <c r="AN335" s="3">
        <v>0</v>
      </c>
      <c r="AO335" s="4">
        <v>0</v>
      </c>
      <c r="AP335" s="1" t="s">
        <v>333</v>
      </c>
      <c r="AQ335" s="1">
        <v>5</v>
      </c>
    </row>
    <row r="336" spans="1:43" x14ac:dyDescent="0.2">
      <c r="A336" s="1" t="s">
        <v>680</v>
      </c>
      <c r="B336" s="1" t="s">
        <v>1019</v>
      </c>
      <c r="C336" s="1" t="s">
        <v>1406</v>
      </c>
      <c r="D336" s="1" t="s">
        <v>1750</v>
      </c>
      <c r="E336" s="3">
        <v>70.855555555555554</v>
      </c>
      <c r="F336" s="3">
        <f t="shared" si="17"/>
        <v>262.61911111111112</v>
      </c>
      <c r="G336" s="3">
        <f>SUM(Table39[[#This Row],[RN Hours Contract (W/ Admin, DON)]], Table39[[#This Row],[LPN Contract Hours (w/ Admin)]], Table39[[#This Row],[CNA/NA/Med Aide Contract Hours]])</f>
        <v>36.955555555555556</v>
      </c>
      <c r="H336" s="4">
        <f>Table39[[#This Row],[Total Contract Hours]]/Table39[[#This Row],[Total Hours Nurse Staffing]]</f>
        <v>0.14071921650789568</v>
      </c>
      <c r="I336" s="3">
        <f>SUM(Table39[[#This Row],[RN Hours]], Table39[[#This Row],[RN Admin Hours]], Table39[[#This Row],[RN DON Hours]])</f>
        <v>56.92</v>
      </c>
      <c r="J336" s="3">
        <f t="shared" si="15"/>
        <v>1.5444444444444445</v>
      </c>
      <c r="K336" s="4">
        <f>Table39[[#This Row],[RN Hours Contract (W/ Admin, DON)]]/Table39[[#This Row],[RN Hours (w/ Admin, DON)]]</f>
        <v>2.713359881314906E-2</v>
      </c>
      <c r="L336" s="3">
        <v>45.053333333333335</v>
      </c>
      <c r="M336" s="3">
        <v>0.43333333333333335</v>
      </c>
      <c r="N336" s="4">
        <f>Table39[[#This Row],[RN Hours Contract]]/Table39[[#This Row],[RN Hours]]</f>
        <v>9.6182302456348026E-3</v>
      </c>
      <c r="O336" s="3">
        <v>6.5333333333333332</v>
      </c>
      <c r="P336" s="3">
        <v>1.1111111111111112</v>
      </c>
      <c r="Q336" s="4">
        <f>Table39[[#This Row],[RN Admin Hours Contract]]/Table39[[#This Row],[RN Admin Hours]]</f>
        <v>0.17006802721088438</v>
      </c>
      <c r="R336" s="3">
        <v>5.333333333333333</v>
      </c>
      <c r="S336" s="3">
        <v>0</v>
      </c>
      <c r="T336" s="4">
        <f>Table39[[#This Row],[RN DON Hours Contract]]/Table39[[#This Row],[RN DON Hours]]</f>
        <v>0</v>
      </c>
      <c r="U336" s="3">
        <f>SUM(Table39[[#This Row],[LPN Hours]], Table39[[#This Row],[LPN Admin Hours]])</f>
        <v>70.643333333333331</v>
      </c>
      <c r="V336" s="3">
        <f>Table39[[#This Row],[LPN Hours Contract]]+Table39[[#This Row],[LPN Admin Hours Contract]]</f>
        <v>2.7055555555555557</v>
      </c>
      <c r="W336" s="4">
        <f t="shared" si="16"/>
        <v>3.8298809355290273E-2</v>
      </c>
      <c r="X336" s="3">
        <v>63.663333333333334</v>
      </c>
      <c r="Y336" s="3">
        <v>2.7055555555555557</v>
      </c>
      <c r="Z336" s="4">
        <f>Table39[[#This Row],[LPN Hours Contract]]/Table39[[#This Row],[LPN Hours]]</f>
        <v>4.2497862017208579E-2</v>
      </c>
      <c r="AA336" s="3">
        <v>6.98</v>
      </c>
      <c r="AB336" s="3">
        <v>0</v>
      </c>
      <c r="AC336" s="4">
        <f>Table39[[#This Row],[LPN Admin Hours Contract]]/Table39[[#This Row],[LPN Admin Hours]]</f>
        <v>0</v>
      </c>
      <c r="AD336" s="3">
        <f>SUM(Table39[[#This Row],[CNA Hours]], Table39[[#This Row],[NA in Training Hours]], Table39[[#This Row],[Med Aide/Tech Hours]])</f>
        <v>135.05577777777779</v>
      </c>
      <c r="AE336" s="3">
        <f>SUM(Table39[[#This Row],[CNA Hours Contract]], Table39[[#This Row],[NA in Training Hours Contract]], Table39[[#This Row],[Med Aide/Tech Hours Contract]])</f>
        <v>32.705555555555556</v>
      </c>
      <c r="AF336" s="4">
        <f>Table39[[#This Row],[CNA/NA/Med Aide Contract Hours]]/Table39[[#This Row],[Total CNA, NA in Training, Med Aide/Tech Hours]]</f>
        <v>0.24216332017553238</v>
      </c>
      <c r="AG336" s="3">
        <v>135.05577777777779</v>
      </c>
      <c r="AH336" s="3">
        <v>32.705555555555556</v>
      </c>
      <c r="AI336" s="4">
        <f>Table39[[#This Row],[CNA Hours Contract]]/Table39[[#This Row],[CNA Hours]]</f>
        <v>0.24216332017553238</v>
      </c>
      <c r="AJ336" s="3">
        <v>0</v>
      </c>
      <c r="AK336" s="3">
        <v>0</v>
      </c>
      <c r="AL336" s="4">
        <v>0</v>
      </c>
      <c r="AM336" s="3">
        <v>0</v>
      </c>
      <c r="AN336" s="3">
        <v>0</v>
      </c>
      <c r="AO336" s="4">
        <v>0</v>
      </c>
      <c r="AP336" s="1" t="s">
        <v>334</v>
      </c>
      <c r="AQ336" s="1">
        <v>5</v>
      </c>
    </row>
    <row r="337" spans="1:43" x14ac:dyDescent="0.2">
      <c r="A337" s="1" t="s">
        <v>680</v>
      </c>
      <c r="B337" s="1" t="s">
        <v>1020</v>
      </c>
      <c r="C337" s="1" t="s">
        <v>1439</v>
      </c>
      <c r="D337" s="1" t="s">
        <v>1741</v>
      </c>
      <c r="E337" s="3">
        <v>216.22222222222223</v>
      </c>
      <c r="F337" s="3">
        <f t="shared" si="17"/>
        <v>604.31944444444434</v>
      </c>
      <c r="G337" s="3">
        <f>SUM(Table39[[#This Row],[RN Hours Contract (W/ Admin, DON)]], Table39[[#This Row],[LPN Contract Hours (w/ Admin)]], Table39[[#This Row],[CNA/NA/Med Aide Contract Hours]])</f>
        <v>0</v>
      </c>
      <c r="H337" s="4">
        <f>Table39[[#This Row],[Total Contract Hours]]/Table39[[#This Row],[Total Hours Nurse Staffing]]</f>
        <v>0</v>
      </c>
      <c r="I337" s="3">
        <f>SUM(Table39[[#This Row],[RN Hours]], Table39[[#This Row],[RN Admin Hours]], Table39[[#This Row],[RN DON Hours]])</f>
        <v>56.536111111111111</v>
      </c>
      <c r="J337" s="3">
        <f t="shared" si="15"/>
        <v>0</v>
      </c>
      <c r="K337" s="4">
        <f>Table39[[#This Row],[RN Hours Contract (W/ Admin, DON)]]/Table39[[#This Row],[RN Hours (w/ Admin, DON)]]</f>
        <v>0</v>
      </c>
      <c r="L337" s="3">
        <v>40.263888888888886</v>
      </c>
      <c r="M337" s="3">
        <v>0</v>
      </c>
      <c r="N337" s="4">
        <f>Table39[[#This Row],[RN Hours Contract]]/Table39[[#This Row],[RN Hours]]</f>
        <v>0</v>
      </c>
      <c r="O337" s="3">
        <v>11</v>
      </c>
      <c r="P337" s="3">
        <v>0</v>
      </c>
      <c r="Q337" s="4">
        <f>Table39[[#This Row],[RN Admin Hours Contract]]/Table39[[#This Row],[RN Admin Hours]]</f>
        <v>0</v>
      </c>
      <c r="R337" s="3">
        <v>5.2722222222222221</v>
      </c>
      <c r="S337" s="3">
        <v>0</v>
      </c>
      <c r="T337" s="4">
        <f>Table39[[#This Row],[RN DON Hours Contract]]/Table39[[#This Row],[RN DON Hours]]</f>
        <v>0</v>
      </c>
      <c r="U337" s="3">
        <f>SUM(Table39[[#This Row],[LPN Hours]], Table39[[#This Row],[LPN Admin Hours]])</f>
        <v>186.89722222222221</v>
      </c>
      <c r="V337" s="3">
        <f>Table39[[#This Row],[LPN Hours Contract]]+Table39[[#This Row],[LPN Admin Hours Contract]]</f>
        <v>0</v>
      </c>
      <c r="W337" s="4">
        <f t="shared" si="16"/>
        <v>0</v>
      </c>
      <c r="X337" s="3">
        <v>185.30555555555554</v>
      </c>
      <c r="Y337" s="3">
        <v>0</v>
      </c>
      <c r="Z337" s="4">
        <f>Table39[[#This Row],[LPN Hours Contract]]/Table39[[#This Row],[LPN Hours]]</f>
        <v>0</v>
      </c>
      <c r="AA337" s="3">
        <v>1.5916666666666666</v>
      </c>
      <c r="AB337" s="3">
        <v>0</v>
      </c>
      <c r="AC337" s="4">
        <f>Table39[[#This Row],[LPN Admin Hours Contract]]/Table39[[#This Row],[LPN Admin Hours]]</f>
        <v>0</v>
      </c>
      <c r="AD337" s="3">
        <f>SUM(Table39[[#This Row],[CNA Hours]], Table39[[#This Row],[NA in Training Hours]], Table39[[#This Row],[Med Aide/Tech Hours]])</f>
        <v>360.88611111111106</v>
      </c>
      <c r="AE337" s="3">
        <f>SUM(Table39[[#This Row],[CNA Hours Contract]], Table39[[#This Row],[NA in Training Hours Contract]], Table39[[#This Row],[Med Aide/Tech Hours Contract]])</f>
        <v>0</v>
      </c>
      <c r="AF337" s="4">
        <f>Table39[[#This Row],[CNA/NA/Med Aide Contract Hours]]/Table39[[#This Row],[Total CNA, NA in Training, Med Aide/Tech Hours]]</f>
        <v>0</v>
      </c>
      <c r="AG337" s="3">
        <v>358.50555555555553</v>
      </c>
      <c r="AH337" s="3">
        <v>0</v>
      </c>
      <c r="AI337" s="4">
        <f>Table39[[#This Row],[CNA Hours Contract]]/Table39[[#This Row],[CNA Hours]]</f>
        <v>0</v>
      </c>
      <c r="AJ337" s="3">
        <v>2.3805555555555555</v>
      </c>
      <c r="AK337" s="3">
        <v>0</v>
      </c>
      <c r="AL337" s="4">
        <f>Table39[[#This Row],[NA in Training Hours Contract]]/Table39[[#This Row],[NA in Training Hours]]</f>
        <v>0</v>
      </c>
      <c r="AM337" s="3">
        <v>0</v>
      </c>
      <c r="AN337" s="3">
        <v>0</v>
      </c>
      <c r="AO337" s="4">
        <v>0</v>
      </c>
      <c r="AP337" s="1" t="s">
        <v>335</v>
      </c>
      <c r="AQ337" s="1">
        <v>5</v>
      </c>
    </row>
    <row r="338" spans="1:43" x14ac:dyDescent="0.2">
      <c r="A338" s="1" t="s">
        <v>680</v>
      </c>
      <c r="B338" s="1" t="s">
        <v>1021</v>
      </c>
      <c r="C338" s="1" t="s">
        <v>1439</v>
      </c>
      <c r="D338" s="1" t="s">
        <v>1741</v>
      </c>
      <c r="E338" s="3">
        <v>120.26666666666667</v>
      </c>
      <c r="F338" s="3">
        <f t="shared" si="17"/>
        <v>253.62055555555557</v>
      </c>
      <c r="G338" s="3">
        <f>SUM(Table39[[#This Row],[RN Hours Contract (W/ Admin, DON)]], Table39[[#This Row],[LPN Contract Hours (w/ Admin)]], Table39[[#This Row],[CNA/NA/Med Aide Contract Hours]])</f>
        <v>0</v>
      </c>
      <c r="H338" s="4">
        <f>Table39[[#This Row],[Total Contract Hours]]/Table39[[#This Row],[Total Hours Nurse Staffing]]</f>
        <v>0</v>
      </c>
      <c r="I338" s="3">
        <f>SUM(Table39[[#This Row],[RN Hours]], Table39[[#This Row],[RN Admin Hours]], Table39[[#This Row],[RN DON Hours]])</f>
        <v>43.205555555555556</v>
      </c>
      <c r="J338" s="3">
        <f t="shared" si="15"/>
        <v>0</v>
      </c>
      <c r="K338" s="4">
        <f>Table39[[#This Row],[RN Hours Contract (W/ Admin, DON)]]/Table39[[#This Row],[RN Hours (w/ Admin, DON)]]</f>
        <v>0</v>
      </c>
      <c r="L338" s="3">
        <v>37.983333333333334</v>
      </c>
      <c r="M338" s="3">
        <v>0</v>
      </c>
      <c r="N338" s="4">
        <f>Table39[[#This Row],[RN Hours Contract]]/Table39[[#This Row],[RN Hours]]</f>
        <v>0</v>
      </c>
      <c r="O338" s="3">
        <v>0</v>
      </c>
      <c r="P338" s="3">
        <v>0</v>
      </c>
      <c r="Q338" s="4">
        <v>0</v>
      </c>
      <c r="R338" s="3">
        <v>5.2222222222222223</v>
      </c>
      <c r="S338" s="3">
        <v>0</v>
      </c>
      <c r="T338" s="4">
        <f>Table39[[#This Row],[RN DON Hours Contract]]/Table39[[#This Row],[RN DON Hours]]</f>
        <v>0</v>
      </c>
      <c r="U338" s="3">
        <f>SUM(Table39[[#This Row],[LPN Hours]], Table39[[#This Row],[LPN Admin Hours]])</f>
        <v>58.75277777777778</v>
      </c>
      <c r="V338" s="3">
        <f>Table39[[#This Row],[LPN Hours Contract]]+Table39[[#This Row],[LPN Admin Hours Contract]]</f>
        <v>0</v>
      </c>
      <c r="W338" s="4">
        <f t="shared" si="16"/>
        <v>0</v>
      </c>
      <c r="X338" s="3">
        <v>58.75277777777778</v>
      </c>
      <c r="Y338" s="3">
        <v>0</v>
      </c>
      <c r="Z338" s="4">
        <f>Table39[[#This Row],[LPN Hours Contract]]/Table39[[#This Row],[LPN Hours]]</f>
        <v>0</v>
      </c>
      <c r="AA338" s="3">
        <v>0</v>
      </c>
      <c r="AB338" s="3">
        <v>0</v>
      </c>
      <c r="AC338" s="4">
        <v>0</v>
      </c>
      <c r="AD338" s="3">
        <f>SUM(Table39[[#This Row],[CNA Hours]], Table39[[#This Row],[NA in Training Hours]], Table39[[#This Row],[Med Aide/Tech Hours]])</f>
        <v>151.66222222222223</v>
      </c>
      <c r="AE338" s="3">
        <f>SUM(Table39[[#This Row],[CNA Hours Contract]], Table39[[#This Row],[NA in Training Hours Contract]], Table39[[#This Row],[Med Aide/Tech Hours Contract]])</f>
        <v>0</v>
      </c>
      <c r="AF338" s="4">
        <f>Table39[[#This Row],[CNA/NA/Med Aide Contract Hours]]/Table39[[#This Row],[Total CNA, NA in Training, Med Aide/Tech Hours]]</f>
        <v>0</v>
      </c>
      <c r="AG338" s="3">
        <v>151.66222222222223</v>
      </c>
      <c r="AH338" s="3">
        <v>0</v>
      </c>
      <c r="AI338" s="4">
        <f>Table39[[#This Row],[CNA Hours Contract]]/Table39[[#This Row],[CNA Hours]]</f>
        <v>0</v>
      </c>
      <c r="AJ338" s="3">
        <v>0</v>
      </c>
      <c r="AK338" s="3">
        <v>0</v>
      </c>
      <c r="AL338" s="4">
        <v>0</v>
      </c>
      <c r="AM338" s="3">
        <v>0</v>
      </c>
      <c r="AN338" s="3">
        <v>0</v>
      </c>
      <c r="AO338" s="4">
        <v>0</v>
      </c>
      <c r="AP338" s="1" t="s">
        <v>336</v>
      </c>
      <c r="AQ338" s="1">
        <v>5</v>
      </c>
    </row>
    <row r="339" spans="1:43" x14ac:dyDescent="0.2">
      <c r="A339" s="1" t="s">
        <v>680</v>
      </c>
      <c r="B339" s="1" t="s">
        <v>1022</v>
      </c>
      <c r="C339" s="1" t="s">
        <v>1439</v>
      </c>
      <c r="D339" s="1" t="s">
        <v>1741</v>
      </c>
      <c r="E339" s="3">
        <v>58.644444444444446</v>
      </c>
      <c r="F339" s="3">
        <f t="shared" si="17"/>
        <v>274.22500000000002</v>
      </c>
      <c r="G339" s="3">
        <f>SUM(Table39[[#This Row],[RN Hours Contract (W/ Admin, DON)]], Table39[[#This Row],[LPN Contract Hours (w/ Admin)]], Table39[[#This Row],[CNA/NA/Med Aide Contract Hours]])</f>
        <v>30.566666666666666</v>
      </c>
      <c r="H339" s="4">
        <f>Table39[[#This Row],[Total Contract Hours]]/Table39[[#This Row],[Total Hours Nurse Staffing]]</f>
        <v>0.11146564560731759</v>
      </c>
      <c r="I339" s="3">
        <f>SUM(Table39[[#This Row],[RN Hours]], Table39[[#This Row],[RN Admin Hours]], Table39[[#This Row],[RN DON Hours]])</f>
        <v>78.916666666666671</v>
      </c>
      <c r="J339" s="3">
        <f t="shared" si="15"/>
        <v>0</v>
      </c>
      <c r="K339" s="4">
        <f>Table39[[#This Row],[RN Hours Contract (W/ Admin, DON)]]/Table39[[#This Row],[RN Hours (w/ Admin, DON)]]</f>
        <v>0</v>
      </c>
      <c r="L339" s="3">
        <v>53.9</v>
      </c>
      <c r="M339" s="3">
        <v>0</v>
      </c>
      <c r="N339" s="4">
        <f>Table39[[#This Row],[RN Hours Contract]]/Table39[[#This Row],[RN Hours]]</f>
        <v>0</v>
      </c>
      <c r="O339" s="3">
        <v>16.852777777777778</v>
      </c>
      <c r="P339" s="3">
        <v>0</v>
      </c>
      <c r="Q339" s="4">
        <f>Table39[[#This Row],[RN Admin Hours Contract]]/Table39[[#This Row],[RN Admin Hours]]</f>
        <v>0</v>
      </c>
      <c r="R339" s="3">
        <v>8.1638888888888896</v>
      </c>
      <c r="S339" s="3">
        <v>0</v>
      </c>
      <c r="T339" s="4">
        <f>Table39[[#This Row],[RN DON Hours Contract]]/Table39[[#This Row],[RN DON Hours]]</f>
        <v>0</v>
      </c>
      <c r="U339" s="3">
        <f>SUM(Table39[[#This Row],[LPN Hours]], Table39[[#This Row],[LPN Admin Hours]])</f>
        <v>39.222222222222221</v>
      </c>
      <c r="V339" s="3">
        <f>Table39[[#This Row],[LPN Hours Contract]]+Table39[[#This Row],[LPN Admin Hours Contract]]</f>
        <v>0</v>
      </c>
      <c r="W339" s="4">
        <f t="shared" si="16"/>
        <v>0</v>
      </c>
      <c r="X339" s="3">
        <v>29.163888888888888</v>
      </c>
      <c r="Y339" s="3">
        <v>0</v>
      </c>
      <c r="Z339" s="4">
        <f>Table39[[#This Row],[LPN Hours Contract]]/Table39[[#This Row],[LPN Hours]]</f>
        <v>0</v>
      </c>
      <c r="AA339" s="3">
        <v>10.058333333333334</v>
      </c>
      <c r="AB339" s="3">
        <v>0</v>
      </c>
      <c r="AC339" s="4">
        <f>Table39[[#This Row],[LPN Admin Hours Contract]]/Table39[[#This Row],[LPN Admin Hours]]</f>
        <v>0</v>
      </c>
      <c r="AD339" s="3">
        <f>SUM(Table39[[#This Row],[CNA Hours]], Table39[[#This Row],[NA in Training Hours]], Table39[[#This Row],[Med Aide/Tech Hours]])</f>
        <v>156.08611111111111</v>
      </c>
      <c r="AE339" s="3">
        <f>SUM(Table39[[#This Row],[CNA Hours Contract]], Table39[[#This Row],[NA in Training Hours Contract]], Table39[[#This Row],[Med Aide/Tech Hours Contract]])</f>
        <v>30.566666666666666</v>
      </c>
      <c r="AF339" s="4">
        <f>Table39[[#This Row],[CNA/NA/Med Aide Contract Hours]]/Table39[[#This Row],[Total CNA, NA in Training, Med Aide/Tech Hours]]</f>
        <v>0.19583207275186418</v>
      </c>
      <c r="AG339" s="3">
        <v>142.35833333333332</v>
      </c>
      <c r="AH339" s="3">
        <v>30.566666666666666</v>
      </c>
      <c r="AI339" s="4">
        <f>Table39[[#This Row],[CNA Hours Contract]]/Table39[[#This Row],[CNA Hours]]</f>
        <v>0.21471638470994558</v>
      </c>
      <c r="AJ339" s="3">
        <v>13.727777777777778</v>
      </c>
      <c r="AK339" s="3">
        <v>0</v>
      </c>
      <c r="AL339" s="4">
        <f>Table39[[#This Row],[NA in Training Hours Contract]]/Table39[[#This Row],[NA in Training Hours]]</f>
        <v>0</v>
      </c>
      <c r="AM339" s="3">
        <v>0</v>
      </c>
      <c r="AN339" s="3">
        <v>0</v>
      </c>
      <c r="AO339" s="4">
        <v>0</v>
      </c>
      <c r="AP339" s="1" t="s">
        <v>337</v>
      </c>
      <c r="AQ339" s="1">
        <v>5</v>
      </c>
    </row>
    <row r="340" spans="1:43" x14ac:dyDescent="0.2">
      <c r="A340" s="1" t="s">
        <v>680</v>
      </c>
      <c r="B340" s="1" t="s">
        <v>1023</v>
      </c>
      <c r="C340" s="1" t="s">
        <v>1376</v>
      </c>
      <c r="D340" s="1" t="s">
        <v>1751</v>
      </c>
      <c r="E340" s="3">
        <v>59.18888888888889</v>
      </c>
      <c r="F340" s="3">
        <f t="shared" si="17"/>
        <v>346.54655555555553</v>
      </c>
      <c r="G340" s="3">
        <f>SUM(Table39[[#This Row],[RN Hours Contract (W/ Admin, DON)]], Table39[[#This Row],[LPN Contract Hours (w/ Admin)]], Table39[[#This Row],[CNA/NA/Med Aide Contract Hours]])</f>
        <v>13.635222222222222</v>
      </c>
      <c r="H340" s="4">
        <f>Table39[[#This Row],[Total Contract Hours]]/Table39[[#This Row],[Total Hours Nurse Staffing]]</f>
        <v>3.9346004176447034E-2</v>
      </c>
      <c r="I340" s="3">
        <f>SUM(Table39[[#This Row],[RN Hours]], Table39[[#This Row],[RN Admin Hours]], Table39[[#This Row],[RN DON Hours]])</f>
        <v>54.936888888888888</v>
      </c>
      <c r="J340" s="3">
        <f t="shared" si="15"/>
        <v>0</v>
      </c>
      <c r="K340" s="4">
        <f>Table39[[#This Row],[RN Hours Contract (W/ Admin, DON)]]/Table39[[#This Row],[RN Hours (w/ Admin, DON)]]</f>
        <v>0</v>
      </c>
      <c r="L340" s="3">
        <v>20.811888888888888</v>
      </c>
      <c r="M340" s="3">
        <v>0</v>
      </c>
      <c r="N340" s="4">
        <f>Table39[[#This Row],[RN Hours Contract]]/Table39[[#This Row],[RN Hours]]</f>
        <v>0</v>
      </c>
      <c r="O340" s="3">
        <v>28.524999999999999</v>
      </c>
      <c r="P340" s="3">
        <v>0</v>
      </c>
      <c r="Q340" s="4">
        <f>Table39[[#This Row],[RN Admin Hours Contract]]/Table39[[#This Row],[RN Admin Hours]]</f>
        <v>0</v>
      </c>
      <c r="R340" s="3">
        <v>5.6</v>
      </c>
      <c r="S340" s="3">
        <v>0</v>
      </c>
      <c r="T340" s="4">
        <f>Table39[[#This Row],[RN DON Hours Contract]]/Table39[[#This Row],[RN DON Hours]]</f>
        <v>0</v>
      </c>
      <c r="U340" s="3">
        <f>SUM(Table39[[#This Row],[LPN Hours]], Table39[[#This Row],[LPN Admin Hours]])</f>
        <v>82.652222222222221</v>
      </c>
      <c r="V340" s="3">
        <f>Table39[[#This Row],[LPN Hours Contract]]+Table39[[#This Row],[LPN Admin Hours Contract]]</f>
        <v>6.7861111111111114</v>
      </c>
      <c r="W340" s="4">
        <f t="shared" si="16"/>
        <v>8.210439996235902E-2</v>
      </c>
      <c r="X340" s="3">
        <v>78.221666666666664</v>
      </c>
      <c r="Y340" s="3">
        <v>6.7861111111111114</v>
      </c>
      <c r="Z340" s="4">
        <f>Table39[[#This Row],[LPN Hours Contract]]/Table39[[#This Row],[LPN Hours]]</f>
        <v>8.6754877520436938E-2</v>
      </c>
      <c r="AA340" s="3">
        <v>4.4305555555555554</v>
      </c>
      <c r="AB340" s="3">
        <v>0</v>
      </c>
      <c r="AC340" s="4">
        <f>Table39[[#This Row],[LPN Admin Hours Contract]]/Table39[[#This Row],[LPN Admin Hours]]</f>
        <v>0</v>
      </c>
      <c r="AD340" s="3">
        <f>SUM(Table39[[#This Row],[CNA Hours]], Table39[[#This Row],[NA in Training Hours]], Table39[[#This Row],[Med Aide/Tech Hours]])</f>
        <v>208.95744444444441</v>
      </c>
      <c r="AE340" s="3">
        <f>SUM(Table39[[#This Row],[CNA Hours Contract]], Table39[[#This Row],[NA in Training Hours Contract]], Table39[[#This Row],[Med Aide/Tech Hours Contract]])</f>
        <v>6.8491111111111103</v>
      </c>
      <c r="AF340" s="4">
        <f>Table39[[#This Row],[CNA/NA/Med Aide Contract Hours]]/Table39[[#This Row],[Total CNA, NA in Training, Med Aide/Tech Hours]]</f>
        <v>3.2777540562485614E-2</v>
      </c>
      <c r="AG340" s="3">
        <v>208.85744444444441</v>
      </c>
      <c r="AH340" s="3">
        <v>6.7491111111111106</v>
      </c>
      <c r="AI340" s="4">
        <f>Table39[[#This Row],[CNA Hours Contract]]/Table39[[#This Row],[CNA Hours]]</f>
        <v>3.2314438822439763E-2</v>
      </c>
      <c r="AJ340" s="3">
        <v>0.1</v>
      </c>
      <c r="AK340" s="3">
        <v>0.1</v>
      </c>
      <c r="AL340" s="4">
        <f>Table39[[#This Row],[NA in Training Hours Contract]]/Table39[[#This Row],[NA in Training Hours]]</f>
        <v>1</v>
      </c>
      <c r="AM340" s="3">
        <v>0</v>
      </c>
      <c r="AN340" s="3">
        <v>0</v>
      </c>
      <c r="AO340" s="4">
        <v>0</v>
      </c>
      <c r="AP340" s="1" t="s">
        <v>338</v>
      </c>
      <c r="AQ340" s="1">
        <v>5</v>
      </c>
    </row>
    <row r="341" spans="1:43" x14ac:dyDescent="0.2">
      <c r="A341" s="1" t="s">
        <v>680</v>
      </c>
      <c r="B341" s="1" t="s">
        <v>1024</v>
      </c>
      <c r="C341" s="1" t="s">
        <v>1510</v>
      </c>
      <c r="D341" s="1" t="s">
        <v>1763</v>
      </c>
      <c r="E341" s="3">
        <v>33.355555555555554</v>
      </c>
      <c r="F341" s="3">
        <f t="shared" si="17"/>
        <v>99.396666666666675</v>
      </c>
      <c r="G341" s="3">
        <f>SUM(Table39[[#This Row],[RN Hours Contract (W/ Admin, DON)]], Table39[[#This Row],[LPN Contract Hours (w/ Admin)]], Table39[[#This Row],[CNA/NA/Med Aide Contract Hours]])</f>
        <v>9.4444444444444442E-2</v>
      </c>
      <c r="H341" s="4">
        <f>Table39[[#This Row],[Total Contract Hours]]/Table39[[#This Row],[Total Hours Nurse Staffing]]</f>
        <v>9.501771800977005E-4</v>
      </c>
      <c r="I341" s="3">
        <f>SUM(Table39[[#This Row],[RN Hours]], Table39[[#This Row],[RN Admin Hours]], Table39[[#This Row],[RN DON Hours]])</f>
        <v>9.4499999999999993</v>
      </c>
      <c r="J341" s="3">
        <f t="shared" si="15"/>
        <v>0</v>
      </c>
      <c r="K341" s="4">
        <f>Table39[[#This Row],[RN Hours Contract (W/ Admin, DON)]]/Table39[[#This Row],[RN Hours (w/ Admin, DON)]]</f>
        <v>0</v>
      </c>
      <c r="L341" s="3">
        <v>3.9388888888888891</v>
      </c>
      <c r="M341" s="3">
        <v>0</v>
      </c>
      <c r="N341" s="4">
        <f>Table39[[#This Row],[RN Hours Contract]]/Table39[[#This Row],[RN Hours]]</f>
        <v>0</v>
      </c>
      <c r="O341" s="3">
        <v>0</v>
      </c>
      <c r="P341" s="3">
        <v>0</v>
      </c>
      <c r="Q341" s="4">
        <v>0</v>
      </c>
      <c r="R341" s="3">
        <v>5.5111111111111111</v>
      </c>
      <c r="S341" s="3">
        <v>0</v>
      </c>
      <c r="T341" s="4">
        <f>Table39[[#This Row],[RN DON Hours Contract]]/Table39[[#This Row],[RN DON Hours]]</f>
        <v>0</v>
      </c>
      <c r="U341" s="3">
        <f>SUM(Table39[[#This Row],[LPN Hours]], Table39[[#This Row],[LPN Admin Hours]])</f>
        <v>24.187777777777779</v>
      </c>
      <c r="V341" s="3">
        <f>Table39[[#This Row],[LPN Hours Contract]]+Table39[[#This Row],[LPN Admin Hours Contract]]</f>
        <v>0</v>
      </c>
      <c r="W341" s="4">
        <f t="shared" si="16"/>
        <v>0</v>
      </c>
      <c r="X341" s="3">
        <v>24.187777777777779</v>
      </c>
      <c r="Y341" s="3">
        <v>0</v>
      </c>
      <c r="Z341" s="4">
        <f>Table39[[#This Row],[LPN Hours Contract]]/Table39[[#This Row],[LPN Hours]]</f>
        <v>0</v>
      </c>
      <c r="AA341" s="3">
        <v>0</v>
      </c>
      <c r="AB341" s="3">
        <v>0</v>
      </c>
      <c r="AC341" s="4">
        <v>0</v>
      </c>
      <c r="AD341" s="3">
        <f>SUM(Table39[[#This Row],[CNA Hours]], Table39[[#This Row],[NA in Training Hours]], Table39[[#This Row],[Med Aide/Tech Hours]])</f>
        <v>65.75888888888889</v>
      </c>
      <c r="AE341" s="3">
        <f>SUM(Table39[[#This Row],[CNA Hours Contract]], Table39[[#This Row],[NA in Training Hours Contract]], Table39[[#This Row],[Med Aide/Tech Hours Contract]])</f>
        <v>9.4444444444444442E-2</v>
      </c>
      <c r="AF341" s="4">
        <f>Table39[[#This Row],[CNA/NA/Med Aide Contract Hours]]/Table39[[#This Row],[Total CNA, NA in Training, Med Aide/Tech Hours]]</f>
        <v>1.436223239781694E-3</v>
      </c>
      <c r="AG341" s="3">
        <v>65.75888888888889</v>
      </c>
      <c r="AH341" s="3">
        <v>9.4444444444444442E-2</v>
      </c>
      <c r="AI341" s="4">
        <f>Table39[[#This Row],[CNA Hours Contract]]/Table39[[#This Row],[CNA Hours]]</f>
        <v>1.436223239781694E-3</v>
      </c>
      <c r="AJ341" s="3">
        <v>0</v>
      </c>
      <c r="AK341" s="3">
        <v>0</v>
      </c>
      <c r="AL341" s="4">
        <v>0</v>
      </c>
      <c r="AM341" s="3">
        <v>0</v>
      </c>
      <c r="AN341" s="3">
        <v>0</v>
      </c>
      <c r="AO341" s="4">
        <v>0</v>
      </c>
      <c r="AP341" s="1" t="s">
        <v>339</v>
      </c>
      <c r="AQ341" s="1">
        <v>5</v>
      </c>
    </row>
    <row r="342" spans="1:43" x14ac:dyDescent="0.2">
      <c r="A342" s="1" t="s">
        <v>680</v>
      </c>
      <c r="B342" s="1" t="s">
        <v>1025</v>
      </c>
      <c r="C342" s="1" t="s">
        <v>1593</v>
      </c>
      <c r="D342" s="1" t="s">
        <v>1730</v>
      </c>
      <c r="E342" s="3">
        <v>41.755555555555553</v>
      </c>
      <c r="F342" s="3">
        <f t="shared" si="17"/>
        <v>146.53511111111109</v>
      </c>
      <c r="G342" s="3">
        <f>SUM(Table39[[#This Row],[RN Hours Contract (W/ Admin, DON)]], Table39[[#This Row],[LPN Contract Hours (w/ Admin)]], Table39[[#This Row],[CNA/NA/Med Aide Contract Hours]])</f>
        <v>0</v>
      </c>
      <c r="H342" s="4">
        <f>Table39[[#This Row],[Total Contract Hours]]/Table39[[#This Row],[Total Hours Nurse Staffing]]</f>
        <v>0</v>
      </c>
      <c r="I342" s="3">
        <f>SUM(Table39[[#This Row],[RN Hours]], Table39[[#This Row],[RN Admin Hours]], Table39[[#This Row],[RN DON Hours]])</f>
        <v>36.880555555555553</v>
      </c>
      <c r="J342" s="3">
        <f t="shared" si="15"/>
        <v>0</v>
      </c>
      <c r="K342" s="4">
        <f>Table39[[#This Row],[RN Hours Contract (W/ Admin, DON)]]/Table39[[#This Row],[RN Hours (w/ Admin, DON)]]</f>
        <v>0</v>
      </c>
      <c r="L342" s="3">
        <v>26.141666666666666</v>
      </c>
      <c r="M342" s="3">
        <v>0</v>
      </c>
      <c r="N342" s="4">
        <f>Table39[[#This Row],[RN Hours Contract]]/Table39[[#This Row],[RN Hours]]</f>
        <v>0</v>
      </c>
      <c r="O342" s="3">
        <v>5.3194444444444446</v>
      </c>
      <c r="P342" s="3">
        <v>0</v>
      </c>
      <c r="Q342" s="4">
        <f>Table39[[#This Row],[RN Admin Hours Contract]]/Table39[[#This Row],[RN Admin Hours]]</f>
        <v>0</v>
      </c>
      <c r="R342" s="3">
        <v>5.4194444444444443</v>
      </c>
      <c r="S342" s="3">
        <v>0</v>
      </c>
      <c r="T342" s="4">
        <f>Table39[[#This Row],[RN DON Hours Contract]]/Table39[[#This Row],[RN DON Hours]]</f>
        <v>0</v>
      </c>
      <c r="U342" s="3">
        <f>SUM(Table39[[#This Row],[LPN Hours]], Table39[[#This Row],[LPN Admin Hours]])</f>
        <v>17.230555555555554</v>
      </c>
      <c r="V342" s="3">
        <f>Table39[[#This Row],[LPN Hours Contract]]+Table39[[#This Row],[LPN Admin Hours Contract]]</f>
        <v>0</v>
      </c>
      <c r="W342" s="4">
        <f t="shared" si="16"/>
        <v>0</v>
      </c>
      <c r="X342" s="3">
        <v>14.574999999999999</v>
      </c>
      <c r="Y342" s="3">
        <v>0</v>
      </c>
      <c r="Z342" s="4">
        <f>Table39[[#This Row],[LPN Hours Contract]]/Table39[[#This Row],[LPN Hours]]</f>
        <v>0</v>
      </c>
      <c r="AA342" s="3">
        <v>2.6555555555555554</v>
      </c>
      <c r="AB342" s="3">
        <v>0</v>
      </c>
      <c r="AC342" s="4">
        <f>Table39[[#This Row],[LPN Admin Hours Contract]]/Table39[[#This Row],[LPN Admin Hours]]</f>
        <v>0</v>
      </c>
      <c r="AD342" s="3">
        <f>SUM(Table39[[#This Row],[CNA Hours]], Table39[[#This Row],[NA in Training Hours]], Table39[[#This Row],[Med Aide/Tech Hours]])</f>
        <v>92.423999999999992</v>
      </c>
      <c r="AE342" s="3">
        <f>SUM(Table39[[#This Row],[CNA Hours Contract]], Table39[[#This Row],[NA in Training Hours Contract]], Table39[[#This Row],[Med Aide/Tech Hours Contract]])</f>
        <v>0</v>
      </c>
      <c r="AF342" s="4">
        <f>Table39[[#This Row],[CNA/NA/Med Aide Contract Hours]]/Table39[[#This Row],[Total CNA, NA in Training, Med Aide/Tech Hours]]</f>
        <v>0</v>
      </c>
      <c r="AG342" s="3">
        <v>92.423999999999992</v>
      </c>
      <c r="AH342" s="3">
        <v>0</v>
      </c>
      <c r="AI342" s="4">
        <f>Table39[[#This Row],[CNA Hours Contract]]/Table39[[#This Row],[CNA Hours]]</f>
        <v>0</v>
      </c>
      <c r="AJ342" s="3">
        <v>0</v>
      </c>
      <c r="AK342" s="3">
        <v>0</v>
      </c>
      <c r="AL342" s="4">
        <v>0</v>
      </c>
      <c r="AM342" s="3">
        <v>0</v>
      </c>
      <c r="AN342" s="3">
        <v>0</v>
      </c>
      <c r="AO342" s="4">
        <v>0</v>
      </c>
      <c r="AP342" s="1" t="s">
        <v>340</v>
      </c>
      <c r="AQ342" s="1">
        <v>5</v>
      </c>
    </row>
    <row r="343" spans="1:43" x14ac:dyDescent="0.2">
      <c r="A343" s="1" t="s">
        <v>680</v>
      </c>
      <c r="B343" s="1" t="s">
        <v>1026</v>
      </c>
      <c r="C343" s="1" t="s">
        <v>1441</v>
      </c>
      <c r="D343" s="1" t="s">
        <v>1757</v>
      </c>
      <c r="E343" s="3">
        <v>137.36666666666667</v>
      </c>
      <c r="F343" s="3">
        <f t="shared" si="17"/>
        <v>479.28233333333327</v>
      </c>
      <c r="G343" s="3">
        <f>SUM(Table39[[#This Row],[RN Hours Contract (W/ Admin, DON)]], Table39[[#This Row],[LPN Contract Hours (w/ Admin)]], Table39[[#This Row],[CNA/NA/Med Aide Contract Hours]])</f>
        <v>190.16677777777775</v>
      </c>
      <c r="H343" s="4">
        <f>Table39[[#This Row],[Total Contract Hours]]/Table39[[#This Row],[Total Hours Nurse Staffing]]</f>
        <v>0.39677401930339828</v>
      </c>
      <c r="I343" s="3">
        <f>SUM(Table39[[#This Row],[RN Hours]], Table39[[#This Row],[RN Admin Hours]], Table39[[#This Row],[RN DON Hours]])</f>
        <v>92.325555555555539</v>
      </c>
      <c r="J343" s="3">
        <f t="shared" si="15"/>
        <v>10.561111111111112</v>
      </c>
      <c r="K343" s="4">
        <f>Table39[[#This Row],[RN Hours Contract (W/ Admin, DON)]]/Table39[[#This Row],[RN Hours (w/ Admin, DON)]]</f>
        <v>0.11438990047296406</v>
      </c>
      <c r="L343" s="3">
        <v>45.234444444444442</v>
      </c>
      <c r="M343" s="3">
        <v>10.561111111111112</v>
      </c>
      <c r="N343" s="4">
        <f>Table39[[#This Row],[RN Hours Contract]]/Table39[[#This Row],[RN Hours]]</f>
        <v>0.2334749821915453</v>
      </c>
      <c r="O343" s="3">
        <v>42.269999999999996</v>
      </c>
      <c r="P343" s="3">
        <v>0</v>
      </c>
      <c r="Q343" s="4">
        <f>Table39[[#This Row],[RN Admin Hours Contract]]/Table39[[#This Row],[RN Admin Hours]]</f>
        <v>0</v>
      </c>
      <c r="R343" s="3">
        <v>4.8211111111111098</v>
      </c>
      <c r="S343" s="3">
        <v>0</v>
      </c>
      <c r="T343" s="4">
        <f>Table39[[#This Row],[RN DON Hours Contract]]/Table39[[#This Row],[RN DON Hours]]</f>
        <v>0</v>
      </c>
      <c r="U343" s="3">
        <f>SUM(Table39[[#This Row],[LPN Hours]], Table39[[#This Row],[LPN Admin Hours]])</f>
        <v>114.79833333333333</v>
      </c>
      <c r="V343" s="3">
        <f>Table39[[#This Row],[LPN Hours Contract]]+Table39[[#This Row],[LPN Admin Hours Contract]]</f>
        <v>15.456111111111111</v>
      </c>
      <c r="W343" s="4">
        <f t="shared" si="16"/>
        <v>0.13463706886956353</v>
      </c>
      <c r="X343" s="3">
        <v>15.456111111111111</v>
      </c>
      <c r="Y343" s="3">
        <v>15.456111111111111</v>
      </c>
      <c r="Z343" s="4">
        <f>Table39[[#This Row],[LPN Hours Contract]]/Table39[[#This Row],[LPN Hours]]</f>
        <v>1</v>
      </c>
      <c r="AA343" s="3">
        <v>99.342222222222219</v>
      </c>
      <c r="AB343" s="3">
        <v>0</v>
      </c>
      <c r="AC343" s="4">
        <f>Table39[[#This Row],[LPN Admin Hours Contract]]/Table39[[#This Row],[LPN Admin Hours]]</f>
        <v>0</v>
      </c>
      <c r="AD343" s="3">
        <f>SUM(Table39[[#This Row],[CNA Hours]], Table39[[#This Row],[NA in Training Hours]], Table39[[#This Row],[Med Aide/Tech Hours]])</f>
        <v>272.1584444444444</v>
      </c>
      <c r="AE343" s="3">
        <f>SUM(Table39[[#This Row],[CNA Hours Contract]], Table39[[#This Row],[NA in Training Hours Contract]], Table39[[#This Row],[Med Aide/Tech Hours Contract]])</f>
        <v>164.14955555555554</v>
      </c>
      <c r="AF343" s="4">
        <f>Table39[[#This Row],[CNA/NA/Med Aide Contract Hours]]/Table39[[#This Row],[Total CNA, NA in Training, Med Aide/Tech Hours]]</f>
        <v>0.6031396743563594</v>
      </c>
      <c r="AG343" s="3">
        <v>272.1584444444444</v>
      </c>
      <c r="AH343" s="3">
        <v>164.14955555555554</v>
      </c>
      <c r="AI343" s="4">
        <f>Table39[[#This Row],[CNA Hours Contract]]/Table39[[#This Row],[CNA Hours]]</f>
        <v>0.6031396743563594</v>
      </c>
      <c r="AJ343" s="3">
        <v>0</v>
      </c>
      <c r="AK343" s="3">
        <v>0</v>
      </c>
      <c r="AL343" s="4">
        <v>0</v>
      </c>
      <c r="AM343" s="3">
        <v>0</v>
      </c>
      <c r="AN343" s="3">
        <v>0</v>
      </c>
      <c r="AO343" s="4">
        <v>0</v>
      </c>
      <c r="AP343" s="1" t="s">
        <v>341</v>
      </c>
      <c r="AQ343" s="1">
        <v>5</v>
      </c>
    </row>
    <row r="344" spans="1:43" x14ac:dyDescent="0.2">
      <c r="A344" s="1" t="s">
        <v>680</v>
      </c>
      <c r="B344" s="1" t="s">
        <v>1027</v>
      </c>
      <c r="C344" s="1" t="s">
        <v>1519</v>
      </c>
      <c r="D344" s="1" t="s">
        <v>1777</v>
      </c>
      <c r="E344" s="3">
        <v>83.86666666666666</v>
      </c>
      <c r="F344" s="3">
        <f t="shared" si="17"/>
        <v>306.30555555555554</v>
      </c>
      <c r="G344" s="3">
        <f>SUM(Table39[[#This Row],[RN Hours Contract (W/ Admin, DON)]], Table39[[#This Row],[LPN Contract Hours (w/ Admin)]], Table39[[#This Row],[CNA/NA/Med Aide Contract Hours]])</f>
        <v>44.836111111111109</v>
      </c>
      <c r="H344" s="4">
        <f>Table39[[#This Row],[Total Contract Hours]]/Table39[[#This Row],[Total Hours Nurse Staffing]]</f>
        <v>0.14637707445361386</v>
      </c>
      <c r="I344" s="3">
        <f>SUM(Table39[[#This Row],[RN Hours]], Table39[[#This Row],[RN Admin Hours]], Table39[[#This Row],[RN DON Hours]])</f>
        <v>47.822222222222223</v>
      </c>
      <c r="J344" s="3">
        <f t="shared" si="15"/>
        <v>0</v>
      </c>
      <c r="K344" s="4">
        <f>Table39[[#This Row],[RN Hours Contract (W/ Admin, DON)]]/Table39[[#This Row],[RN Hours (w/ Admin, DON)]]</f>
        <v>0</v>
      </c>
      <c r="L344" s="3">
        <v>32.924999999999997</v>
      </c>
      <c r="M344" s="3">
        <v>0</v>
      </c>
      <c r="N344" s="4">
        <f>Table39[[#This Row],[RN Hours Contract]]/Table39[[#This Row],[RN Hours]]</f>
        <v>0</v>
      </c>
      <c r="O344" s="3">
        <v>9.7416666666666671</v>
      </c>
      <c r="P344" s="3">
        <v>0</v>
      </c>
      <c r="Q344" s="4">
        <f>Table39[[#This Row],[RN Admin Hours Contract]]/Table39[[#This Row],[RN Admin Hours]]</f>
        <v>0</v>
      </c>
      <c r="R344" s="3">
        <v>5.1555555555555559</v>
      </c>
      <c r="S344" s="3">
        <v>0</v>
      </c>
      <c r="T344" s="4">
        <f>Table39[[#This Row],[RN DON Hours Contract]]/Table39[[#This Row],[RN DON Hours]]</f>
        <v>0</v>
      </c>
      <c r="U344" s="3">
        <f>SUM(Table39[[#This Row],[LPN Hours]], Table39[[#This Row],[LPN Admin Hours]])</f>
        <v>65.911111111111111</v>
      </c>
      <c r="V344" s="3">
        <f>Table39[[#This Row],[LPN Hours Contract]]+Table39[[#This Row],[LPN Admin Hours Contract]]</f>
        <v>0</v>
      </c>
      <c r="W344" s="4">
        <f t="shared" si="16"/>
        <v>0</v>
      </c>
      <c r="X344" s="3">
        <v>56.722222222222221</v>
      </c>
      <c r="Y344" s="3">
        <v>0</v>
      </c>
      <c r="Z344" s="4">
        <f>Table39[[#This Row],[LPN Hours Contract]]/Table39[[#This Row],[LPN Hours]]</f>
        <v>0</v>
      </c>
      <c r="AA344" s="3">
        <v>9.1888888888888882</v>
      </c>
      <c r="AB344" s="3">
        <v>0</v>
      </c>
      <c r="AC344" s="4">
        <f>Table39[[#This Row],[LPN Admin Hours Contract]]/Table39[[#This Row],[LPN Admin Hours]]</f>
        <v>0</v>
      </c>
      <c r="AD344" s="3">
        <f>SUM(Table39[[#This Row],[CNA Hours]], Table39[[#This Row],[NA in Training Hours]], Table39[[#This Row],[Med Aide/Tech Hours]])</f>
        <v>192.57222222222222</v>
      </c>
      <c r="AE344" s="3">
        <f>SUM(Table39[[#This Row],[CNA Hours Contract]], Table39[[#This Row],[NA in Training Hours Contract]], Table39[[#This Row],[Med Aide/Tech Hours Contract]])</f>
        <v>44.836111111111109</v>
      </c>
      <c r="AF344" s="4">
        <f>Table39[[#This Row],[CNA/NA/Med Aide Contract Hours]]/Table39[[#This Row],[Total CNA, NA in Training, Med Aide/Tech Hours]]</f>
        <v>0.2328275106020829</v>
      </c>
      <c r="AG344" s="3">
        <v>189.94722222222222</v>
      </c>
      <c r="AH344" s="3">
        <v>44.836111111111109</v>
      </c>
      <c r="AI344" s="4">
        <f>Table39[[#This Row],[CNA Hours Contract]]/Table39[[#This Row],[CNA Hours]]</f>
        <v>0.23604510024714467</v>
      </c>
      <c r="AJ344" s="3">
        <v>2.625</v>
      </c>
      <c r="AK344" s="3">
        <v>0</v>
      </c>
      <c r="AL344" s="4">
        <f>Table39[[#This Row],[NA in Training Hours Contract]]/Table39[[#This Row],[NA in Training Hours]]</f>
        <v>0</v>
      </c>
      <c r="AM344" s="3">
        <v>0</v>
      </c>
      <c r="AN344" s="3">
        <v>0</v>
      </c>
      <c r="AO344" s="4">
        <v>0</v>
      </c>
      <c r="AP344" s="1" t="s">
        <v>342</v>
      </c>
      <c r="AQ344" s="1">
        <v>5</v>
      </c>
    </row>
    <row r="345" spans="1:43" x14ac:dyDescent="0.2">
      <c r="A345" s="1" t="s">
        <v>680</v>
      </c>
      <c r="B345" s="1" t="s">
        <v>1028</v>
      </c>
      <c r="C345" s="1" t="s">
        <v>1412</v>
      </c>
      <c r="D345" s="1" t="s">
        <v>1734</v>
      </c>
      <c r="E345" s="3">
        <v>124.84444444444445</v>
      </c>
      <c r="F345" s="3">
        <f t="shared" si="17"/>
        <v>558.96566666666672</v>
      </c>
      <c r="G345" s="3">
        <f>SUM(Table39[[#This Row],[RN Hours Contract (W/ Admin, DON)]], Table39[[#This Row],[LPN Contract Hours (w/ Admin)]], Table39[[#This Row],[CNA/NA/Med Aide Contract Hours]])</f>
        <v>0</v>
      </c>
      <c r="H345" s="4">
        <f>Table39[[#This Row],[Total Contract Hours]]/Table39[[#This Row],[Total Hours Nurse Staffing]]</f>
        <v>0</v>
      </c>
      <c r="I345" s="3">
        <f>SUM(Table39[[#This Row],[RN Hours]], Table39[[#This Row],[RN Admin Hours]], Table39[[#This Row],[RN DON Hours]])</f>
        <v>136.57855555555554</v>
      </c>
      <c r="J345" s="3">
        <f t="shared" si="15"/>
        <v>0</v>
      </c>
      <c r="K345" s="4">
        <f>Table39[[#This Row],[RN Hours Contract (W/ Admin, DON)]]/Table39[[#This Row],[RN Hours (w/ Admin, DON)]]</f>
        <v>0</v>
      </c>
      <c r="L345" s="3">
        <v>119.61066666666666</v>
      </c>
      <c r="M345" s="3">
        <v>0</v>
      </c>
      <c r="N345" s="4">
        <f>Table39[[#This Row],[RN Hours Contract]]/Table39[[#This Row],[RN Hours]]</f>
        <v>0</v>
      </c>
      <c r="O345" s="3">
        <v>5.9012222222222208</v>
      </c>
      <c r="P345" s="3">
        <v>0</v>
      </c>
      <c r="Q345" s="4">
        <f>Table39[[#This Row],[RN Admin Hours Contract]]/Table39[[#This Row],[RN Admin Hours]]</f>
        <v>0</v>
      </c>
      <c r="R345" s="3">
        <v>11.066666666666666</v>
      </c>
      <c r="S345" s="3">
        <v>0</v>
      </c>
      <c r="T345" s="4">
        <f>Table39[[#This Row],[RN DON Hours Contract]]/Table39[[#This Row],[RN DON Hours]]</f>
        <v>0</v>
      </c>
      <c r="U345" s="3">
        <f>SUM(Table39[[#This Row],[LPN Hours]], Table39[[#This Row],[LPN Admin Hours]])</f>
        <v>103.9668888888889</v>
      </c>
      <c r="V345" s="3">
        <f>Table39[[#This Row],[LPN Hours Contract]]+Table39[[#This Row],[LPN Admin Hours Contract]]</f>
        <v>0</v>
      </c>
      <c r="W345" s="4">
        <f t="shared" si="16"/>
        <v>0</v>
      </c>
      <c r="X345" s="3">
        <v>88.759444444444455</v>
      </c>
      <c r="Y345" s="3">
        <v>0</v>
      </c>
      <c r="Z345" s="4">
        <f>Table39[[#This Row],[LPN Hours Contract]]/Table39[[#This Row],[LPN Hours]]</f>
        <v>0</v>
      </c>
      <c r="AA345" s="3">
        <v>15.207444444444448</v>
      </c>
      <c r="AB345" s="3">
        <v>0</v>
      </c>
      <c r="AC345" s="4">
        <f>Table39[[#This Row],[LPN Admin Hours Contract]]/Table39[[#This Row],[LPN Admin Hours]]</f>
        <v>0</v>
      </c>
      <c r="AD345" s="3">
        <f>SUM(Table39[[#This Row],[CNA Hours]], Table39[[#This Row],[NA in Training Hours]], Table39[[#This Row],[Med Aide/Tech Hours]])</f>
        <v>318.42022222222221</v>
      </c>
      <c r="AE345" s="3">
        <f>SUM(Table39[[#This Row],[CNA Hours Contract]], Table39[[#This Row],[NA in Training Hours Contract]], Table39[[#This Row],[Med Aide/Tech Hours Contract]])</f>
        <v>0</v>
      </c>
      <c r="AF345" s="4">
        <f>Table39[[#This Row],[CNA/NA/Med Aide Contract Hours]]/Table39[[#This Row],[Total CNA, NA in Training, Med Aide/Tech Hours]]</f>
        <v>0</v>
      </c>
      <c r="AG345" s="3">
        <v>318.42022222222221</v>
      </c>
      <c r="AH345" s="3">
        <v>0</v>
      </c>
      <c r="AI345" s="4">
        <f>Table39[[#This Row],[CNA Hours Contract]]/Table39[[#This Row],[CNA Hours]]</f>
        <v>0</v>
      </c>
      <c r="AJ345" s="3">
        <v>0</v>
      </c>
      <c r="AK345" s="3">
        <v>0</v>
      </c>
      <c r="AL345" s="4">
        <v>0</v>
      </c>
      <c r="AM345" s="3">
        <v>0</v>
      </c>
      <c r="AN345" s="3">
        <v>0</v>
      </c>
      <c r="AO345" s="4">
        <v>0</v>
      </c>
      <c r="AP345" s="1" t="s">
        <v>343</v>
      </c>
      <c r="AQ345" s="1">
        <v>5</v>
      </c>
    </row>
    <row r="346" spans="1:43" x14ac:dyDescent="0.2">
      <c r="A346" s="1" t="s">
        <v>680</v>
      </c>
      <c r="B346" s="1" t="s">
        <v>1029</v>
      </c>
      <c r="C346" s="1" t="s">
        <v>1594</v>
      </c>
      <c r="D346" s="1" t="s">
        <v>1780</v>
      </c>
      <c r="E346" s="3">
        <v>35.355555555555554</v>
      </c>
      <c r="F346" s="3">
        <f t="shared" si="17"/>
        <v>101.8588888888889</v>
      </c>
      <c r="G346" s="3">
        <f>SUM(Table39[[#This Row],[RN Hours Contract (W/ Admin, DON)]], Table39[[#This Row],[LPN Contract Hours (w/ Admin)]], Table39[[#This Row],[CNA/NA/Med Aide Contract Hours]])</f>
        <v>0</v>
      </c>
      <c r="H346" s="4">
        <f>Table39[[#This Row],[Total Contract Hours]]/Table39[[#This Row],[Total Hours Nurse Staffing]]</f>
        <v>0</v>
      </c>
      <c r="I346" s="3">
        <f>SUM(Table39[[#This Row],[RN Hours]], Table39[[#This Row],[RN Admin Hours]], Table39[[#This Row],[RN DON Hours]])</f>
        <v>8.0308888888888994</v>
      </c>
      <c r="J346" s="3">
        <f t="shared" si="15"/>
        <v>0</v>
      </c>
      <c r="K346" s="4">
        <f>Table39[[#This Row],[RN Hours Contract (W/ Admin, DON)]]/Table39[[#This Row],[RN Hours (w/ Admin, DON)]]</f>
        <v>0</v>
      </c>
      <c r="L346" s="3">
        <v>2.3166666666666669</v>
      </c>
      <c r="M346" s="3">
        <v>0</v>
      </c>
      <c r="N346" s="4">
        <f>Table39[[#This Row],[RN Hours Contract]]/Table39[[#This Row],[RN Hours]]</f>
        <v>0</v>
      </c>
      <c r="O346" s="3">
        <v>0</v>
      </c>
      <c r="P346" s="3">
        <v>0</v>
      </c>
      <c r="Q346" s="4">
        <v>0</v>
      </c>
      <c r="R346" s="3">
        <v>5.7142222222222321</v>
      </c>
      <c r="S346" s="3">
        <v>0</v>
      </c>
      <c r="T346" s="4">
        <f>Table39[[#This Row],[RN DON Hours Contract]]/Table39[[#This Row],[RN DON Hours]]</f>
        <v>0</v>
      </c>
      <c r="U346" s="3">
        <f>SUM(Table39[[#This Row],[LPN Hours]], Table39[[#This Row],[LPN Admin Hours]])</f>
        <v>34.617333333333335</v>
      </c>
      <c r="V346" s="3">
        <f>Table39[[#This Row],[LPN Hours Contract]]+Table39[[#This Row],[LPN Admin Hours Contract]]</f>
        <v>0</v>
      </c>
      <c r="W346" s="4">
        <f t="shared" si="16"/>
        <v>0</v>
      </c>
      <c r="X346" s="3">
        <v>29.047333333333334</v>
      </c>
      <c r="Y346" s="3">
        <v>0</v>
      </c>
      <c r="Z346" s="4">
        <f>Table39[[#This Row],[LPN Hours Contract]]/Table39[[#This Row],[LPN Hours]]</f>
        <v>0</v>
      </c>
      <c r="AA346" s="3">
        <v>5.5700000000000012</v>
      </c>
      <c r="AB346" s="3">
        <v>0</v>
      </c>
      <c r="AC346" s="4">
        <f>Table39[[#This Row],[LPN Admin Hours Contract]]/Table39[[#This Row],[LPN Admin Hours]]</f>
        <v>0</v>
      </c>
      <c r="AD346" s="3">
        <f>SUM(Table39[[#This Row],[CNA Hours]], Table39[[#This Row],[NA in Training Hours]], Table39[[#This Row],[Med Aide/Tech Hours]])</f>
        <v>59.210666666666668</v>
      </c>
      <c r="AE346" s="3">
        <f>SUM(Table39[[#This Row],[CNA Hours Contract]], Table39[[#This Row],[NA in Training Hours Contract]], Table39[[#This Row],[Med Aide/Tech Hours Contract]])</f>
        <v>0</v>
      </c>
      <c r="AF346" s="4">
        <f>Table39[[#This Row],[CNA/NA/Med Aide Contract Hours]]/Table39[[#This Row],[Total CNA, NA in Training, Med Aide/Tech Hours]]</f>
        <v>0</v>
      </c>
      <c r="AG346" s="3">
        <v>59.210666666666668</v>
      </c>
      <c r="AH346" s="3">
        <v>0</v>
      </c>
      <c r="AI346" s="4">
        <f>Table39[[#This Row],[CNA Hours Contract]]/Table39[[#This Row],[CNA Hours]]</f>
        <v>0</v>
      </c>
      <c r="AJ346" s="3">
        <v>0</v>
      </c>
      <c r="AK346" s="3">
        <v>0</v>
      </c>
      <c r="AL346" s="4">
        <v>0</v>
      </c>
      <c r="AM346" s="3">
        <v>0</v>
      </c>
      <c r="AN346" s="3">
        <v>0</v>
      </c>
      <c r="AO346" s="4">
        <v>0</v>
      </c>
      <c r="AP346" s="1" t="s">
        <v>344</v>
      </c>
      <c r="AQ346" s="1">
        <v>5</v>
      </c>
    </row>
    <row r="347" spans="1:43" x14ac:dyDescent="0.2">
      <c r="A347" s="1" t="s">
        <v>680</v>
      </c>
      <c r="B347" s="1" t="s">
        <v>1030</v>
      </c>
      <c r="C347" s="1" t="s">
        <v>1439</v>
      </c>
      <c r="D347" s="1" t="s">
        <v>1741</v>
      </c>
      <c r="E347" s="3">
        <v>138.25555555555556</v>
      </c>
      <c r="F347" s="3">
        <f t="shared" si="17"/>
        <v>473.5912222222222</v>
      </c>
      <c r="G347" s="3">
        <f>SUM(Table39[[#This Row],[RN Hours Contract (W/ Admin, DON)]], Table39[[#This Row],[LPN Contract Hours (w/ Admin)]], Table39[[#This Row],[CNA/NA/Med Aide Contract Hours]])</f>
        <v>6.2190000000000012</v>
      </c>
      <c r="H347" s="4">
        <f>Table39[[#This Row],[Total Contract Hours]]/Table39[[#This Row],[Total Hours Nurse Staffing]]</f>
        <v>1.31315778422132E-2</v>
      </c>
      <c r="I347" s="3">
        <f>SUM(Table39[[#This Row],[RN Hours]], Table39[[#This Row],[RN Admin Hours]], Table39[[#This Row],[RN DON Hours]])</f>
        <v>63.019444444444446</v>
      </c>
      <c r="J347" s="3">
        <f t="shared" si="15"/>
        <v>2.927777777777778</v>
      </c>
      <c r="K347" s="4">
        <f>Table39[[#This Row],[RN Hours Contract (W/ Admin, DON)]]/Table39[[#This Row],[RN Hours (w/ Admin, DON)]]</f>
        <v>4.6458324150394505E-2</v>
      </c>
      <c r="L347" s="3">
        <v>44.522222222222226</v>
      </c>
      <c r="M347" s="3">
        <v>0.35</v>
      </c>
      <c r="N347" s="4">
        <f>Table39[[#This Row],[RN Hours Contract]]/Table39[[#This Row],[RN Hours]]</f>
        <v>7.8612428250561511E-3</v>
      </c>
      <c r="O347" s="3">
        <v>13.280555555555555</v>
      </c>
      <c r="P347" s="3">
        <v>2.5777777777777779</v>
      </c>
      <c r="Q347" s="4">
        <f>Table39[[#This Row],[RN Admin Hours Contract]]/Table39[[#This Row],[RN Admin Hours]]</f>
        <v>0.19410165237398036</v>
      </c>
      <c r="R347" s="3">
        <v>5.2166666666666668</v>
      </c>
      <c r="S347" s="3">
        <v>0</v>
      </c>
      <c r="T347" s="4">
        <f>Table39[[#This Row],[RN DON Hours Contract]]/Table39[[#This Row],[RN DON Hours]]</f>
        <v>0</v>
      </c>
      <c r="U347" s="3">
        <f>SUM(Table39[[#This Row],[LPN Hours]], Table39[[#This Row],[LPN Admin Hours]])</f>
        <v>127.72777777777777</v>
      </c>
      <c r="V347" s="3">
        <f>Table39[[#This Row],[LPN Hours Contract]]+Table39[[#This Row],[LPN Admin Hours Contract]]</f>
        <v>0</v>
      </c>
      <c r="W347" s="4">
        <f t="shared" si="16"/>
        <v>0</v>
      </c>
      <c r="X347" s="3">
        <v>122.23611111111111</v>
      </c>
      <c r="Y347" s="3">
        <v>0</v>
      </c>
      <c r="Z347" s="4">
        <f>Table39[[#This Row],[LPN Hours Contract]]/Table39[[#This Row],[LPN Hours]]</f>
        <v>0</v>
      </c>
      <c r="AA347" s="3">
        <v>5.4916666666666663</v>
      </c>
      <c r="AB347" s="3">
        <v>0</v>
      </c>
      <c r="AC347" s="4">
        <f>Table39[[#This Row],[LPN Admin Hours Contract]]/Table39[[#This Row],[LPN Admin Hours]]</f>
        <v>0</v>
      </c>
      <c r="AD347" s="3">
        <f>SUM(Table39[[#This Row],[CNA Hours]], Table39[[#This Row],[NA in Training Hours]], Table39[[#This Row],[Med Aide/Tech Hours]])</f>
        <v>282.84399999999999</v>
      </c>
      <c r="AE347" s="3">
        <f>SUM(Table39[[#This Row],[CNA Hours Contract]], Table39[[#This Row],[NA in Training Hours Contract]], Table39[[#This Row],[Med Aide/Tech Hours Contract]])</f>
        <v>3.2912222222222227</v>
      </c>
      <c r="AF347" s="4">
        <f>Table39[[#This Row],[CNA/NA/Med Aide Contract Hours]]/Table39[[#This Row],[Total CNA, NA in Training, Med Aide/Tech Hours]]</f>
        <v>1.1636174789715259E-2</v>
      </c>
      <c r="AG347" s="3">
        <v>282.84399999999999</v>
      </c>
      <c r="AH347" s="3">
        <v>3.2912222222222227</v>
      </c>
      <c r="AI347" s="4">
        <f>Table39[[#This Row],[CNA Hours Contract]]/Table39[[#This Row],[CNA Hours]]</f>
        <v>1.1636174789715259E-2</v>
      </c>
      <c r="AJ347" s="3">
        <v>0</v>
      </c>
      <c r="AK347" s="3">
        <v>0</v>
      </c>
      <c r="AL347" s="4">
        <v>0</v>
      </c>
      <c r="AM347" s="3">
        <v>0</v>
      </c>
      <c r="AN347" s="3">
        <v>0</v>
      </c>
      <c r="AO347" s="4">
        <v>0</v>
      </c>
      <c r="AP347" s="1" t="s">
        <v>345</v>
      </c>
      <c r="AQ347" s="1">
        <v>5</v>
      </c>
    </row>
    <row r="348" spans="1:43" x14ac:dyDescent="0.2">
      <c r="A348" s="1" t="s">
        <v>680</v>
      </c>
      <c r="B348" s="1" t="s">
        <v>1031</v>
      </c>
      <c r="C348" s="1" t="s">
        <v>1439</v>
      </c>
      <c r="D348" s="1" t="s">
        <v>1741</v>
      </c>
      <c r="E348" s="3">
        <v>68.988888888888894</v>
      </c>
      <c r="F348" s="3">
        <f t="shared" si="17"/>
        <v>258.7451111111111</v>
      </c>
      <c r="G348" s="3">
        <f>SUM(Table39[[#This Row],[RN Hours Contract (W/ Admin, DON)]], Table39[[#This Row],[LPN Contract Hours (w/ Admin)]], Table39[[#This Row],[CNA/NA/Med Aide Contract Hours]])</f>
        <v>38.145111111111106</v>
      </c>
      <c r="H348" s="4">
        <f>Table39[[#This Row],[Total Contract Hours]]/Table39[[#This Row],[Total Hours Nurse Staffing]]</f>
        <v>0.1474235047275182</v>
      </c>
      <c r="I348" s="3">
        <f>SUM(Table39[[#This Row],[RN Hours]], Table39[[#This Row],[RN Admin Hours]], Table39[[#This Row],[RN DON Hours]])</f>
        <v>53.477555555555554</v>
      </c>
      <c r="J348" s="3">
        <f t="shared" si="15"/>
        <v>0.28055555555555556</v>
      </c>
      <c r="K348" s="4">
        <f>Table39[[#This Row],[RN Hours Contract (W/ Admin, DON)]]/Table39[[#This Row],[RN Hours (w/ Admin, DON)]]</f>
        <v>5.2462299864117455E-3</v>
      </c>
      <c r="L348" s="3">
        <v>39.347000000000001</v>
      </c>
      <c r="M348" s="3">
        <v>0.28055555555555556</v>
      </c>
      <c r="N348" s="4">
        <f>Table39[[#This Row],[RN Hours Contract]]/Table39[[#This Row],[RN Hours]]</f>
        <v>7.1302908876294396E-3</v>
      </c>
      <c r="O348" s="3">
        <v>7.3083333333333336</v>
      </c>
      <c r="P348" s="3">
        <v>0</v>
      </c>
      <c r="Q348" s="4">
        <f>Table39[[#This Row],[RN Admin Hours Contract]]/Table39[[#This Row],[RN Admin Hours]]</f>
        <v>0</v>
      </c>
      <c r="R348" s="3">
        <v>6.822222222222222</v>
      </c>
      <c r="S348" s="3">
        <v>0</v>
      </c>
      <c r="T348" s="4">
        <f>Table39[[#This Row],[RN DON Hours Contract]]/Table39[[#This Row],[RN DON Hours]]</f>
        <v>0</v>
      </c>
      <c r="U348" s="3">
        <f>SUM(Table39[[#This Row],[LPN Hours]], Table39[[#This Row],[LPN Admin Hours]])</f>
        <v>70.286444444444442</v>
      </c>
      <c r="V348" s="3">
        <f>Table39[[#This Row],[LPN Hours Contract]]+Table39[[#This Row],[LPN Admin Hours Contract]]</f>
        <v>13.542222222222222</v>
      </c>
      <c r="W348" s="4">
        <f t="shared" si="16"/>
        <v>0.19267189184574868</v>
      </c>
      <c r="X348" s="3">
        <v>69.319777777777773</v>
      </c>
      <c r="Y348" s="3">
        <v>13.542222222222222</v>
      </c>
      <c r="Z348" s="4">
        <f>Table39[[#This Row],[LPN Hours Contract]]/Table39[[#This Row],[LPN Hours]]</f>
        <v>0.19535870795251636</v>
      </c>
      <c r="AA348" s="3">
        <v>0.96666666666666667</v>
      </c>
      <c r="AB348" s="3">
        <v>0</v>
      </c>
      <c r="AC348" s="4">
        <f>Table39[[#This Row],[LPN Admin Hours Contract]]/Table39[[#This Row],[LPN Admin Hours]]</f>
        <v>0</v>
      </c>
      <c r="AD348" s="3">
        <f>SUM(Table39[[#This Row],[CNA Hours]], Table39[[#This Row],[NA in Training Hours]], Table39[[#This Row],[Med Aide/Tech Hours]])</f>
        <v>134.98111111111109</v>
      </c>
      <c r="AE348" s="3">
        <f>SUM(Table39[[#This Row],[CNA Hours Contract]], Table39[[#This Row],[NA in Training Hours Contract]], Table39[[#This Row],[Med Aide/Tech Hours Contract]])</f>
        <v>24.322333333333329</v>
      </c>
      <c r="AF348" s="4">
        <f>Table39[[#This Row],[CNA/NA/Med Aide Contract Hours]]/Table39[[#This Row],[Total CNA, NA in Training, Med Aide/Tech Hours]]</f>
        <v>0.18019064395841394</v>
      </c>
      <c r="AG348" s="3">
        <v>134.98111111111109</v>
      </c>
      <c r="AH348" s="3">
        <v>24.322333333333329</v>
      </c>
      <c r="AI348" s="4">
        <f>Table39[[#This Row],[CNA Hours Contract]]/Table39[[#This Row],[CNA Hours]]</f>
        <v>0.18019064395841394</v>
      </c>
      <c r="AJ348" s="3">
        <v>0</v>
      </c>
      <c r="AK348" s="3">
        <v>0</v>
      </c>
      <c r="AL348" s="4">
        <v>0</v>
      </c>
      <c r="AM348" s="3">
        <v>0</v>
      </c>
      <c r="AN348" s="3">
        <v>0</v>
      </c>
      <c r="AO348" s="4">
        <v>0</v>
      </c>
      <c r="AP348" s="1" t="s">
        <v>346</v>
      </c>
      <c r="AQ348" s="1">
        <v>5</v>
      </c>
    </row>
    <row r="349" spans="1:43" x14ac:dyDescent="0.2">
      <c r="A349" s="1" t="s">
        <v>680</v>
      </c>
      <c r="B349" s="1" t="s">
        <v>1032</v>
      </c>
      <c r="C349" s="1" t="s">
        <v>1545</v>
      </c>
      <c r="D349" s="1" t="s">
        <v>1741</v>
      </c>
      <c r="E349" s="3">
        <v>84.044444444444451</v>
      </c>
      <c r="F349" s="3">
        <f t="shared" si="17"/>
        <v>288.28511111111106</v>
      </c>
      <c r="G349" s="3">
        <f>SUM(Table39[[#This Row],[RN Hours Contract (W/ Admin, DON)]], Table39[[#This Row],[LPN Contract Hours (w/ Admin)]], Table39[[#This Row],[CNA/NA/Med Aide Contract Hours]])</f>
        <v>0</v>
      </c>
      <c r="H349" s="4">
        <f>Table39[[#This Row],[Total Contract Hours]]/Table39[[#This Row],[Total Hours Nurse Staffing]]</f>
        <v>0</v>
      </c>
      <c r="I349" s="3">
        <f>SUM(Table39[[#This Row],[RN Hours]], Table39[[#This Row],[RN Admin Hours]], Table39[[#This Row],[RN DON Hours]])</f>
        <v>77.834333333333333</v>
      </c>
      <c r="J349" s="3">
        <f t="shared" si="15"/>
        <v>0</v>
      </c>
      <c r="K349" s="4">
        <f>Table39[[#This Row],[RN Hours Contract (W/ Admin, DON)]]/Table39[[#This Row],[RN Hours (w/ Admin, DON)]]</f>
        <v>0</v>
      </c>
      <c r="L349" s="3">
        <v>65.301000000000002</v>
      </c>
      <c r="M349" s="3">
        <v>0</v>
      </c>
      <c r="N349" s="4">
        <f>Table39[[#This Row],[RN Hours Contract]]/Table39[[#This Row],[RN Hours]]</f>
        <v>0</v>
      </c>
      <c r="O349" s="3">
        <v>8.0888888888888886</v>
      </c>
      <c r="P349" s="3">
        <v>0</v>
      </c>
      <c r="Q349" s="4">
        <f>Table39[[#This Row],[RN Admin Hours Contract]]/Table39[[#This Row],[RN Admin Hours]]</f>
        <v>0</v>
      </c>
      <c r="R349" s="3">
        <v>4.4444444444444446</v>
      </c>
      <c r="S349" s="3">
        <v>0</v>
      </c>
      <c r="T349" s="4">
        <f>Table39[[#This Row],[RN DON Hours Contract]]/Table39[[#This Row],[RN DON Hours]]</f>
        <v>0</v>
      </c>
      <c r="U349" s="3">
        <f>SUM(Table39[[#This Row],[LPN Hours]], Table39[[#This Row],[LPN Admin Hours]])</f>
        <v>63.027555555555551</v>
      </c>
      <c r="V349" s="3">
        <f>Table39[[#This Row],[LPN Hours Contract]]+Table39[[#This Row],[LPN Admin Hours Contract]]</f>
        <v>0</v>
      </c>
      <c r="W349" s="4">
        <f t="shared" si="16"/>
        <v>0</v>
      </c>
      <c r="X349" s="3">
        <v>46.416888888888892</v>
      </c>
      <c r="Y349" s="3">
        <v>0</v>
      </c>
      <c r="Z349" s="4">
        <f>Table39[[#This Row],[LPN Hours Contract]]/Table39[[#This Row],[LPN Hours]]</f>
        <v>0</v>
      </c>
      <c r="AA349" s="3">
        <v>16.610666666666663</v>
      </c>
      <c r="AB349" s="3">
        <v>0</v>
      </c>
      <c r="AC349" s="4">
        <f>Table39[[#This Row],[LPN Admin Hours Contract]]/Table39[[#This Row],[LPN Admin Hours]]</f>
        <v>0</v>
      </c>
      <c r="AD349" s="3">
        <f>SUM(Table39[[#This Row],[CNA Hours]], Table39[[#This Row],[NA in Training Hours]], Table39[[#This Row],[Med Aide/Tech Hours]])</f>
        <v>147.42322222222222</v>
      </c>
      <c r="AE349" s="3">
        <f>SUM(Table39[[#This Row],[CNA Hours Contract]], Table39[[#This Row],[NA in Training Hours Contract]], Table39[[#This Row],[Med Aide/Tech Hours Contract]])</f>
        <v>0</v>
      </c>
      <c r="AF349" s="4">
        <f>Table39[[#This Row],[CNA/NA/Med Aide Contract Hours]]/Table39[[#This Row],[Total CNA, NA in Training, Med Aide/Tech Hours]]</f>
        <v>0</v>
      </c>
      <c r="AG349" s="3">
        <v>147.42322222222222</v>
      </c>
      <c r="AH349" s="3">
        <v>0</v>
      </c>
      <c r="AI349" s="4">
        <f>Table39[[#This Row],[CNA Hours Contract]]/Table39[[#This Row],[CNA Hours]]</f>
        <v>0</v>
      </c>
      <c r="AJ349" s="3">
        <v>0</v>
      </c>
      <c r="AK349" s="3">
        <v>0</v>
      </c>
      <c r="AL349" s="4">
        <v>0</v>
      </c>
      <c r="AM349" s="3">
        <v>0</v>
      </c>
      <c r="AN349" s="3">
        <v>0</v>
      </c>
      <c r="AO349" s="4">
        <v>0</v>
      </c>
      <c r="AP349" s="1" t="s">
        <v>347</v>
      </c>
      <c r="AQ349" s="1">
        <v>5</v>
      </c>
    </row>
    <row r="350" spans="1:43" x14ac:dyDescent="0.2">
      <c r="A350" s="1" t="s">
        <v>680</v>
      </c>
      <c r="B350" s="1" t="s">
        <v>1033</v>
      </c>
      <c r="C350" s="1" t="s">
        <v>1595</v>
      </c>
      <c r="D350" s="1" t="s">
        <v>1741</v>
      </c>
      <c r="E350" s="3">
        <v>94.911111111111111</v>
      </c>
      <c r="F350" s="3">
        <f t="shared" si="17"/>
        <v>330.26944444444445</v>
      </c>
      <c r="G350" s="3">
        <f>SUM(Table39[[#This Row],[RN Hours Contract (W/ Admin, DON)]], Table39[[#This Row],[LPN Contract Hours (w/ Admin)]], Table39[[#This Row],[CNA/NA/Med Aide Contract Hours]])</f>
        <v>46.48844444444444</v>
      </c>
      <c r="H350" s="4">
        <f>Table39[[#This Row],[Total Contract Hours]]/Table39[[#This Row],[Total Hours Nurse Staffing]]</f>
        <v>0.1407591444695829</v>
      </c>
      <c r="I350" s="3">
        <f>SUM(Table39[[#This Row],[RN Hours]], Table39[[#This Row],[RN Admin Hours]], Table39[[#This Row],[RN DON Hours]])</f>
        <v>47.980777777777782</v>
      </c>
      <c r="J350" s="3">
        <f t="shared" si="15"/>
        <v>5.5668888888888874</v>
      </c>
      <c r="K350" s="4">
        <f>Table39[[#This Row],[RN Hours Contract (W/ Admin, DON)]]/Table39[[#This Row],[RN Hours (w/ Admin, DON)]]</f>
        <v>0.11602331489230637</v>
      </c>
      <c r="L350" s="3">
        <v>27.447444444444443</v>
      </c>
      <c r="M350" s="3">
        <v>5.5668888888888874</v>
      </c>
      <c r="N350" s="4">
        <f>Table39[[#This Row],[RN Hours Contract]]/Table39[[#This Row],[RN Hours]]</f>
        <v>0.20281993466301251</v>
      </c>
      <c r="O350" s="3">
        <v>14.933333333333334</v>
      </c>
      <c r="P350" s="3">
        <v>0</v>
      </c>
      <c r="Q350" s="4">
        <f>Table39[[#This Row],[RN Admin Hours Contract]]/Table39[[#This Row],[RN Admin Hours]]</f>
        <v>0</v>
      </c>
      <c r="R350" s="3">
        <v>5.6</v>
      </c>
      <c r="S350" s="3">
        <v>0</v>
      </c>
      <c r="T350" s="4">
        <f>Table39[[#This Row],[RN DON Hours Contract]]/Table39[[#This Row],[RN DON Hours]]</f>
        <v>0</v>
      </c>
      <c r="U350" s="3">
        <f>SUM(Table39[[#This Row],[LPN Hours]], Table39[[#This Row],[LPN Admin Hours]])</f>
        <v>84.623999999999995</v>
      </c>
      <c r="V350" s="3">
        <f>Table39[[#This Row],[LPN Hours Contract]]+Table39[[#This Row],[LPN Admin Hours Contract]]</f>
        <v>22.818111111111108</v>
      </c>
      <c r="W350" s="4">
        <f t="shared" si="16"/>
        <v>0.26964113148883423</v>
      </c>
      <c r="X350" s="3">
        <v>79.826777777777778</v>
      </c>
      <c r="Y350" s="3">
        <v>22.818111111111108</v>
      </c>
      <c r="Z350" s="4">
        <f>Table39[[#This Row],[LPN Hours Contract]]/Table39[[#This Row],[LPN Hours]]</f>
        <v>0.28584532341556229</v>
      </c>
      <c r="AA350" s="3">
        <v>4.7972222222222225</v>
      </c>
      <c r="AB350" s="3">
        <v>0</v>
      </c>
      <c r="AC350" s="4">
        <f>Table39[[#This Row],[LPN Admin Hours Contract]]/Table39[[#This Row],[LPN Admin Hours]]</f>
        <v>0</v>
      </c>
      <c r="AD350" s="3">
        <f>SUM(Table39[[#This Row],[CNA Hours]], Table39[[#This Row],[NA in Training Hours]], Table39[[#This Row],[Med Aide/Tech Hours]])</f>
        <v>197.66466666666668</v>
      </c>
      <c r="AE350" s="3">
        <f>SUM(Table39[[#This Row],[CNA Hours Contract]], Table39[[#This Row],[NA in Training Hours Contract]], Table39[[#This Row],[Med Aide/Tech Hours Contract]])</f>
        <v>18.103444444444449</v>
      </c>
      <c r="AF350" s="4">
        <f>Table39[[#This Row],[CNA/NA/Med Aide Contract Hours]]/Table39[[#This Row],[Total CNA, NA in Training, Med Aide/Tech Hours]]</f>
        <v>9.1586648993637956E-2</v>
      </c>
      <c r="AG350" s="3">
        <v>197.66466666666668</v>
      </c>
      <c r="AH350" s="3">
        <v>18.103444444444449</v>
      </c>
      <c r="AI350" s="4">
        <f>Table39[[#This Row],[CNA Hours Contract]]/Table39[[#This Row],[CNA Hours]]</f>
        <v>9.1586648993637956E-2</v>
      </c>
      <c r="AJ350" s="3">
        <v>0</v>
      </c>
      <c r="AK350" s="3">
        <v>0</v>
      </c>
      <c r="AL350" s="4">
        <v>0</v>
      </c>
      <c r="AM350" s="3">
        <v>0</v>
      </c>
      <c r="AN350" s="3">
        <v>0</v>
      </c>
      <c r="AO350" s="4">
        <v>0</v>
      </c>
      <c r="AP350" s="1" t="s">
        <v>348</v>
      </c>
      <c r="AQ350" s="1">
        <v>5</v>
      </c>
    </row>
    <row r="351" spans="1:43" x14ac:dyDescent="0.2">
      <c r="A351" s="1" t="s">
        <v>680</v>
      </c>
      <c r="B351" s="1" t="s">
        <v>1034</v>
      </c>
      <c r="C351" s="1" t="s">
        <v>1596</v>
      </c>
      <c r="D351" s="1" t="s">
        <v>1763</v>
      </c>
      <c r="E351" s="3">
        <v>56.111111111111114</v>
      </c>
      <c r="F351" s="3">
        <f t="shared" si="17"/>
        <v>193.62088888888889</v>
      </c>
      <c r="G351" s="3">
        <f>SUM(Table39[[#This Row],[RN Hours Contract (W/ Admin, DON)]], Table39[[#This Row],[LPN Contract Hours (w/ Admin)]], Table39[[#This Row],[CNA/NA/Med Aide Contract Hours]])</f>
        <v>5.6</v>
      </c>
      <c r="H351" s="4">
        <f>Table39[[#This Row],[Total Contract Hours]]/Table39[[#This Row],[Total Hours Nurse Staffing]]</f>
        <v>2.8922499179381469E-2</v>
      </c>
      <c r="I351" s="3">
        <f>SUM(Table39[[#This Row],[RN Hours]], Table39[[#This Row],[RN Admin Hours]], Table39[[#This Row],[RN DON Hours]])</f>
        <v>34.915444444444447</v>
      </c>
      <c r="J351" s="3">
        <f t="shared" si="15"/>
        <v>0</v>
      </c>
      <c r="K351" s="4">
        <f>Table39[[#This Row],[RN Hours Contract (W/ Admin, DON)]]/Table39[[#This Row],[RN Hours (w/ Admin, DON)]]</f>
        <v>0</v>
      </c>
      <c r="L351" s="3">
        <v>29.643222222222221</v>
      </c>
      <c r="M351" s="3">
        <v>0</v>
      </c>
      <c r="N351" s="4">
        <f>Table39[[#This Row],[RN Hours Contract]]/Table39[[#This Row],[RN Hours]]</f>
        <v>0</v>
      </c>
      <c r="O351" s="3">
        <v>0</v>
      </c>
      <c r="P351" s="3">
        <v>0</v>
      </c>
      <c r="Q351" s="4">
        <v>0</v>
      </c>
      <c r="R351" s="3">
        <v>5.2722222222222221</v>
      </c>
      <c r="S351" s="3">
        <v>0</v>
      </c>
      <c r="T351" s="4">
        <f>Table39[[#This Row],[RN DON Hours Contract]]/Table39[[#This Row],[RN DON Hours]]</f>
        <v>0</v>
      </c>
      <c r="U351" s="3">
        <f>SUM(Table39[[#This Row],[LPN Hours]], Table39[[#This Row],[LPN Admin Hours]])</f>
        <v>36.722000000000001</v>
      </c>
      <c r="V351" s="3">
        <f>Table39[[#This Row],[LPN Hours Contract]]+Table39[[#This Row],[LPN Admin Hours Contract]]</f>
        <v>5.6</v>
      </c>
      <c r="W351" s="4">
        <f t="shared" si="16"/>
        <v>0.15249714067861225</v>
      </c>
      <c r="X351" s="3">
        <v>36.649777777777778</v>
      </c>
      <c r="Y351" s="3">
        <v>5.6</v>
      </c>
      <c r="Z351" s="4">
        <f>Table39[[#This Row],[LPN Hours Contract]]/Table39[[#This Row],[LPN Hours]]</f>
        <v>0.15279765225194633</v>
      </c>
      <c r="AA351" s="3">
        <v>7.2222222222222215E-2</v>
      </c>
      <c r="AB351" s="3">
        <v>0</v>
      </c>
      <c r="AC351" s="4">
        <f>Table39[[#This Row],[LPN Admin Hours Contract]]/Table39[[#This Row],[LPN Admin Hours]]</f>
        <v>0</v>
      </c>
      <c r="AD351" s="3">
        <f>SUM(Table39[[#This Row],[CNA Hours]], Table39[[#This Row],[NA in Training Hours]], Table39[[#This Row],[Med Aide/Tech Hours]])</f>
        <v>121.98344444444444</v>
      </c>
      <c r="AE351" s="3">
        <f>SUM(Table39[[#This Row],[CNA Hours Contract]], Table39[[#This Row],[NA in Training Hours Contract]], Table39[[#This Row],[Med Aide/Tech Hours Contract]])</f>
        <v>0</v>
      </c>
      <c r="AF351" s="4">
        <f>Table39[[#This Row],[CNA/NA/Med Aide Contract Hours]]/Table39[[#This Row],[Total CNA, NA in Training, Med Aide/Tech Hours]]</f>
        <v>0</v>
      </c>
      <c r="AG351" s="3">
        <v>106.04233333333333</v>
      </c>
      <c r="AH351" s="3">
        <v>0</v>
      </c>
      <c r="AI351" s="4">
        <f>Table39[[#This Row],[CNA Hours Contract]]/Table39[[#This Row],[CNA Hours]]</f>
        <v>0</v>
      </c>
      <c r="AJ351" s="3">
        <v>15.941111111111109</v>
      </c>
      <c r="AK351" s="3">
        <v>0</v>
      </c>
      <c r="AL351" s="4">
        <f>Table39[[#This Row],[NA in Training Hours Contract]]/Table39[[#This Row],[NA in Training Hours]]</f>
        <v>0</v>
      </c>
      <c r="AM351" s="3">
        <v>0</v>
      </c>
      <c r="AN351" s="3">
        <v>0</v>
      </c>
      <c r="AO351" s="4">
        <v>0</v>
      </c>
      <c r="AP351" s="1" t="s">
        <v>349</v>
      </c>
      <c r="AQ351" s="1">
        <v>5</v>
      </c>
    </row>
    <row r="352" spans="1:43" x14ac:dyDescent="0.2">
      <c r="A352" s="1" t="s">
        <v>680</v>
      </c>
      <c r="B352" s="1" t="s">
        <v>1035</v>
      </c>
      <c r="C352" s="1" t="s">
        <v>1528</v>
      </c>
      <c r="D352" s="1" t="s">
        <v>1717</v>
      </c>
      <c r="E352" s="3">
        <v>37.611111111111114</v>
      </c>
      <c r="F352" s="3">
        <f t="shared" si="17"/>
        <v>109.53333333333333</v>
      </c>
      <c r="G352" s="3">
        <f>SUM(Table39[[#This Row],[RN Hours Contract (W/ Admin, DON)]], Table39[[#This Row],[LPN Contract Hours (w/ Admin)]], Table39[[#This Row],[CNA/NA/Med Aide Contract Hours]])</f>
        <v>5.4666666666666668</v>
      </c>
      <c r="H352" s="4">
        <f>Table39[[#This Row],[Total Contract Hours]]/Table39[[#This Row],[Total Hours Nurse Staffing]]</f>
        <v>4.9908703590992087E-2</v>
      </c>
      <c r="I352" s="3">
        <f>SUM(Table39[[#This Row],[RN Hours]], Table39[[#This Row],[RN Admin Hours]], Table39[[#This Row],[RN DON Hours]])</f>
        <v>31.802777777777777</v>
      </c>
      <c r="J352" s="3">
        <f t="shared" si="15"/>
        <v>0.88888888888888884</v>
      </c>
      <c r="K352" s="4">
        <f>Table39[[#This Row],[RN Hours Contract (W/ Admin, DON)]]/Table39[[#This Row],[RN Hours (w/ Admin, DON)]]</f>
        <v>2.7950039304742772E-2</v>
      </c>
      <c r="L352" s="3">
        <v>19.524999999999999</v>
      </c>
      <c r="M352" s="3">
        <v>0</v>
      </c>
      <c r="N352" s="4">
        <f>Table39[[#This Row],[RN Hours Contract]]/Table39[[#This Row],[RN Hours]]</f>
        <v>0</v>
      </c>
      <c r="O352" s="3">
        <v>6.677777777777778</v>
      </c>
      <c r="P352" s="3">
        <v>0.88888888888888884</v>
      </c>
      <c r="Q352" s="4">
        <f>Table39[[#This Row],[RN Admin Hours Contract]]/Table39[[#This Row],[RN Admin Hours]]</f>
        <v>0.13311148086522462</v>
      </c>
      <c r="R352" s="3">
        <v>5.6</v>
      </c>
      <c r="S352" s="3">
        <v>0</v>
      </c>
      <c r="T352" s="4">
        <f>Table39[[#This Row],[RN DON Hours Contract]]/Table39[[#This Row],[RN DON Hours]]</f>
        <v>0</v>
      </c>
      <c r="U352" s="3">
        <f>SUM(Table39[[#This Row],[LPN Hours]], Table39[[#This Row],[LPN Admin Hours]])</f>
        <v>14.230555555555556</v>
      </c>
      <c r="V352" s="3">
        <f>Table39[[#This Row],[LPN Hours Contract]]+Table39[[#This Row],[LPN Admin Hours Contract]]</f>
        <v>0</v>
      </c>
      <c r="W352" s="4">
        <f t="shared" si="16"/>
        <v>0</v>
      </c>
      <c r="X352" s="3">
        <v>14.197222222222223</v>
      </c>
      <c r="Y352" s="3">
        <v>0</v>
      </c>
      <c r="Z352" s="4">
        <f>Table39[[#This Row],[LPN Hours Contract]]/Table39[[#This Row],[LPN Hours]]</f>
        <v>0</v>
      </c>
      <c r="AA352" s="3">
        <v>3.3333333333333333E-2</v>
      </c>
      <c r="AB352" s="3">
        <v>0</v>
      </c>
      <c r="AC352" s="4">
        <f>Table39[[#This Row],[LPN Admin Hours Contract]]/Table39[[#This Row],[LPN Admin Hours]]</f>
        <v>0</v>
      </c>
      <c r="AD352" s="3">
        <f>SUM(Table39[[#This Row],[CNA Hours]], Table39[[#This Row],[NA in Training Hours]], Table39[[#This Row],[Med Aide/Tech Hours]])</f>
        <v>63.5</v>
      </c>
      <c r="AE352" s="3">
        <f>SUM(Table39[[#This Row],[CNA Hours Contract]], Table39[[#This Row],[NA in Training Hours Contract]], Table39[[#This Row],[Med Aide/Tech Hours Contract]])</f>
        <v>4.5777777777777775</v>
      </c>
      <c r="AF352" s="4">
        <f>Table39[[#This Row],[CNA/NA/Med Aide Contract Hours]]/Table39[[#This Row],[Total CNA, NA in Training, Med Aide/Tech Hours]]</f>
        <v>7.2090988626421687E-2</v>
      </c>
      <c r="AG352" s="3">
        <v>63.5</v>
      </c>
      <c r="AH352" s="3">
        <v>4.5777777777777775</v>
      </c>
      <c r="AI352" s="4">
        <f>Table39[[#This Row],[CNA Hours Contract]]/Table39[[#This Row],[CNA Hours]]</f>
        <v>7.2090988626421687E-2</v>
      </c>
      <c r="AJ352" s="3">
        <v>0</v>
      </c>
      <c r="AK352" s="3">
        <v>0</v>
      </c>
      <c r="AL352" s="4">
        <v>0</v>
      </c>
      <c r="AM352" s="3">
        <v>0</v>
      </c>
      <c r="AN352" s="3">
        <v>0</v>
      </c>
      <c r="AO352" s="4">
        <v>0</v>
      </c>
      <c r="AP352" s="1" t="s">
        <v>350</v>
      </c>
      <c r="AQ352" s="1">
        <v>5</v>
      </c>
    </row>
    <row r="353" spans="1:43" x14ac:dyDescent="0.2">
      <c r="A353" s="1" t="s">
        <v>680</v>
      </c>
      <c r="B353" s="1" t="s">
        <v>1036</v>
      </c>
      <c r="C353" s="1" t="s">
        <v>1597</v>
      </c>
      <c r="D353" s="1" t="s">
        <v>1741</v>
      </c>
      <c r="E353" s="3">
        <v>19.633333333333333</v>
      </c>
      <c r="F353" s="3">
        <f t="shared" si="17"/>
        <v>89.453888888888883</v>
      </c>
      <c r="G353" s="3">
        <f>SUM(Table39[[#This Row],[RN Hours Contract (W/ Admin, DON)]], Table39[[#This Row],[LPN Contract Hours (w/ Admin)]], Table39[[#This Row],[CNA/NA/Med Aide Contract Hours]])</f>
        <v>6.5955555555555563</v>
      </c>
      <c r="H353" s="4">
        <f>Table39[[#This Row],[Total Contract Hours]]/Table39[[#This Row],[Total Hours Nurse Staffing]]</f>
        <v>7.373134513746997E-2</v>
      </c>
      <c r="I353" s="3">
        <f>SUM(Table39[[#This Row],[RN Hours]], Table39[[#This Row],[RN Admin Hours]], Table39[[#This Row],[RN DON Hours]])</f>
        <v>32.938000000000002</v>
      </c>
      <c r="J353" s="3">
        <f t="shared" ref="J353:J416" si="18">SUM(M353,P353,S353)</f>
        <v>2.1018888888888889</v>
      </c>
      <c r="K353" s="4">
        <f>Table39[[#This Row],[RN Hours Contract (W/ Admin, DON)]]/Table39[[#This Row],[RN Hours (w/ Admin, DON)]]</f>
        <v>6.3813494713974406E-2</v>
      </c>
      <c r="L353" s="3">
        <v>28.163888888888888</v>
      </c>
      <c r="M353" s="3">
        <v>0.53333333333333333</v>
      </c>
      <c r="N353" s="4">
        <f>Table39[[#This Row],[RN Hours Contract]]/Table39[[#This Row],[RN Hours]]</f>
        <v>1.8936778775027124E-2</v>
      </c>
      <c r="O353" s="3">
        <v>2.2852222222222225</v>
      </c>
      <c r="P353" s="3">
        <v>1.5685555555555555</v>
      </c>
      <c r="Q353" s="4">
        <f>Table39[[#This Row],[RN Admin Hours Contract]]/Table39[[#This Row],[RN Admin Hours]]</f>
        <v>0.68639082024602505</v>
      </c>
      <c r="R353" s="3">
        <v>2.4888888888888889</v>
      </c>
      <c r="S353" s="3">
        <v>0</v>
      </c>
      <c r="T353" s="4">
        <f>Table39[[#This Row],[RN DON Hours Contract]]/Table39[[#This Row],[RN DON Hours]]</f>
        <v>0</v>
      </c>
      <c r="U353" s="3">
        <f>SUM(Table39[[#This Row],[LPN Hours]], Table39[[#This Row],[LPN Admin Hours]])</f>
        <v>12.180555555555555</v>
      </c>
      <c r="V353" s="3">
        <f>Table39[[#This Row],[LPN Hours Contract]]+Table39[[#This Row],[LPN Admin Hours Contract]]</f>
        <v>0</v>
      </c>
      <c r="W353" s="4">
        <f t="shared" ref="W353:W416" si="19">V353/U353</f>
        <v>0</v>
      </c>
      <c r="X353" s="3">
        <v>11.45</v>
      </c>
      <c r="Y353" s="3">
        <v>0</v>
      </c>
      <c r="Z353" s="4">
        <f>Table39[[#This Row],[LPN Hours Contract]]/Table39[[#This Row],[LPN Hours]]</f>
        <v>0</v>
      </c>
      <c r="AA353" s="3">
        <v>0.73055555555555551</v>
      </c>
      <c r="AB353" s="3">
        <v>0</v>
      </c>
      <c r="AC353" s="4">
        <f>Table39[[#This Row],[LPN Admin Hours Contract]]/Table39[[#This Row],[LPN Admin Hours]]</f>
        <v>0</v>
      </c>
      <c r="AD353" s="3">
        <f>SUM(Table39[[#This Row],[CNA Hours]], Table39[[#This Row],[NA in Training Hours]], Table39[[#This Row],[Med Aide/Tech Hours]])</f>
        <v>44.335333333333331</v>
      </c>
      <c r="AE353" s="3">
        <f>SUM(Table39[[#This Row],[CNA Hours Contract]], Table39[[#This Row],[NA in Training Hours Contract]], Table39[[#This Row],[Med Aide/Tech Hours Contract]])</f>
        <v>4.4936666666666669</v>
      </c>
      <c r="AF353" s="4">
        <f>Table39[[#This Row],[CNA/NA/Med Aide Contract Hours]]/Table39[[#This Row],[Total CNA, NA in Training, Med Aide/Tech Hours]]</f>
        <v>0.10135632978963356</v>
      </c>
      <c r="AG353" s="3">
        <v>44.335333333333331</v>
      </c>
      <c r="AH353" s="3">
        <v>4.4936666666666669</v>
      </c>
      <c r="AI353" s="4">
        <f>Table39[[#This Row],[CNA Hours Contract]]/Table39[[#This Row],[CNA Hours]]</f>
        <v>0.10135632978963356</v>
      </c>
      <c r="AJ353" s="3">
        <v>0</v>
      </c>
      <c r="AK353" s="3">
        <v>0</v>
      </c>
      <c r="AL353" s="4">
        <v>0</v>
      </c>
      <c r="AM353" s="3">
        <v>0</v>
      </c>
      <c r="AN353" s="3">
        <v>0</v>
      </c>
      <c r="AO353" s="4">
        <v>0</v>
      </c>
      <c r="AP353" s="1" t="s">
        <v>351</v>
      </c>
      <c r="AQ353" s="1">
        <v>5</v>
      </c>
    </row>
    <row r="354" spans="1:43" x14ac:dyDescent="0.2">
      <c r="A354" s="1" t="s">
        <v>680</v>
      </c>
      <c r="B354" s="1" t="s">
        <v>1037</v>
      </c>
      <c r="C354" s="1" t="s">
        <v>1513</v>
      </c>
      <c r="D354" s="1" t="s">
        <v>1721</v>
      </c>
      <c r="E354" s="3">
        <v>42.18888888888889</v>
      </c>
      <c r="F354" s="3">
        <f t="shared" si="17"/>
        <v>138.74111111111111</v>
      </c>
      <c r="G354" s="3">
        <f>SUM(Table39[[#This Row],[RN Hours Contract (W/ Admin, DON)]], Table39[[#This Row],[LPN Contract Hours (w/ Admin)]], Table39[[#This Row],[CNA/NA/Med Aide Contract Hours]])</f>
        <v>11.469444444444445</v>
      </c>
      <c r="H354" s="4">
        <f>Table39[[#This Row],[Total Contract Hours]]/Table39[[#This Row],[Total Hours Nurse Staffing]]</f>
        <v>8.2667958708065384E-2</v>
      </c>
      <c r="I354" s="3">
        <f>SUM(Table39[[#This Row],[RN Hours]], Table39[[#This Row],[RN Admin Hours]], Table39[[#This Row],[RN DON Hours]])</f>
        <v>23.077777777777776</v>
      </c>
      <c r="J354" s="3">
        <f t="shared" si="18"/>
        <v>0.65</v>
      </c>
      <c r="K354" s="4">
        <f>Table39[[#This Row],[RN Hours Contract (W/ Admin, DON)]]/Table39[[#This Row],[RN Hours (w/ Admin, DON)]]</f>
        <v>2.81656234954261E-2</v>
      </c>
      <c r="L354" s="3">
        <v>12.055555555555555</v>
      </c>
      <c r="M354" s="3">
        <v>0.65</v>
      </c>
      <c r="N354" s="4">
        <f>Table39[[#This Row],[RN Hours Contract]]/Table39[[#This Row],[RN Hours]]</f>
        <v>5.3917050691244243E-2</v>
      </c>
      <c r="O354" s="3">
        <v>5.6</v>
      </c>
      <c r="P354" s="3">
        <v>0</v>
      </c>
      <c r="Q354" s="4">
        <f>Table39[[#This Row],[RN Admin Hours Contract]]/Table39[[#This Row],[RN Admin Hours]]</f>
        <v>0</v>
      </c>
      <c r="R354" s="3">
        <v>5.4222222222222225</v>
      </c>
      <c r="S354" s="3">
        <v>0</v>
      </c>
      <c r="T354" s="4">
        <f>Table39[[#This Row],[RN DON Hours Contract]]/Table39[[#This Row],[RN DON Hours]]</f>
        <v>0</v>
      </c>
      <c r="U354" s="3">
        <f>SUM(Table39[[#This Row],[LPN Hours]], Table39[[#This Row],[LPN Admin Hours]])</f>
        <v>32.632222222222225</v>
      </c>
      <c r="V354" s="3">
        <f>Table39[[#This Row],[LPN Hours Contract]]+Table39[[#This Row],[LPN Admin Hours Contract]]</f>
        <v>1.7055555555555555</v>
      </c>
      <c r="W354" s="4">
        <f t="shared" si="19"/>
        <v>5.2265994756375764E-2</v>
      </c>
      <c r="X354" s="3">
        <v>32.632222222222225</v>
      </c>
      <c r="Y354" s="3">
        <v>1.7055555555555555</v>
      </c>
      <c r="Z354" s="4">
        <f>Table39[[#This Row],[LPN Hours Contract]]/Table39[[#This Row],[LPN Hours]]</f>
        <v>5.2265994756375764E-2</v>
      </c>
      <c r="AA354" s="3">
        <v>0</v>
      </c>
      <c r="AB354" s="3">
        <v>0</v>
      </c>
      <c r="AC354" s="4">
        <v>0</v>
      </c>
      <c r="AD354" s="3">
        <f>SUM(Table39[[#This Row],[CNA Hours]], Table39[[#This Row],[NA in Training Hours]], Table39[[#This Row],[Med Aide/Tech Hours]])</f>
        <v>83.031111111111116</v>
      </c>
      <c r="AE354" s="3">
        <f>SUM(Table39[[#This Row],[CNA Hours Contract]], Table39[[#This Row],[NA in Training Hours Contract]], Table39[[#This Row],[Med Aide/Tech Hours Contract]])</f>
        <v>9.1138888888888889</v>
      </c>
      <c r="AF354" s="4">
        <f>Table39[[#This Row],[CNA/NA/Med Aide Contract Hours]]/Table39[[#This Row],[Total CNA, NA in Training, Med Aide/Tech Hours]]</f>
        <v>0.10976474681511615</v>
      </c>
      <c r="AG354" s="3">
        <v>83.031111111111116</v>
      </c>
      <c r="AH354" s="3">
        <v>9.1138888888888889</v>
      </c>
      <c r="AI354" s="4">
        <f>Table39[[#This Row],[CNA Hours Contract]]/Table39[[#This Row],[CNA Hours]]</f>
        <v>0.10976474681511615</v>
      </c>
      <c r="AJ354" s="3">
        <v>0</v>
      </c>
      <c r="AK354" s="3">
        <v>0</v>
      </c>
      <c r="AL354" s="4">
        <v>0</v>
      </c>
      <c r="AM354" s="3">
        <v>0</v>
      </c>
      <c r="AN354" s="3">
        <v>0</v>
      </c>
      <c r="AO354" s="4">
        <v>0</v>
      </c>
      <c r="AP354" s="1" t="s">
        <v>352</v>
      </c>
      <c r="AQ354" s="1">
        <v>5</v>
      </c>
    </row>
    <row r="355" spans="1:43" x14ac:dyDescent="0.2">
      <c r="A355" s="1" t="s">
        <v>680</v>
      </c>
      <c r="B355" s="1" t="s">
        <v>1038</v>
      </c>
      <c r="C355" s="1" t="s">
        <v>1565</v>
      </c>
      <c r="D355" s="1" t="s">
        <v>1714</v>
      </c>
      <c r="E355" s="3">
        <v>54.388888888888886</v>
      </c>
      <c r="F355" s="3">
        <f t="shared" si="17"/>
        <v>199.64011111111108</v>
      </c>
      <c r="G355" s="3">
        <f>SUM(Table39[[#This Row],[RN Hours Contract (W/ Admin, DON)]], Table39[[#This Row],[LPN Contract Hours (w/ Admin)]], Table39[[#This Row],[CNA/NA/Med Aide Contract Hours]])</f>
        <v>0</v>
      </c>
      <c r="H355" s="4">
        <f>Table39[[#This Row],[Total Contract Hours]]/Table39[[#This Row],[Total Hours Nurse Staffing]]</f>
        <v>0</v>
      </c>
      <c r="I355" s="3">
        <f>SUM(Table39[[#This Row],[RN Hours]], Table39[[#This Row],[RN Admin Hours]], Table39[[#This Row],[RN DON Hours]])</f>
        <v>31.807333333333332</v>
      </c>
      <c r="J355" s="3">
        <f t="shared" si="18"/>
        <v>0</v>
      </c>
      <c r="K355" s="4">
        <f>Table39[[#This Row],[RN Hours Contract (W/ Admin, DON)]]/Table39[[#This Row],[RN Hours (w/ Admin, DON)]]</f>
        <v>0</v>
      </c>
      <c r="L355" s="3">
        <v>18.014444444444443</v>
      </c>
      <c r="M355" s="3">
        <v>0</v>
      </c>
      <c r="N355" s="4">
        <f>Table39[[#This Row],[RN Hours Contract]]/Table39[[#This Row],[RN Hours]]</f>
        <v>0</v>
      </c>
      <c r="O355" s="3">
        <v>8.8517777777777766</v>
      </c>
      <c r="P355" s="3">
        <v>0</v>
      </c>
      <c r="Q355" s="4">
        <f>Table39[[#This Row],[RN Admin Hours Contract]]/Table39[[#This Row],[RN Admin Hours]]</f>
        <v>0</v>
      </c>
      <c r="R355" s="3">
        <v>4.9411111111111126</v>
      </c>
      <c r="S355" s="3">
        <v>0</v>
      </c>
      <c r="T355" s="4">
        <f>Table39[[#This Row],[RN DON Hours Contract]]/Table39[[#This Row],[RN DON Hours]]</f>
        <v>0</v>
      </c>
      <c r="U355" s="3">
        <f>SUM(Table39[[#This Row],[LPN Hours]], Table39[[#This Row],[LPN Admin Hours]])</f>
        <v>62.579777777777771</v>
      </c>
      <c r="V355" s="3">
        <f>Table39[[#This Row],[LPN Hours Contract]]+Table39[[#This Row],[LPN Admin Hours Contract]]</f>
        <v>0</v>
      </c>
      <c r="W355" s="4">
        <f t="shared" si="19"/>
        <v>0</v>
      </c>
      <c r="X355" s="3">
        <v>59.285111111111107</v>
      </c>
      <c r="Y355" s="3">
        <v>0</v>
      </c>
      <c r="Z355" s="4">
        <f>Table39[[#This Row],[LPN Hours Contract]]/Table39[[#This Row],[LPN Hours]]</f>
        <v>0</v>
      </c>
      <c r="AA355" s="3">
        <v>3.2946666666666666</v>
      </c>
      <c r="AB355" s="3">
        <v>0</v>
      </c>
      <c r="AC355" s="4">
        <f>Table39[[#This Row],[LPN Admin Hours Contract]]/Table39[[#This Row],[LPN Admin Hours]]</f>
        <v>0</v>
      </c>
      <c r="AD355" s="3">
        <f>SUM(Table39[[#This Row],[CNA Hours]], Table39[[#This Row],[NA in Training Hours]], Table39[[#This Row],[Med Aide/Tech Hours]])</f>
        <v>105.253</v>
      </c>
      <c r="AE355" s="3">
        <f>SUM(Table39[[#This Row],[CNA Hours Contract]], Table39[[#This Row],[NA in Training Hours Contract]], Table39[[#This Row],[Med Aide/Tech Hours Contract]])</f>
        <v>0</v>
      </c>
      <c r="AF355" s="4">
        <f>Table39[[#This Row],[CNA/NA/Med Aide Contract Hours]]/Table39[[#This Row],[Total CNA, NA in Training, Med Aide/Tech Hours]]</f>
        <v>0</v>
      </c>
      <c r="AG355" s="3">
        <v>105.253</v>
      </c>
      <c r="AH355" s="3">
        <v>0</v>
      </c>
      <c r="AI355" s="4">
        <f>Table39[[#This Row],[CNA Hours Contract]]/Table39[[#This Row],[CNA Hours]]</f>
        <v>0</v>
      </c>
      <c r="AJ355" s="3">
        <v>0</v>
      </c>
      <c r="AK355" s="3">
        <v>0</v>
      </c>
      <c r="AL355" s="4">
        <v>0</v>
      </c>
      <c r="AM355" s="3">
        <v>0</v>
      </c>
      <c r="AN355" s="3">
        <v>0</v>
      </c>
      <c r="AO355" s="4">
        <v>0</v>
      </c>
      <c r="AP355" s="1" t="s">
        <v>353</v>
      </c>
      <c r="AQ355" s="1">
        <v>5</v>
      </c>
    </row>
    <row r="356" spans="1:43" x14ac:dyDescent="0.2">
      <c r="A356" s="1" t="s">
        <v>680</v>
      </c>
      <c r="B356" s="1" t="s">
        <v>1039</v>
      </c>
      <c r="C356" s="1" t="s">
        <v>1439</v>
      </c>
      <c r="D356" s="1" t="s">
        <v>1741</v>
      </c>
      <c r="E356" s="3">
        <v>171.3111111111111</v>
      </c>
      <c r="F356" s="3">
        <f t="shared" si="17"/>
        <v>453.3416666666667</v>
      </c>
      <c r="G356" s="3">
        <f>SUM(Table39[[#This Row],[RN Hours Contract (W/ Admin, DON)]], Table39[[#This Row],[LPN Contract Hours (w/ Admin)]], Table39[[#This Row],[CNA/NA/Med Aide Contract Hours]])</f>
        <v>3.2</v>
      </c>
      <c r="H356" s="4">
        <f>Table39[[#This Row],[Total Contract Hours]]/Table39[[#This Row],[Total Hours Nurse Staffing]]</f>
        <v>7.0586937740115072E-3</v>
      </c>
      <c r="I356" s="3">
        <f>SUM(Table39[[#This Row],[RN Hours]], Table39[[#This Row],[RN Admin Hours]], Table39[[#This Row],[RN DON Hours]])</f>
        <v>46.244444444444447</v>
      </c>
      <c r="J356" s="3">
        <f t="shared" si="18"/>
        <v>3.2</v>
      </c>
      <c r="K356" s="4">
        <f>Table39[[#This Row],[RN Hours Contract (W/ Admin, DON)]]/Table39[[#This Row],[RN Hours (w/ Admin, DON)]]</f>
        <v>6.9197501201345504E-2</v>
      </c>
      <c r="L356" s="3">
        <v>33.355555555555554</v>
      </c>
      <c r="M356" s="3">
        <v>3.2</v>
      </c>
      <c r="N356" s="4">
        <f>Table39[[#This Row],[RN Hours Contract]]/Table39[[#This Row],[RN Hours]]</f>
        <v>9.5936042638241181E-2</v>
      </c>
      <c r="O356" s="3">
        <v>7.7333333333333334</v>
      </c>
      <c r="P356" s="3">
        <v>0</v>
      </c>
      <c r="Q356" s="4">
        <f>Table39[[#This Row],[RN Admin Hours Contract]]/Table39[[#This Row],[RN Admin Hours]]</f>
        <v>0</v>
      </c>
      <c r="R356" s="3">
        <v>5.1555555555555559</v>
      </c>
      <c r="S356" s="3">
        <v>0</v>
      </c>
      <c r="T356" s="4">
        <f>Table39[[#This Row],[RN DON Hours Contract]]/Table39[[#This Row],[RN DON Hours]]</f>
        <v>0</v>
      </c>
      <c r="U356" s="3">
        <f>SUM(Table39[[#This Row],[LPN Hours]], Table39[[#This Row],[LPN Admin Hours]])</f>
        <v>137.29444444444445</v>
      </c>
      <c r="V356" s="3">
        <f>Table39[[#This Row],[LPN Hours Contract]]+Table39[[#This Row],[LPN Admin Hours Contract]]</f>
        <v>0</v>
      </c>
      <c r="W356" s="4">
        <f t="shared" si="19"/>
        <v>0</v>
      </c>
      <c r="X356" s="3">
        <v>119.84444444444445</v>
      </c>
      <c r="Y356" s="3">
        <v>0</v>
      </c>
      <c r="Z356" s="4">
        <f>Table39[[#This Row],[LPN Hours Contract]]/Table39[[#This Row],[LPN Hours]]</f>
        <v>0</v>
      </c>
      <c r="AA356" s="3">
        <v>17.45</v>
      </c>
      <c r="AB356" s="3">
        <v>0</v>
      </c>
      <c r="AC356" s="4">
        <f>Table39[[#This Row],[LPN Admin Hours Contract]]/Table39[[#This Row],[LPN Admin Hours]]</f>
        <v>0</v>
      </c>
      <c r="AD356" s="3">
        <f>SUM(Table39[[#This Row],[CNA Hours]], Table39[[#This Row],[NA in Training Hours]], Table39[[#This Row],[Med Aide/Tech Hours]])</f>
        <v>269.80277777777781</v>
      </c>
      <c r="AE356" s="3">
        <f>SUM(Table39[[#This Row],[CNA Hours Contract]], Table39[[#This Row],[NA in Training Hours Contract]], Table39[[#This Row],[Med Aide/Tech Hours Contract]])</f>
        <v>0</v>
      </c>
      <c r="AF356" s="4">
        <f>Table39[[#This Row],[CNA/NA/Med Aide Contract Hours]]/Table39[[#This Row],[Total CNA, NA in Training, Med Aide/Tech Hours]]</f>
        <v>0</v>
      </c>
      <c r="AG356" s="3">
        <v>269.80277777777781</v>
      </c>
      <c r="AH356" s="3">
        <v>0</v>
      </c>
      <c r="AI356" s="4">
        <f>Table39[[#This Row],[CNA Hours Contract]]/Table39[[#This Row],[CNA Hours]]</f>
        <v>0</v>
      </c>
      <c r="AJ356" s="3">
        <v>0</v>
      </c>
      <c r="AK356" s="3">
        <v>0</v>
      </c>
      <c r="AL356" s="4">
        <v>0</v>
      </c>
      <c r="AM356" s="3">
        <v>0</v>
      </c>
      <c r="AN356" s="3">
        <v>0</v>
      </c>
      <c r="AO356" s="4">
        <v>0</v>
      </c>
      <c r="AP356" s="1" t="s">
        <v>354</v>
      </c>
      <c r="AQ356" s="1">
        <v>5</v>
      </c>
    </row>
    <row r="357" spans="1:43" x14ac:dyDescent="0.2">
      <c r="A357" s="1" t="s">
        <v>680</v>
      </c>
      <c r="B357" s="1" t="s">
        <v>1040</v>
      </c>
      <c r="C357" s="1" t="s">
        <v>1417</v>
      </c>
      <c r="D357" s="1" t="s">
        <v>1731</v>
      </c>
      <c r="E357" s="3">
        <v>51.488888888888887</v>
      </c>
      <c r="F357" s="3">
        <f t="shared" si="17"/>
        <v>400.20555555555552</v>
      </c>
      <c r="G357" s="3">
        <f>SUM(Table39[[#This Row],[RN Hours Contract (W/ Admin, DON)]], Table39[[#This Row],[LPN Contract Hours (w/ Admin)]], Table39[[#This Row],[CNA/NA/Med Aide Contract Hours]])</f>
        <v>0</v>
      </c>
      <c r="H357" s="4">
        <f>Table39[[#This Row],[Total Contract Hours]]/Table39[[#This Row],[Total Hours Nurse Staffing]]</f>
        <v>0</v>
      </c>
      <c r="I357" s="3">
        <f>SUM(Table39[[#This Row],[RN Hours]], Table39[[#This Row],[RN Admin Hours]], Table39[[#This Row],[RN DON Hours]])</f>
        <v>96.697222222222223</v>
      </c>
      <c r="J357" s="3">
        <f t="shared" si="18"/>
        <v>0</v>
      </c>
      <c r="K357" s="4">
        <f>Table39[[#This Row],[RN Hours Contract (W/ Admin, DON)]]/Table39[[#This Row],[RN Hours (w/ Admin, DON)]]</f>
        <v>0</v>
      </c>
      <c r="L357" s="3">
        <v>76.24166666666666</v>
      </c>
      <c r="M357" s="3">
        <v>0</v>
      </c>
      <c r="N357" s="4">
        <f>Table39[[#This Row],[RN Hours Contract]]/Table39[[#This Row],[RN Hours]]</f>
        <v>0</v>
      </c>
      <c r="O357" s="3">
        <v>9.9666666666666668</v>
      </c>
      <c r="P357" s="3">
        <v>0</v>
      </c>
      <c r="Q357" s="4">
        <f>Table39[[#This Row],[RN Admin Hours Contract]]/Table39[[#This Row],[RN Admin Hours]]</f>
        <v>0</v>
      </c>
      <c r="R357" s="3">
        <v>10.488888888888889</v>
      </c>
      <c r="S357" s="3">
        <v>0</v>
      </c>
      <c r="T357" s="4">
        <f>Table39[[#This Row],[RN DON Hours Contract]]/Table39[[#This Row],[RN DON Hours]]</f>
        <v>0</v>
      </c>
      <c r="U357" s="3">
        <f>SUM(Table39[[#This Row],[LPN Hours]], Table39[[#This Row],[LPN Admin Hours]])</f>
        <v>53.672222222222224</v>
      </c>
      <c r="V357" s="3">
        <f>Table39[[#This Row],[LPN Hours Contract]]+Table39[[#This Row],[LPN Admin Hours Contract]]</f>
        <v>0</v>
      </c>
      <c r="W357" s="4">
        <f t="shared" si="19"/>
        <v>0</v>
      </c>
      <c r="X357" s="3">
        <v>53.672222222222224</v>
      </c>
      <c r="Y357" s="3">
        <v>0</v>
      </c>
      <c r="Z357" s="4">
        <f>Table39[[#This Row],[LPN Hours Contract]]/Table39[[#This Row],[LPN Hours]]</f>
        <v>0</v>
      </c>
      <c r="AA357" s="3">
        <v>0</v>
      </c>
      <c r="AB357" s="3">
        <v>0</v>
      </c>
      <c r="AC357" s="4">
        <v>0</v>
      </c>
      <c r="AD357" s="3">
        <f>SUM(Table39[[#This Row],[CNA Hours]], Table39[[#This Row],[NA in Training Hours]], Table39[[#This Row],[Med Aide/Tech Hours]])</f>
        <v>249.83611111111111</v>
      </c>
      <c r="AE357" s="3">
        <f>SUM(Table39[[#This Row],[CNA Hours Contract]], Table39[[#This Row],[NA in Training Hours Contract]], Table39[[#This Row],[Med Aide/Tech Hours Contract]])</f>
        <v>0</v>
      </c>
      <c r="AF357" s="4">
        <f>Table39[[#This Row],[CNA/NA/Med Aide Contract Hours]]/Table39[[#This Row],[Total CNA, NA in Training, Med Aide/Tech Hours]]</f>
        <v>0</v>
      </c>
      <c r="AG357" s="3">
        <v>249.83611111111111</v>
      </c>
      <c r="AH357" s="3">
        <v>0</v>
      </c>
      <c r="AI357" s="4">
        <f>Table39[[#This Row],[CNA Hours Contract]]/Table39[[#This Row],[CNA Hours]]</f>
        <v>0</v>
      </c>
      <c r="AJ357" s="3">
        <v>0</v>
      </c>
      <c r="AK357" s="3">
        <v>0</v>
      </c>
      <c r="AL357" s="4">
        <v>0</v>
      </c>
      <c r="AM357" s="3">
        <v>0</v>
      </c>
      <c r="AN357" s="3">
        <v>0</v>
      </c>
      <c r="AO357" s="4">
        <v>0</v>
      </c>
      <c r="AP357" s="1" t="s">
        <v>355</v>
      </c>
      <c r="AQ357" s="1">
        <v>5</v>
      </c>
    </row>
    <row r="358" spans="1:43" x14ac:dyDescent="0.2">
      <c r="A358" s="1" t="s">
        <v>680</v>
      </c>
      <c r="B358" s="1" t="s">
        <v>1041</v>
      </c>
      <c r="C358" s="1" t="s">
        <v>1598</v>
      </c>
      <c r="D358" s="1" t="s">
        <v>1774</v>
      </c>
      <c r="E358" s="3">
        <v>47.611111111111114</v>
      </c>
      <c r="F358" s="3">
        <f t="shared" si="17"/>
        <v>216.68655555555557</v>
      </c>
      <c r="G358" s="3">
        <f>SUM(Table39[[#This Row],[RN Hours Contract (W/ Admin, DON)]], Table39[[#This Row],[LPN Contract Hours (w/ Admin)]], Table39[[#This Row],[CNA/NA/Med Aide Contract Hours]])</f>
        <v>0</v>
      </c>
      <c r="H358" s="4">
        <f>Table39[[#This Row],[Total Contract Hours]]/Table39[[#This Row],[Total Hours Nurse Staffing]]</f>
        <v>0</v>
      </c>
      <c r="I358" s="3">
        <f>SUM(Table39[[#This Row],[RN Hours]], Table39[[#This Row],[RN Admin Hours]], Table39[[#This Row],[RN DON Hours]])</f>
        <v>38.13111111111111</v>
      </c>
      <c r="J358" s="3">
        <f t="shared" si="18"/>
        <v>0</v>
      </c>
      <c r="K358" s="4">
        <f>Table39[[#This Row],[RN Hours Contract (W/ Admin, DON)]]/Table39[[#This Row],[RN Hours (w/ Admin, DON)]]</f>
        <v>0</v>
      </c>
      <c r="L358" s="3">
        <v>17.847777777777779</v>
      </c>
      <c r="M358" s="3">
        <v>0</v>
      </c>
      <c r="N358" s="4">
        <f>Table39[[#This Row],[RN Hours Contract]]/Table39[[#This Row],[RN Hours]]</f>
        <v>0</v>
      </c>
      <c r="O358" s="3">
        <v>15.116666666666669</v>
      </c>
      <c r="P358" s="3">
        <v>0</v>
      </c>
      <c r="Q358" s="4">
        <f>Table39[[#This Row],[RN Admin Hours Contract]]/Table39[[#This Row],[RN Admin Hours]]</f>
        <v>0</v>
      </c>
      <c r="R358" s="3">
        <v>5.166666666666667</v>
      </c>
      <c r="S358" s="3">
        <v>0</v>
      </c>
      <c r="T358" s="4">
        <f>Table39[[#This Row],[RN DON Hours Contract]]/Table39[[#This Row],[RN DON Hours]]</f>
        <v>0</v>
      </c>
      <c r="U358" s="3">
        <f>SUM(Table39[[#This Row],[LPN Hours]], Table39[[#This Row],[LPN Admin Hours]])</f>
        <v>34.373777777777775</v>
      </c>
      <c r="V358" s="3">
        <f>Table39[[#This Row],[LPN Hours Contract]]+Table39[[#This Row],[LPN Admin Hours Contract]]</f>
        <v>0</v>
      </c>
      <c r="W358" s="4">
        <f t="shared" si="19"/>
        <v>0</v>
      </c>
      <c r="X358" s="3">
        <v>34.373777777777775</v>
      </c>
      <c r="Y358" s="3">
        <v>0</v>
      </c>
      <c r="Z358" s="4">
        <f>Table39[[#This Row],[LPN Hours Contract]]/Table39[[#This Row],[LPN Hours]]</f>
        <v>0</v>
      </c>
      <c r="AA358" s="3">
        <v>0</v>
      </c>
      <c r="AB358" s="3">
        <v>0</v>
      </c>
      <c r="AC358" s="4">
        <v>0</v>
      </c>
      <c r="AD358" s="3">
        <f>SUM(Table39[[#This Row],[CNA Hours]], Table39[[#This Row],[NA in Training Hours]], Table39[[#This Row],[Med Aide/Tech Hours]])</f>
        <v>144.18166666666667</v>
      </c>
      <c r="AE358" s="3">
        <f>SUM(Table39[[#This Row],[CNA Hours Contract]], Table39[[#This Row],[NA in Training Hours Contract]], Table39[[#This Row],[Med Aide/Tech Hours Contract]])</f>
        <v>0</v>
      </c>
      <c r="AF358" s="4">
        <f>Table39[[#This Row],[CNA/NA/Med Aide Contract Hours]]/Table39[[#This Row],[Total CNA, NA in Training, Med Aide/Tech Hours]]</f>
        <v>0</v>
      </c>
      <c r="AG358" s="3">
        <v>144.18166666666667</v>
      </c>
      <c r="AH358" s="3">
        <v>0</v>
      </c>
      <c r="AI358" s="4">
        <f>Table39[[#This Row],[CNA Hours Contract]]/Table39[[#This Row],[CNA Hours]]</f>
        <v>0</v>
      </c>
      <c r="AJ358" s="3">
        <v>0</v>
      </c>
      <c r="AK358" s="3">
        <v>0</v>
      </c>
      <c r="AL358" s="4">
        <v>0</v>
      </c>
      <c r="AM358" s="3">
        <v>0</v>
      </c>
      <c r="AN358" s="3">
        <v>0</v>
      </c>
      <c r="AO358" s="4">
        <v>0</v>
      </c>
      <c r="AP358" s="1" t="s">
        <v>356</v>
      </c>
      <c r="AQ358" s="1">
        <v>5</v>
      </c>
    </row>
    <row r="359" spans="1:43" x14ac:dyDescent="0.2">
      <c r="A359" s="1" t="s">
        <v>680</v>
      </c>
      <c r="B359" s="1" t="s">
        <v>1042</v>
      </c>
      <c r="C359" s="1" t="s">
        <v>1599</v>
      </c>
      <c r="D359" s="1" t="s">
        <v>1744</v>
      </c>
      <c r="E359" s="3">
        <v>130.26666666666668</v>
      </c>
      <c r="F359" s="3">
        <f t="shared" si="17"/>
        <v>374.27866666666671</v>
      </c>
      <c r="G359" s="3">
        <f>SUM(Table39[[#This Row],[RN Hours Contract (W/ Admin, DON)]], Table39[[#This Row],[LPN Contract Hours (w/ Admin)]], Table39[[#This Row],[CNA/NA/Med Aide Contract Hours]])</f>
        <v>1.3092222222222221</v>
      </c>
      <c r="H359" s="4">
        <f>Table39[[#This Row],[Total Contract Hours]]/Table39[[#This Row],[Total Hours Nurse Staffing]]</f>
        <v>3.4979878331890548E-3</v>
      </c>
      <c r="I359" s="3">
        <f>SUM(Table39[[#This Row],[RN Hours]], Table39[[#This Row],[RN Admin Hours]], Table39[[#This Row],[RN DON Hours]])</f>
        <v>81.926111111111112</v>
      </c>
      <c r="J359" s="3">
        <f t="shared" si="18"/>
        <v>0.12055555555555557</v>
      </c>
      <c r="K359" s="4">
        <f>Table39[[#This Row],[RN Hours Contract (W/ Admin, DON)]]/Table39[[#This Row],[RN Hours (w/ Admin, DON)]]</f>
        <v>1.4715156611309651E-3</v>
      </c>
      <c r="L359" s="3">
        <v>72.415000000000006</v>
      </c>
      <c r="M359" s="3">
        <v>0.12055555555555557</v>
      </c>
      <c r="N359" s="4">
        <f>Table39[[#This Row],[RN Hours Contract]]/Table39[[#This Row],[RN Hours]]</f>
        <v>1.6647870683636754E-3</v>
      </c>
      <c r="O359" s="3">
        <v>5.6</v>
      </c>
      <c r="P359" s="3">
        <v>0</v>
      </c>
      <c r="Q359" s="4">
        <f>Table39[[#This Row],[RN Admin Hours Contract]]/Table39[[#This Row],[RN Admin Hours]]</f>
        <v>0</v>
      </c>
      <c r="R359" s="3">
        <v>3.911111111111111</v>
      </c>
      <c r="S359" s="3">
        <v>0</v>
      </c>
      <c r="T359" s="4">
        <f>Table39[[#This Row],[RN DON Hours Contract]]/Table39[[#This Row],[RN DON Hours]]</f>
        <v>0</v>
      </c>
      <c r="U359" s="3">
        <f>SUM(Table39[[#This Row],[LPN Hours]], Table39[[#This Row],[LPN Admin Hours]])</f>
        <v>65.720555555555563</v>
      </c>
      <c r="V359" s="3">
        <f>Table39[[#This Row],[LPN Hours Contract]]+Table39[[#This Row],[LPN Admin Hours Contract]]</f>
        <v>0.18166666666666667</v>
      </c>
      <c r="W359" s="4">
        <f t="shared" si="19"/>
        <v>2.7642290167967064E-3</v>
      </c>
      <c r="X359" s="3">
        <v>65.720555555555563</v>
      </c>
      <c r="Y359" s="3">
        <v>0.18166666666666667</v>
      </c>
      <c r="Z359" s="4">
        <f>Table39[[#This Row],[LPN Hours Contract]]/Table39[[#This Row],[LPN Hours]]</f>
        <v>2.7642290167967064E-3</v>
      </c>
      <c r="AA359" s="3">
        <v>0</v>
      </c>
      <c r="AB359" s="3">
        <v>0</v>
      </c>
      <c r="AC359" s="4">
        <v>0</v>
      </c>
      <c r="AD359" s="3">
        <f>SUM(Table39[[#This Row],[CNA Hours]], Table39[[#This Row],[NA in Training Hours]], Table39[[#This Row],[Med Aide/Tech Hours]])</f>
        <v>226.63200000000001</v>
      </c>
      <c r="AE359" s="3">
        <f>SUM(Table39[[#This Row],[CNA Hours Contract]], Table39[[#This Row],[NA in Training Hours Contract]], Table39[[#This Row],[Med Aide/Tech Hours Contract]])</f>
        <v>1.0069999999999999</v>
      </c>
      <c r="AF359" s="4">
        <f>Table39[[#This Row],[CNA/NA/Med Aide Contract Hours]]/Table39[[#This Row],[Total CNA, NA in Training, Med Aide/Tech Hours]]</f>
        <v>4.4433266264252173E-3</v>
      </c>
      <c r="AG359" s="3">
        <v>226.63200000000001</v>
      </c>
      <c r="AH359" s="3">
        <v>1.0069999999999999</v>
      </c>
      <c r="AI359" s="4">
        <f>Table39[[#This Row],[CNA Hours Contract]]/Table39[[#This Row],[CNA Hours]]</f>
        <v>4.4433266264252173E-3</v>
      </c>
      <c r="AJ359" s="3">
        <v>0</v>
      </c>
      <c r="AK359" s="3">
        <v>0</v>
      </c>
      <c r="AL359" s="4">
        <v>0</v>
      </c>
      <c r="AM359" s="3">
        <v>0</v>
      </c>
      <c r="AN359" s="3">
        <v>0</v>
      </c>
      <c r="AO359" s="4">
        <v>0</v>
      </c>
      <c r="AP359" s="1" t="s">
        <v>357</v>
      </c>
      <c r="AQ359" s="1">
        <v>5</v>
      </c>
    </row>
    <row r="360" spans="1:43" x14ac:dyDescent="0.2">
      <c r="A360" s="1" t="s">
        <v>680</v>
      </c>
      <c r="B360" s="1" t="s">
        <v>1043</v>
      </c>
      <c r="C360" s="1" t="s">
        <v>1439</v>
      </c>
      <c r="D360" s="1" t="s">
        <v>1741</v>
      </c>
      <c r="E360" s="3">
        <v>153.11111111111111</v>
      </c>
      <c r="F360" s="3">
        <f t="shared" si="17"/>
        <v>286.74444444444441</v>
      </c>
      <c r="G360" s="3">
        <f>SUM(Table39[[#This Row],[RN Hours Contract (W/ Admin, DON)]], Table39[[#This Row],[LPN Contract Hours (w/ Admin)]], Table39[[#This Row],[CNA/NA/Med Aide Contract Hours]])</f>
        <v>1.1555555555555554</v>
      </c>
      <c r="H360" s="4">
        <f>Table39[[#This Row],[Total Contract Hours]]/Table39[[#This Row],[Total Hours Nurse Staffing]]</f>
        <v>4.0299143643197583E-3</v>
      </c>
      <c r="I360" s="3">
        <f>SUM(Table39[[#This Row],[RN Hours]], Table39[[#This Row],[RN Admin Hours]], Table39[[#This Row],[RN DON Hours]])</f>
        <v>102.06388888888888</v>
      </c>
      <c r="J360" s="3">
        <f t="shared" si="18"/>
        <v>1.1555555555555554</v>
      </c>
      <c r="K360" s="4">
        <f>Table39[[#This Row],[RN Hours Contract (W/ Admin, DON)]]/Table39[[#This Row],[RN Hours (w/ Admin, DON)]]</f>
        <v>1.1321884440573714E-2</v>
      </c>
      <c r="L360" s="3">
        <v>96.375</v>
      </c>
      <c r="M360" s="3">
        <v>1.1555555555555554</v>
      </c>
      <c r="N360" s="4">
        <f>Table39[[#This Row],[RN Hours Contract]]/Table39[[#This Row],[RN Hours]]</f>
        <v>1.1990200317048566E-2</v>
      </c>
      <c r="O360" s="3">
        <v>0</v>
      </c>
      <c r="P360" s="3">
        <v>0</v>
      </c>
      <c r="Q360" s="4">
        <v>0</v>
      </c>
      <c r="R360" s="3">
        <v>5.6888888888888891</v>
      </c>
      <c r="S360" s="3">
        <v>0</v>
      </c>
      <c r="T360" s="4">
        <f>Table39[[#This Row],[RN DON Hours Contract]]/Table39[[#This Row],[RN DON Hours]]</f>
        <v>0</v>
      </c>
      <c r="U360" s="3">
        <f>SUM(Table39[[#This Row],[LPN Hours]], Table39[[#This Row],[LPN Admin Hours]])</f>
        <v>25.619444444444444</v>
      </c>
      <c r="V360" s="3">
        <f>Table39[[#This Row],[LPN Hours Contract]]+Table39[[#This Row],[LPN Admin Hours Contract]]</f>
        <v>0</v>
      </c>
      <c r="W360" s="4">
        <f t="shared" si="19"/>
        <v>0</v>
      </c>
      <c r="X360" s="3">
        <v>25.619444444444444</v>
      </c>
      <c r="Y360" s="3">
        <v>0</v>
      </c>
      <c r="Z360" s="4">
        <f>Table39[[#This Row],[LPN Hours Contract]]/Table39[[#This Row],[LPN Hours]]</f>
        <v>0</v>
      </c>
      <c r="AA360" s="3">
        <v>0</v>
      </c>
      <c r="AB360" s="3">
        <v>0</v>
      </c>
      <c r="AC360" s="4">
        <v>0</v>
      </c>
      <c r="AD360" s="3">
        <f>SUM(Table39[[#This Row],[CNA Hours]], Table39[[#This Row],[NA in Training Hours]], Table39[[#This Row],[Med Aide/Tech Hours]])</f>
        <v>159.0611111111111</v>
      </c>
      <c r="AE360" s="3">
        <f>SUM(Table39[[#This Row],[CNA Hours Contract]], Table39[[#This Row],[NA in Training Hours Contract]], Table39[[#This Row],[Med Aide/Tech Hours Contract]])</f>
        <v>0</v>
      </c>
      <c r="AF360" s="4">
        <f>Table39[[#This Row],[CNA/NA/Med Aide Contract Hours]]/Table39[[#This Row],[Total CNA, NA in Training, Med Aide/Tech Hours]]</f>
        <v>0</v>
      </c>
      <c r="AG360" s="3">
        <v>159.0611111111111</v>
      </c>
      <c r="AH360" s="3">
        <v>0</v>
      </c>
      <c r="AI360" s="4">
        <f>Table39[[#This Row],[CNA Hours Contract]]/Table39[[#This Row],[CNA Hours]]</f>
        <v>0</v>
      </c>
      <c r="AJ360" s="3">
        <v>0</v>
      </c>
      <c r="AK360" s="3">
        <v>0</v>
      </c>
      <c r="AL360" s="4">
        <v>0</v>
      </c>
      <c r="AM360" s="3">
        <v>0</v>
      </c>
      <c r="AN360" s="3">
        <v>0</v>
      </c>
      <c r="AO360" s="4">
        <v>0</v>
      </c>
      <c r="AP360" s="1" t="s">
        <v>358</v>
      </c>
      <c r="AQ360" s="1">
        <v>5</v>
      </c>
    </row>
    <row r="361" spans="1:43" x14ac:dyDescent="0.2">
      <c r="A361" s="1" t="s">
        <v>680</v>
      </c>
      <c r="B361" s="1" t="s">
        <v>1044</v>
      </c>
      <c r="C361" s="1" t="s">
        <v>1600</v>
      </c>
      <c r="D361" s="1" t="s">
        <v>1741</v>
      </c>
      <c r="E361" s="3">
        <v>160.51111111111112</v>
      </c>
      <c r="F361" s="3">
        <f t="shared" si="17"/>
        <v>276.55055555555555</v>
      </c>
      <c r="G361" s="3">
        <f>SUM(Table39[[#This Row],[RN Hours Contract (W/ Admin, DON)]], Table39[[#This Row],[LPN Contract Hours (w/ Admin)]], Table39[[#This Row],[CNA/NA/Med Aide Contract Hours]])</f>
        <v>0</v>
      </c>
      <c r="H361" s="4">
        <f>Table39[[#This Row],[Total Contract Hours]]/Table39[[#This Row],[Total Hours Nurse Staffing]]</f>
        <v>0</v>
      </c>
      <c r="I361" s="3">
        <f>SUM(Table39[[#This Row],[RN Hours]], Table39[[#This Row],[RN Admin Hours]], Table39[[#This Row],[RN DON Hours]])</f>
        <v>50.958888888888886</v>
      </c>
      <c r="J361" s="3">
        <f t="shared" si="18"/>
        <v>0</v>
      </c>
      <c r="K361" s="4">
        <f>Table39[[#This Row],[RN Hours Contract (W/ Admin, DON)]]/Table39[[#This Row],[RN Hours (w/ Admin, DON)]]</f>
        <v>0</v>
      </c>
      <c r="L361" s="3">
        <v>36.129999999999995</v>
      </c>
      <c r="M361" s="3">
        <v>0</v>
      </c>
      <c r="N361" s="4">
        <f>Table39[[#This Row],[RN Hours Contract]]/Table39[[#This Row],[RN Hours]]</f>
        <v>0</v>
      </c>
      <c r="O361" s="3">
        <v>11.256666666666668</v>
      </c>
      <c r="P361" s="3">
        <v>0</v>
      </c>
      <c r="Q361" s="4">
        <f>Table39[[#This Row],[RN Admin Hours Contract]]/Table39[[#This Row],[RN Admin Hours]]</f>
        <v>0</v>
      </c>
      <c r="R361" s="3">
        <v>3.5722222222222224</v>
      </c>
      <c r="S361" s="3">
        <v>0</v>
      </c>
      <c r="T361" s="4">
        <f>Table39[[#This Row],[RN DON Hours Contract]]/Table39[[#This Row],[RN DON Hours]]</f>
        <v>0</v>
      </c>
      <c r="U361" s="3">
        <f>SUM(Table39[[#This Row],[LPN Hours]], Table39[[#This Row],[LPN Admin Hours]])</f>
        <v>89.876111111111115</v>
      </c>
      <c r="V361" s="3">
        <f>Table39[[#This Row],[LPN Hours Contract]]+Table39[[#This Row],[LPN Admin Hours Contract]]</f>
        <v>0</v>
      </c>
      <c r="W361" s="4">
        <f t="shared" si="19"/>
        <v>0</v>
      </c>
      <c r="X361" s="3">
        <v>83.193888888888893</v>
      </c>
      <c r="Y361" s="3">
        <v>0</v>
      </c>
      <c r="Z361" s="4">
        <f>Table39[[#This Row],[LPN Hours Contract]]/Table39[[#This Row],[LPN Hours]]</f>
        <v>0</v>
      </c>
      <c r="AA361" s="3">
        <v>6.6822222222222232</v>
      </c>
      <c r="AB361" s="3">
        <v>0</v>
      </c>
      <c r="AC361" s="4">
        <f>Table39[[#This Row],[LPN Admin Hours Contract]]/Table39[[#This Row],[LPN Admin Hours]]</f>
        <v>0</v>
      </c>
      <c r="AD361" s="3">
        <f>SUM(Table39[[#This Row],[CNA Hours]], Table39[[#This Row],[NA in Training Hours]], Table39[[#This Row],[Med Aide/Tech Hours]])</f>
        <v>135.71555555555554</v>
      </c>
      <c r="AE361" s="3">
        <f>SUM(Table39[[#This Row],[CNA Hours Contract]], Table39[[#This Row],[NA in Training Hours Contract]], Table39[[#This Row],[Med Aide/Tech Hours Contract]])</f>
        <v>0</v>
      </c>
      <c r="AF361" s="4">
        <f>Table39[[#This Row],[CNA/NA/Med Aide Contract Hours]]/Table39[[#This Row],[Total CNA, NA in Training, Med Aide/Tech Hours]]</f>
        <v>0</v>
      </c>
      <c r="AG361" s="3">
        <v>135.71555555555554</v>
      </c>
      <c r="AH361" s="3">
        <v>0</v>
      </c>
      <c r="AI361" s="4">
        <f>Table39[[#This Row],[CNA Hours Contract]]/Table39[[#This Row],[CNA Hours]]</f>
        <v>0</v>
      </c>
      <c r="AJ361" s="3">
        <v>0</v>
      </c>
      <c r="AK361" s="3">
        <v>0</v>
      </c>
      <c r="AL361" s="4">
        <v>0</v>
      </c>
      <c r="AM361" s="3">
        <v>0</v>
      </c>
      <c r="AN361" s="3">
        <v>0</v>
      </c>
      <c r="AO361" s="4">
        <v>0</v>
      </c>
      <c r="AP361" s="1" t="s">
        <v>359</v>
      </c>
      <c r="AQ361" s="1">
        <v>5</v>
      </c>
    </row>
    <row r="362" spans="1:43" x14ac:dyDescent="0.2">
      <c r="A362" s="1" t="s">
        <v>680</v>
      </c>
      <c r="B362" s="1" t="s">
        <v>1045</v>
      </c>
      <c r="C362" s="1" t="s">
        <v>1412</v>
      </c>
      <c r="D362" s="1" t="s">
        <v>1734</v>
      </c>
      <c r="E362" s="3">
        <v>94.466666666666669</v>
      </c>
      <c r="F362" s="3">
        <f t="shared" si="17"/>
        <v>397.88611111111112</v>
      </c>
      <c r="G362" s="3">
        <f>SUM(Table39[[#This Row],[RN Hours Contract (W/ Admin, DON)]], Table39[[#This Row],[LPN Contract Hours (w/ Admin)]], Table39[[#This Row],[CNA/NA/Med Aide Contract Hours]])</f>
        <v>0</v>
      </c>
      <c r="H362" s="4">
        <f>Table39[[#This Row],[Total Contract Hours]]/Table39[[#This Row],[Total Hours Nurse Staffing]]</f>
        <v>0</v>
      </c>
      <c r="I362" s="3">
        <f>SUM(Table39[[#This Row],[RN Hours]], Table39[[#This Row],[RN Admin Hours]], Table39[[#This Row],[RN DON Hours]])</f>
        <v>62.991666666666667</v>
      </c>
      <c r="J362" s="3">
        <f t="shared" si="18"/>
        <v>0</v>
      </c>
      <c r="K362" s="4">
        <f>Table39[[#This Row],[RN Hours Contract (W/ Admin, DON)]]/Table39[[#This Row],[RN Hours (w/ Admin, DON)]]</f>
        <v>0</v>
      </c>
      <c r="L362" s="3">
        <v>46.636111111111113</v>
      </c>
      <c r="M362" s="3">
        <v>0</v>
      </c>
      <c r="N362" s="4">
        <f>Table39[[#This Row],[RN Hours Contract]]/Table39[[#This Row],[RN Hours]]</f>
        <v>0</v>
      </c>
      <c r="O362" s="3">
        <v>10.844444444444445</v>
      </c>
      <c r="P362" s="3">
        <v>0</v>
      </c>
      <c r="Q362" s="4">
        <f>Table39[[#This Row],[RN Admin Hours Contract]]/Table39[[#This Row],[RN Admin Hours]]</f>
        <v>0</v>
      </c>
      <c r="R362" s="3">
        <v>5.5111111111111111</v>
      </c>
      <c r="S362" s="3">
        <v>0</v>
      </c>
      <c r="T362" s="4">
        <f>Table39[[#This Row],[RN DON Hours Contract]]/Table39[[#This Row],[RN DON Hours]]</f>
        <v>0</v>
      </c>
      <c r="U362" s="3">
        <f>SUM(Table39[[#This Row],[LPN Hours]], Table39[[#This Row],[LPN Admin Hours]])</f>
        <v>109.52777777777777</v>
      </c>
      <c r="V362" s="3">
        <f>Table39[[#This Row],[LPN Hours Contract]]+Table39[[#This Row],[LPN Admin Hours Contract]]</f>
        <v>0</v>
      </c>
      <c r="W362" s="4">
        <f t="shared" si="19"/>
        <v>0</v>
      </c>
      <c r="X362" s="3">
        <v>68.555555555555557</v>
      </c>
      <c r="Y362" s="3">
        <v>0</v>
      </c>
      <c r="Z362" s="4">
        <f>Table39[[#This Row],[LPN Hours Contract]]/Table39[[#This Row],[LPN Hours]]</f>
        <v>0</v>
      </c>
      <c r="AA362" s="3">
        <v>40.972222222222221</v>
      </c>
      <c r="AB362" s="3">
        <v>0</v>
      </c>
      <c r="AC362" s="4">
        <f>Table39[[#This Row],[LPN Admin Hours Contract]]/Table39[[#This Row],[LPN Admin Hours]]</f>
        <v>0</v>
      </c>
      <c r="AD362" s="3">
        <f>SUM(Table39[[#This Row],[CNA Hours]], Table39[[#This Row],[NA in Training Hours]], Table39[[#This Row],[Med Aide/Tech Hours]])</f>
        <v>225.36666666666667</v>
      </c>
      <c r="AE362" s="3">
        <f>SUM(Table39[[#This Row],[CNA Hours Contract]], Table39[[#This Row],[NA in Training Hours Contract]], Table39[[#This Row],[Med Aide/Tech Hours Contract]])</f>
        <v>0</v>
      </c>
      <c r="AF362" s="4">
        <f>Table39[[#This Row],[CNA/NA/Med Aide Contract Hours]]/Table39[[#This Row],[Total CNA, NA in Training, Med Aide/Tech Hours]]</f>
        <v>0</v>
      </c>
      <c r="AG362" s="3">
        <v>225.36666666666667</v>
      </c>
      <c r="AH362" s="3">
        <v>0</v>
      </c>
      <c r="AI362" s="4">
        <f>Table39[[#This Row],[CNA Hours Contract]]/Table39[[#This Row],[CNA Hours]]</f>
        <v>0</v>
      </c>
      <c r="AJ362" s="3">
        <v>0</v>
      </c>
      <c r="AK362" s="3">
        <v>0</v>
      </c>
      <c r="AL362" s="4">
        <v>0</v>
      </c>
      <c r="AM362" s="3">
        <v>0</v>
      </c>
      <c r="AN362" s="3">
        <v>0</v>
      </c>
      <c r="AO362" s="4">
        <v>0</v>
      </c>
      <c r="AP362" s="1" t="s">
        <v>360</v>
      </c>
      <c r="AQ362" s="1">
        <v>5</v>
      </c>
    </row>
    <row r="363" spans="1:43" x14ac:dyDescent="0.2">
      <c r="A363" s="1" t="s">
        <v>680</v>
      </c>
      <c r="B363" s="1" t="s">
        <v>1046</v>
      </c>
      <c r="C363" s="1" t="s">
        <v>1496</v>
      </c>
      <c r="D363" s="1" t="s">
        <v>1753</v>
      </c>
      <c r="E363" s="3">
        <v>71.044444444444451</v>
      </c>
      <c r="F363" s="3">
        <f t="shared" si="17"/>
        <v>270.35266666666666</v>
      </c>
      <c r="G363" s="3">
        <f>SUM(Table39[[#This Row],[RN Hours Contract (W/ Admin, DON)]], Table39[[#This Row],[LPN Contract Hours (w/ Admin)]], Table39[[#This Row],[CNA/NA/Med Aide Contract Hours]])</f>
        <v>1.8555555555555556</v>
      </c>
      <c r="H363" s="4">
        <f>Table39[[#This Row],[Total Contract Hours]]/Table39[[#This Row],[Total Hours Nurse Staffing]]</f>
        <v>6.8634631144340683E-3</v>
      </c>
      <c r="I363" s="3">
        <f>SUM(Table39[[#This Row],[RN Hours]], Table39[[#This Row],[RN Admin Hours]], Table39[[#This Row],[RN DON Hours]])</f>
        <v>76.916666666666657</v>
      </c>
      <c r="J363" s="3">
        <f t="shared" si="18"/>
        <v>1.8555555555555556</v>
      </c>
      <c r="K363" s="4">
        <f>Table39[[#This Row],[RN Hours Contract (W/ Admin, DON)]]/Table39[[#This Row],[RN Hours (w/ Admin, DON)]]</f>
        <v>2.4124232574936805E-2</v>
      </c>
      <c r="L363" s="3">
        <v>62.65</v>
      </c>
      <c r="M363" s="3">
        <v>0</v>
      </c>
      <c r="N363" s="4">
        <f>Table39[[#This Row],[RN Hours Contract]]/Table39[[#This Row],[RN Hours]]</f>
        <v>0</v>
      </c>
      <c r="O363" s="3">
        <v>8.2333333333333325</v>
      </c>
      <c r="P363" s="3">
        <v>1.0722222222222222</v>
      </c>
      <c r="Q363" s="4">
        <f>Table39[[#This Row],[RN Admin Hours Contract]]/Table39[[#This Row],[RN Admin Hours]]</f>
        <v>0.13022941970310392</v>
      </c>
      <c r="R363" s="3">
        <v>6.0333333333333332</v>
      </c>
      <c r="S363" s="3">
        <v>0.78333333333333333</v>
      </c>
      <c r="T363" s="4">
        <f>Table39[[#This Row],[RN DON Hours Contract]]/Table39[[#This Row],[RN DON Hours]]</f>
        <v>0.12983425414364641</v>
      </c>
      <c r="U363" s="3">
        <f>SUM(Table39[[#This Row],[LPN Hours]], Table39[[#This Row],[LPN Admin Hours]])</f>
        <v>21.049888888888891</v>
      </c>
      <c r="V363" s="3">
        <f>Table39[[#This Row],[LPN Hours Contract]]+Table39[[#This Row],[LPN Admin Hours Contract]]</f>
        <v>0</v>
      </c>
      <c r="W363" s="4">
        <f t="shared" si="19"/>
        <v>0</v>
      </c>
      <c r="X363" s="3">
        <v>21.049888888888891</v>
      </c>
      <c r="Y363" s="3">
        <v>0</v>
      </c>
      <c r="Z363" s="4">
        <f>Table39[[#This Row],[LPN Hours Contract]]/Table39[[#This Row],[LPN Hours]]</f>
        <v>0</v>
      </c>
      <c r="AA363" s="3">
        <v>0</v>
      </c>
      <c r="AB363" s="3">
        <v>0</v>
      </c>
      <c r="AC363" s="4">
        <v>0</v>
      </c>
      <c r="AD363" s="3">
        <f>SUM(Table39[[#This Row],[CNA Hours]], Table39[[#This Row],[NA in Training Hours]], Table39[[#This Row],[Med Aide/Tech Hours]])</f>
        <v>172.38611111111112</v>
      </c>
      <c r="AE363" s="3">
        <f>SUM(Table39[[#This Row],[CNA Hours Contract]], Table39[[#This Row],[NA in Training Hours Contract]], Table39[[#This Row],[Med Aide/Tech Hours Contract]])</f>
        <v>0</v>
      </c>
      <c r="AF363" s="4">
        <f>Table39[[#This Row],[CNA/NA/Med Aide Contract Hours]]/Table39[[#This Row],[Total CNA, NA in Training, Med Aide/Tech Hours]]</f>
        <v>0</v>
      </c>
      <c r="AG363" s="3">
        <v>172.38611111111112</v>
      </c>
      <c r="AH363" s="3">
        <v>0</v>
      </c>
      <c r="AI363" s="4">
        <f>Table39[[#This Row],[CNA Hours Contract]]/Table39[[#This Row],[CNA Hours]]</f>
        <v>0</v>
      </c>
      <c r="AJ363" s="3">
        <v>0</v>
      </c>
      <c r="AK363" s="3">
        <v>0</v>
      </c>
      <c r="AL363" s="4">
        <v>0</v>
      </c>
      <c r="AM363" s="3">
        <v>0</v>
      </c>
      <c r="AN363" s="3">
        <v>0</v>
      </c>
      <c r="AO363" s="4">
        <v>0</v>
      </c>
      <c r="AP363" s="1" t="s">
        <v>361</v>
      </c>
      <c r="AQ363" s="1">
        <v>5</v>
      </c>
    </row>
    <row r="364" spans="1:43" x14ac:dyDescent="0.2">
      <c r="A364" s="1" t="s">
        <v>680</v>
      </c>
      <c r="B364" s="1" t="s">
        <v>1047</v>
      </c>
      <c r="C364" s="1" t="s">
        <v>1420</v>
      </c>
      <c r="D364" s="1" t="s">
        <v>1741</v>
      </c>
      <c r="E364" s="3">
        <v>100.27777777777777</v>
      </c>
      <c r="F364" s="3">
        <f t="shared" si="17"/>
        <v>343.10755555555556</v>
      </c>
      <c r="G364" s="3">
        <f>SUM(Table39[[#This Row],[RN Hours Contract (W/ Admin, DON)]], Table39[[#This Row],[LPN Contract Hours (w/ Admin)]], Table39[[#This Row],[CNA/NA/Med Aide Contract Hours]])</f>
        <v>0</v>
      </c>
      <c r="H364" s="4">
        <f>Table39[[#This Row],[Total Contract Hours]]/Table39[[#This Row],[Total Hours Nurse Staffing]]</f>
        <v>0</v>
      </c>
      <c r="I364" s="3">
        <f>SUM(Table39[[#This Row],[RN Hours]], Table39[[#This Row],[RN Admin Hours]], Table39[[#This Row],[RN DON Hours]])</f>
        <v>86.754777777777761</v>
      </c>
      <c r="J364" s="3">
        <f t="shared" si="18"/>
        <v>0</v>
      </c>
      <c r="K364" s="4">
        <f>Table39[[#This Row],[RN Hours Contract (W/ Admin, DON)]]/Table39[[#This Row],[RN Hours (w/ Admin, DON)]]</f>
        <v>0</v>
      </c>
      <c r="L364" s="3">
        <v>65.777777777777771</v>
      </c>
      <c r="M364" s="3">
        <v>0</v>
      </c>
      <c r="N364" s="4">
        <f>Table39[[#This Row],[RN Hours Contract]]/Table39[[#This Row],[RN Hours]]</f>
        <v>0</v>
      </c>
      <c r="O364" s="3">
        <v>15.554777777777778</v>
      </c>
      <c r="P364" s="3">
        <v>0</v>
      </c>
      <c r="Q364" s="4">
        <f>Table39[[#This Row],[RN Admin Hours Contract]]/Table39[[#This Row],[RN Admin Hours]]</f>
        <v>0</v>
      </c>
      <c r="R364" s="3">
        <v>5.4222222222222225</v>
      </c>
      <c r="S364" s="3">
        <v>0</v>
      </c>
      <c r="T364" s="4">
        <f>Table39[[#This Row],[RN DON Hours Contract]]/Table39[[#This Row],[RN DON Hours]]</f>
        <v>0</v>
      </c>
      <c r="U364" s="3">
        <f>SUM(Table39[[#This Row],[LPN Hours]], Table39[[#This Row],[LPN Admin Hours]])</f>
        <v>76.169444444444451</v>
      </c>
      <c r="V364" s="3">
        <f>Table39[[#This Row],[LPN Hours Contract]]+Table39[[#This Row],[LPN Admin Hours Contract]]</f>
        <v>0</v>
      </c>
      <c r="W364" s="4">
        <f t="shared" si="19"/>
        <v>0</v>
      </c>
      <c r="X364" s="3">
        <v>70.62777777777778</v>
      </c>
      <c r="Y364" s="3">
        <v>0</v>
      </c>
      <c r="Z364" s="4">
        <f>Table39[[#This Row],[LPN Hours Contract]]/Table39[[#This Row],[LPN Hours]]</f>
        <v>0</v>
      </c>
      <c r="AA364" s="3">
        <v>5.541666666666667</v>
      </c>
      <c r="AB364" s="3">
        <v>0</v>
      </c>
      <c r="AC364" s="4">
        <f>Table39[[#This Row],[LPN Admin Hours Contract]]/Table39[[#This Row],[LPN Admin Hours]]</f>
        <v>0</v>
      </c>
      <c r="AD364" s="3">
        <f>SUM(Table39[[#This Row],[CNA Hours]], Table39[[#This Row],[NA in Training Hours]], Table39[[#This Row],[Med Aide/Tech Hours]])</f>
        <v>180.18333333333334</v>
      </c>
      <c r="AE364" s="3">
        <f>SUM(Table39[[#This Row],[CNA Hours Contract]], Table39[[#This Row],[NA in Training Hours Contract]], Table39[[#This Row],[Med Aide/Tech Hours Contract]])</f>
        <v>0</v>
      </c>
      <c r="AF364" s="4">
        <f>Table39[[#This Row],[CNA/NA/Med Aide Contract Hours]]/Table39[[#This Row],[Total CNA, NA in Training, Med Aide/Tech Hours]]</f>
        <v>0</v>
      </c>
      <c r="AG364" s="3">
        <v>178.78333333333333</v>
      </c>
      <c r="AH364" s="3">
        <v>0</v>
      </c>
      <c r="AI364" s="4">
        <f>Table39[[#This Row],[CNA Hours Contract]]/Table39[[#This Row],[CNA Hours]]</f>
        <v>0</v>
      </c>
      <c r="AJ364" s="3">
        <v>1.4</v>
      </c>
      <c r="AK364" s="3">
        <v>0</v>
      </c>
      <c r="AL364" s="4">
        <f>Table39[[#This Row],[NA in Training Hours Contract]]/Table39[[#This Row],[NA in Training Hours]]</f>
        <v>0</v>
      </c>
      <c r="AM364" s="3">
        <v>0</v>
      </c>
      <c r="AN364" s="3">
        <v>0</v>
      </c>
      <c r="AO364" s="4">
        <v>0</v>
      </c>
      <c r="AP364" s="1" t="s">
        <v>362</v>
      </c>
      <c r="AQ364" s="1">
        <v>5</v>
      </c>
    </row>
    <row r="365" spans="1:43" x14ac:dyDescent="0.2">
      <c r="A365" s="1" t="s">
        <v>680</v>
      </c>
      <c r="B365" s="1" t="s">
        <v>1048</v>
      </c>
      <c r="C365" s="1" t="s">
        <v>1561</v>
      </c>
      <c r="D365" s="1" t="s">
        <v>1754</v>
      </c>
      <c r="E365" s="3">
        <v>30.244444444444444</v>
      </c>
      <c r="F365" s="3">
        <f t="shared" si="17"/>
        <v>153.85644444444443</v>
      </c>
      <c r="G365" s="3">
        <f>SUM(Table39[[#This Row],[RN Hours Contract (W/ Admin, DON)]], Table39[[#This Row],[LPN Contract Hours (w/ Admin)]], Table39[[#This Row],[CNA/NA/Med Aide Contract Hours]])</f>
        <v>0</v>
      </c>
      <c r="H365" s="4">
        <f>Table39[[#This Row],[Total Contract Hours]]/Table39[[#This Row],[Total Hours Nurse Staffing]]</f>
        <v>0</v>
      </c>
      <c r="I365" s="3">
        <f>SUM(Table39[[#This Row],[RN Hours]], Table39[[#This Row],[RN Admin Hours]], Table39[[#This Row],[RN DON Hours]])</f>
        <v>79.055111111111117</v>
      </c>
      <c r="J365" s="3">
        <f t="shared" si="18"/>
        <v>0</v>
      </c>
      <c r="K365" s="4">
        <f>Table39[[#This Row],[RN Hours Contract (W/ Admin, DON)]]/Table39[[#This Row],[RN Hours (w/ Admin, DON)]]</f>
        <v>0</v>
      </c>
      <c r="L365" s="3">
        <v>59.710666666666668</v>
      </c>
      <c r="M365" s="3">
        <v>0</v>
      </c>
      <c r="N365" s="4">
        <f>Table39[[#This Row],[RN Hours Contract]]/Table39[[#This Row],[RN Hours]]</f>
        <v>0</v>
      </c>
      <c r="O365" s="3">
        <v>16.544444444444444</v>
      </c>
      <c r="P365" s="3">
        <v>0</v>
      </c>
      <c r="Q365" s="4">
        <f>Table39[[#This Row],[RN Admin Hours Contract]]/Table39[[#This Row],[RN Admin Hours]]</f>
        <v>0</v>
      </c>
      <c r="R365" s="3">
        <v>2.8</v>
      </c>
      <c r="S365" s="3">
        <v>0</v>
      </c>
      <c r="T365" s="4">
        <f>Table39[[#This Row],[RN DON Hours Contract]]/Table39[[#This Row],[RN DON Hours]]</f>
        <v>0</v>
      </c>
      <c r="U365" s="3">
        <f>SUM(Table39[[#This Row],[LPN Hours]], Table39[[#This Row],[LPN Admin Hours]])</f>
        <v>0</v>
      </c>
      <c r="V365" s="3">
        <f>Table39[[#This Row],[LPN Hours Contract]]+Table39[[#This Row],[LPN Admin Hours Contract]]</f>
        <v>0</v>
      </c>
      <c r="W365" s="4">
        <v>0</v>
      </c>
      <c r="X365" s="3">
        <v>0</v>
      </c>
      <c r="Y365" s="3">
        <v>0</v>
      </c>
      <c r="Z365" s="4">
        <v>0</v>
      </c>
      <c r="AA365" s="3">
        <v>0</v>
      </c>
      <c r="AB365" s="3">
        <v>0</v>
      </c>
      <c r="AC365" s="4">
        <v>0</v>
      </c>
      <c r="AD365" s="3">
        <f>SUM(Table39[[#This Row],[CNA Hours]], Table39[[#This Row],[NA in Training Hours]], Table39[[#This Row],[Med Aide/Tech Hours]])</f>
        <v>74.801333333333332</v>
      </c>
      <c r="AE365" s="3">
        <f>SUM(Table39[[#This Row],[CNA Hours Contract]], Table39[[#This Row],[NA in Training Hours Contract]], Table39[[#This Row],[Med Aide/Tech Hours Contract]])</f>
        <v>0</v>
      </c>
      <c r="AF365" s="4">
        <f>Table39[[#This Row],[CNA/NA/Med Aide Contract Hours]]/Table39[[#This Row],[Total CNA, NA in Training, Med Aide/Tech Hours]]</f>
        <v>0</v>
      </c>
      <c r="AG365" s="3">
        <v>74.801333333333332</v>
      </c>
      <c r="AH365" s="3">
        <v>0</v>
      </c>
      <c r="AI365" s="4">
        <f>Table39[[#This Row],[CNA Hours Contract]]/Table39[[#This Row],[CNA Hours]]</f>
        <v>0</v>
      </c>
      <c r="AJ365" s="3">
        <v>0</v>
      </c>
      <c r="AK365" s="3">
        <v>0</v>
      </c>
      <c r="AL365" s="4">
        <v>0</v>
      </c>
      <c r="AM365" s="3">
        <v>0</v>
      </c>
      <c r="AN365" s="3">
        <v>0</v>
      </c>
      <c r="AO365" s="4">
        <v>0</v>
      </c>
      <c r="AP365" s="1" t="s">
        <v>363</v>
      </c>
      <c r="AQ365" s="1">
        <v>5</v>
      </c>
    </row>
    <row r="366" spans="1:43" x14ac:dyDescent="0.2">
      <c r="A366" s="1" t="s">
        <v>680</v>
      </c>
      <c r="B366" s="1" t="s">
        <v>1049</v>
      </c>
      <c r="C366" s="1" t="s">
        <v>1439</v>
      </c>
      <c r="D366" s="1" t="s">
        <v>1741</v>
      </c>
      <c r="E366" s="3">
        <v>115.76666666666667</v>
      </c>
      <c r="F366" s="3">
        <f t="shared" si="17"/>
        <v>233.98888888888888</v>
      </c>
      <c r="G366" s="3">
        <f>SUM(Table39[[#This Row],[RN Hours Contract (W/ Admin, DON)]], Table39[[#This Row],[LPN Contract Hours (w/ Admin)]], Table39[[#This Row],[CNA/NA/Med Aide Contract Hours]])</f>
        <v>0.16666666666666666</v>
      </c>
      <c r="H366" s="4">
        <f>Table39[[#This Row],[Total Contract Hours]]/Table39[[#This Row],[Total Hours Nurse Staffing]]</f>
        <v>7.1228453392848659E-4</v>
      </c>
      <c r="I366" s="3">
        <f>SUM(Table39[[#This Row],[RN Hours]], Table39[[#This Row],[RN Admin Hours]], Table39[[#This Row],[RN DON Hours]])</f>
        <v>32.277777777777779</v>
      </c>
      <c r="J366" s="3">
        <f t="shared" si="18"/>
        <v>0.16666666666666666</v>
      </c>
      <c r="K366" s="4">
        <f>Table39[[#This Row],[RN Hours Contract (W/ Admin, DON)]]/Table39[[#This Row],[RN Hours (w/ Admin, DON)]]</f>
        <v>5.1635111876075727E-3</v>
      </c>
      <c r="L366" s="3">
        <v>25.522222222222222</v>
      </c>
      <c r="M366" s="3">
        <v>0.16666666666666666</v>
      </c>
      <c r="N366" s="4">
        <f>Table39[[#This Row],[RN Hours Contract]]/Table39[[#This Row],[RN Hours]]</f>
        <v>6.5302568567696994E-3</v>
      </c>
      <c r="O366" s="3">
        <v>1.3333333333333333</v>
      </c>
      <c r="P366" s="3">
        <v>0</v>
      </c>
      <c r="Q366" s="4">
        <f>Table39[[#This Row],[RN Admin Hours Contract]]/Table39[[#This Row],[RN Admin Hours]]</f>
        <v>0</v>
      </c>
      <c r="R366" s="3">
        <v>5.4222222222222225</v>
      </c>
      <c r="S366" s="3">
        <v>0</v>
      </c>
      <c r="T366" s="4">
        <f>Table39[[#This Row],[RN DON Hours Contract]]/Table39[[#This Row],[RN DON Hours]]</f>
        <v>0</v>
      </c>
      <c r="U366" s="3">
        <f>SUM(Table39[[#This Row],[LPN Hours]], Table39[[#This Row],[LPN Admin Hours]])</f>
        <v>53.552777777777777</v>
      </c>
      <c r="V366" s="3">
        <f>Table39[[#This Row],[LPN Hours Contract]]+Table39[[#This Row],[LPN Admin Hours Contract]]</f>
        <v>0</v>
      </c>
      <c r="W366" s="4">
        <f t="shared" si="19"/>
        <v>0</v>
      </c>
      <c r="X366" s="3">
        <v>51.241666666666667</v>
      </c>
      <c r="Y366" s="3">
        <v>0</v>
      </c>
      <c r="Z366" s="4">
        <f>Table39[[#This Row],[LPN Hours Contract]]/Table39[[#This Row],[LPN Hours]]</f>
        <v>0</v>
      </c>
      <c r="AA366" s="3">
        <v>2.3111111111111109</v>
      </c>
      <c r="AB366" s="3">
        <v>0</v>
      </c>
      <c r="AC366" s="4">
        <f>Table39[[#This Row],[LPN Admin Hours Contract]]/Table39[[#This Row],[LPN Admin Hours]]</f>
        <v>0</v>
      </c>
      <c r="AD366" s="3">
        <f>SUM(Table39[[#This Row],[CNA Hours]], Table39[[#This Row],[NA in Training Hours]], Table39[[#This Row],[Med Aide/Tech Hours]])</f>
        <v>148.15833333333333</v>
      </c>
      <c r="AE366" s="3">
        <f>SUM(Table39[[#This Row],[CNA Hours Contract]], Table39[[#This Row],[NA in Training Hours Contract]], Table39[[#This Row],[Med Aide/Tech Hours Contract]])</f>
        <v>0</v>
      </c>
      <c r="AF366" s="4">
        <f>Table39[[#This Row],[CNA/NA/Med Aide Contract Hours]]/Table39[[#This Row],[Total CNA, NA in Training, Med Aide/Tech Hours]]</f>
        <v>0</v>
      </c>
      <c r="AG366" s="3">
        <v>148.15833333333333</v>
      </c>
      <c r="AH366" s="3">
        <v>0</v>
      </c>
      <c r="AI366" s="4">
        <f>Table39[[#This Row],[CNA Hours Contract]]/Table39[[#This Row],[CNA Hours]]</f>
        <v>0</v>
      </c>
      <c r="AJ366" s="3">
        <v>0</v>
      </c>
      <c r="AK366" s="3">
        <v>0</v>
      </c>
      <c r="AL366" s="4">
        <v>0</v>
      </c>
      <c r="AM366" s="3">
        <v>0</v>
      </c>
      <c r="AN366" s="3">
        <v>0</v>
      </c>
      <c r="AO366" s="4">
        <v>0</v>
      </c>
      <c r="AP366" s="1" t="s">
        <v>364</v>
      </c>
      <c r="AQ366" s="1">
        <v>5</v>
      </c>
    </row>
    <row r="367" spans="1:43" x14ac:dyDescent="0.2">
      <c r="A367" s="1" t="s">
        <v>680</v>
      </c>
      <c r="B367" s="1" t="s">
        <v>1050</v>
      </c>
      <c r="C367" s="1" t="s">
        <v>1601</v>
      </c>
      <c r="D367" s="1" t="s">
        <v>1742</v>
      </c>
      <c r="E367" s="3">
        <v>36.388888888888886</v>
      </c>
      <c r="F367" s="3">
        <f t="shared" si="17"/>
        <v>109.77788888888887</v>
      </c>
      <c r="G367" s="3">
        <f>SUM(Table39[[#This Row],[RN Hours Contract (W/ Admin, DON)]], Table39[[#This Row],[LPN Contract Hours (w/ Admin)]], Table39[[#This Row],[CNA/NA/Med Aide Contract Hours]])</f>
        <v>0</v>
      </c>
      <c r="H367" s="4">
        <f>Table39[[#This Row],[Total Contract Hours]]/Table39[[#This Row],[Total Hours Nurse Staffing]]</f>
        <v>0</v>
      </c>
      <c r="I367" s="3">
        <f>SUM(Table39[[#This Row],[RN Hours]], Table39[[#This Row],[RN Admin Hours]], Table39[[#This Row],[RN DON Hours]])</f>
        <v>40.178888888888885</v>
      </c>
      <c r="J367" s="3">
        <f t="shared" si="18"/>
        <v>0</v>
      </c>
      <c r="K367" s="4">
        <f>Table39[[#This Row],[RN Hours Contract (W/ Admin, DON)]]/Table39[[#This Row],[RN Hours (w/ Admin, DON)]]</f>
        <v>0</v>
      </c>
      <c r="L367" s="3">
        <v>28.331666666666667</v>
      </c>
      <c r="M367" s="3">
        <v>0</v>
      </c>
      <c r="N367" s="4">
        <f>Table39[[#This Row],[RN Hours Contract]]/Table39[[#This Row],[RN Hours]]</f>
        <v>0</v>
      </c>
      <c r="O367" s="3">
        <v>5.1271111111111107</v>
      </c>
      <c r="P367" s="3">
        <v>0</v>
      </c>
      <c r="Q367" s="4">
        <f>Table39[[#This Row],[RN Admin Hours Contract]]/Table39[[#This Row],[RN Admin Hours]]</f>
        <v>0</v>
      </c>
      <c r="R367" s="3">
        <v>6.7201111111111107</v>
      </c>
      <c r="S367" s="3">
        <v>0</v>
      </c>
      <c r="T367" s="4">
        <f>Table39[[#This Row],[RN DON Hours Contract]]/Table39[[#This Row],[RN DON Hours]]</f>
        <v>0</v>
      </c>
      <c r="U367" s="3">
        <f>SUM(Table39[[#This Row],[LPN Hours]], Table39[[#This Row],[LPN Admin Hours]])</f>
        <v>13.665888888888889</v>
      </c>
      <c r="V367" s="3">
        <f>Table39[[#This Row],[LPN Hours Contract]]+Table39[[#This Row],[LPN Admin Hours Contract]]</f>
        <v>0</v>
      </c>
      <c r="W367" s="4">
        <f t="shared" si="19"/>
        <v>0</v>
      </c>
      <c r="X367" s="3">
        <v>10.273888888888889</v>
      </c>
      <c r="Y367" s="3">
        <v>0</v>
      </c>
      <c r="Z367" s="4">
        <f>Table39[[#This Row],[LPN Hours Contract]]/Table39[[#This Row],[LPN Hours]]</f>
        <v>0</v>
      </c>
      <c r="AA367" s="3">
        <v>3.3919999999999999</v>
      </c>
      <c r="AB367" s="3">
        <v>0</v>
      </c>
      <c r="AC367" s="4">
        <f>Table39[[#This Row],[LPN Admin Hours Contract]]/Table39[[#This Row],[LPN Admin Hours]]</f>
        <v>0</v>
      </c>
      <c r="AD367" s="3">
        <f>SUM(Table39[[#This Row],[CNA Hours]], Table39[[#This Row],[NA in Training Hours]], Table39[[#This Row],[Med Aide/Tech Hours]])</f>
        <v>55.933111111111103</v>
      </c>
      <c r="AE367" s="3">
        <f>SUM(Table39[[#This Row],[CNA Hours Contract]], Table39[[#This Row],[NA in Training Hours Contract]], Table39[[#This Row],[Med Aide/Tech Hours Contract]])</f>
        <v>0</v>
      </c>
      <c r="AF367" s="4">
        <f>Table39[[#This Row],[CNA/NA/Med Aide Contract Hours]]/Table39[[#This Row],[Total CNA, NA in Training, Med Aide/Tech Hours]]</f>
        <v>0</v>
      </c>
      <c r="AG367" s="3">
        <v>47.332666666666661</v>
      </c>
      <c r="AH367" s="3">
        <v>0</v>
      </c>
      <c r="AI367" s="4">
        <f>Table39[[#This Row],[CNA Hours Contract]]/Table39[[#This Row],[CNA Hours]]</f>
        <v>0</v>
      </c>
      <c r="AJ367" s="3">
        <v>8.6004444444444434</v>
      </c>
      <c r="AK367" s="3">
        <v>0</v>
      </c>
      <c r="AL367" s="4">
        <f>Table39[[#This Row],[NA in Training Hours Contract]]/Table39[[#This Row],[NA in Training Hours]]</f>
        <v>0</v>
      </c>
      <c r="AM367" s="3">
        <v>0</v>
      </c>
      <c r="AN367" s="3">
        <v>0</v>
      </c>
      <c r="AO367" s="4">
        <v>0</v>
      </c>
      <c r="AP367" s="1" t="s">
        <v>365</v>
      </c>
      <c r="AQ367" s="1">
        <v>5</v>
      </c>
    </row>
    <row r="368" spans="1:43" x14ac:dyDescent="0.2">
      <c r="A368" s="1" t="s">
        <v>680</v>
      </c>
      <c r="B368" s="1" t="s">
        <v>1051</v>
      </c>
      <c r="C368" s="1" t="s">
        <v>1443</v>
      </c>
      <c r="D368" s="1" t="s">
        <v>1741</v>
      </c>
      <c r="E368" s="3">
        <v>108.91111111111111</v>
      </c>
      <c r="F368" s="3">
        <f t="shared" si="17"/>
        <v>250.1922222222222</v>
      </c>
      <c r="G368" s="3">
        <f>SUM(Table39[[#This Row],[RN Hours Contract (W/ Admin, DON)]], Table39[[#This Row],[LPN Contract Hours (w/ Admin)]], Table39[[#This Row],[CNA/NA/Med Aide Contract Hours]])</f>
        <v>0</v>
      </c>
      <c r="H368" s="4">
        <f>Table39[[#This Row],[Total Contract Hours]]/Table39[[#This Row],[Total Hours Nurse Staffing]]</f>
        <v>0</v>
      </c>
      <c r="I368" s="3">
        <f>SUM(Table39[[#This Row],[RN Hours]], Table39[[#This Row],[RN Admin Hours]], Table39[[#This Row],[RN DON Hours]])</f>
        <v>71.791666666666657</v>
      </c>
      <c r="J368" s="3">
        <f t="shared" si="18"/>
        <v>0</v>
      </c>
      <c r="K368" s="4">
        <f>Table39[[#This Row],[RN Hours Contract (W/ Admin, DON)]]/Table39[[#This Row],[RN Hours (w/ Admin, DON)]]</f>
        <v>0</v>
      </c>
      <c r="L368" s="3">
        <v>52.130555555555553</v>
      </c>
      <c r="M368" s="3">
        <v>0</v>
      </c>
      <c r="N368" s="4">
        <f>Table39[[#This Row],[RN Hours Contract]]/Table39[[#This Row],[RN Hours]]</f>
        <v>0</v>
      </c>
      <c r="O368" s="3">
        <v>14.594444444444445</v>
      </c>
      <c r="P368" s="3">
        <v>0</v>
      </c>
      <c r="Q368" s="4">
        <f>Table39[[#This Row],[RN Admin Hours Contract]]/Table39[[#This Row],[RN Admin Hours]]</f>
        <v>0</v>
      </c>
      <c r="R368" s="3">
        <v>5.0666666666666664</v>
      </c>
      <c r="S368" s="3">
        <v>0</v>
      </c>
      <c r="T368" s="4">
        <f>Table39[[#This Row],[RN DON Hours Contract]]/Table39[[#This Row],[RN DON Hours]]</f>
        <v>0</v>
      </c>
      <c r="U368" s="3">
        <f>SUM(Table39[[#This Row],[LPN Hours]], Table39[[#This Row],[LPN Admin Hours]])</f>
        <v>53.447222222222223</v>
      </c>
      <c r="V368" s="3">
        <f>Table39[[#This Row],[LPN Hours Contract]]+Table39[[#This Row],[LPN Admin Hours Contract]]</f>
        <v>0</v>
      </c>
      <c r="W368" s="4">
        <f t="shared" si="19"/>
        <v>0</v>
      </c>
      <c r="X368" s="3">
        <v>47.230555555555554</v>
      </c>
      <c r="Y368" s="3">
        <v>0</v>
      </c>
      <c r="Z368" s="4">
        <f>Table39[[#This Row],[LPN Hours Contract]]/Table39[[#This Row],[LPN Hours]]</f>
        <v>0</v>
      </c>
      <c r="AA368" s="3">
        <v>6.2166666666666668</v>
      </c>
      <c r="AB368" s="3">
        <v>0</v>
      </c>
      <c r="AC368" s="4">
        <f>Table39[[#This Row],[LPN Admin Hours Contract]]/Table39[[#This Row],[LPN Admin Hours]]</f>
        <v>0</v>
      </c>
      <c r="AD368" s="3">
        <f>SUM(Table39[[#This Row],[CNA Hours]], Table39[[#This Row],[NA in Training Hours]], Table39[[#This Row],[Med Aide/Tech Hours]])</f>
        <v>124.95333333333332</v>
      </c>
      <c r="AE368" s="3">
        <f>SUM(Table39[[#This Row],[CNA Hours Contract]], Table39[[#This Row],[NA in Training Hours Contract]], Table39[[#This Row],[Med Aide/Tech Hours Contract]])</f>
        <v>0</v>
      </c>
      <c r="AF368" s="4">
        <f>Table39[[#This Row],[CNA/NA/Med Aide Contract Hours]]/Table39[[#This Row],[Total CNA, NA in Training, Med Aide/Tech Hours]]</f>
        <v>0</v>
      </c>
      <c r="AG368" s="3">
        <v>124.95333333333332</v>
      </c>
      <c r="AH368" s="3">
        <v>0</v>
      </c>
      <c r="AI368" s="4">
        <f>Table39[[#This Row],[CNA Hours Contract]]/Table39[[#This Row],[CNA Hours]]</f>
        <v>0</v>
      </c>
      <c r="AJ368" s="3">
        <v>0</v>
      </c>
      <c r="AK368" s="3">
        <v>0</v>
      </c>
      <c r="AL368" s="4">
        <v>0</v>
      </c>
      <c r="AM368" s="3">
        <v>0</v>
      </c>
      <c r="AN368" s="3">
        <v>0</v>
      </c>
      <c r="AO368" s="4">
        <v>0</v>
      </c>
      <c r="AP368" s="1" t="s">
        <v>366</v>
      </c>
      <c r="AQ368" s="1">
        <v>5</v>
      </c>
    </row>
    <row r="369" spans="1:43" x14ac:dyDescent="0.2">
      <c r="A369" s="1" t="s">
        <v>680</v>
      </c>
      <c r="B369" s="1" t="s">
        <v>1052</v>
      </c>
      <c r="C369" s="1" t="s">
        <v>1453</v>
      </c>
      <c r="D369" s="1" t="s">
        <v>1751</v>
      </c>
      <c r="E369" s="3">
        <v>86.144444444444446</v>
      </c>
      <c r="F369" s="3">
        <f t="shared" si="17"/>
        <v>182.92177777777778</v>
      </c>
      <c r="G369" s="3">
        <f>SUM(Table39[[#This Row],[RN Hours Contract (W/ Admin, DON)]], Table39[[#This Row],[LPN Contract Hours (w/ Admin)]], Table39[[#This Row],[CNA/NA/Med Aide Contract Hours]])</f>
        <v>1.2722222222222221</v>
      </c>
      <c r="H369" s="4">
        <f>Table39[[#This Row],[Total Contract Hours]]/Table39[[#This Row],[Total Hours Nurse Staffing]]</f>
        <v>6.9550068760417319E-3</v>
      </c>
      <c r="I369" s="3">
        <f>SUM(Table39[[#This Row],[RN Hours]], Table39[[#This Row],[RN Admin Hours]], Table39[[#This Row],[RN DON Hours]])</f>
        <v>25.296666666666667</v>
      </c>
      <c r="J369" s="3">
        <f t="shared" si="18"/>
        <v>0.85555555555555551</v>
      </c>
      <c r="K369" s="4">
        <f>Table39[[#This Row],[RN Hours Contract (W/ Admin, DON)]]/Table39[[#This Row],[RN Hours (w/ Admin, DON)]]</f>
        <v>3.3820881099837483E-2</v>
      </c>
      <c r="L369" s="3">
        <v>12.007777777777779</v>
      </c>
      <c r="M369" s="3">
        <v>0</v>
      </c>
      <c r="N369" s="4">
        <f>Table39[[#This Row],[RN Hours Contract]]/Table39[[#This Row],[RN Hours]]</f>
        <v>0</v>
      </c>
      <c r="O369" s="3">
        <v>7.6555555555555559</v>
      </c>
      <c r="P369" s="3">
        <v>0.85555555555555551</v>
      </c>
      <c r="Q369" s="4">
        <f>Table39[[#This Row],[RN Admin Hours Contract]]/Table39[[#This Row],[RN Admin Hours]]</f>
        <v>0.11175616835994194</v>
      </c>
      <c r="R369" s="3">
        <v>5.6333333333333337</v>
      </c>
      <c r="S369" s="3">
        <v>0</v>
      </c>
      <c r="T369" s="4">
        <f>Table39[[#This Row],[RN DON Hours Contract]]/Table39[[#This Row],[RN DON Hours]]</f>
        <v>0</v>
      </c>
      <c r="U369" s="3">
        <f>SUM(Table39[[#This Row],[LPN Hours]], Table39[[#This Row],[LPN Admin Hours]])</f>
        <v>45.402444444444441</v>
      </c>
      <c r="V369" s="3">
        <f>Table39[[#This Row],[LPN Hours Contract]]+Table39[[#This Row],[LPN Admin Hours Contract]]</f>
        <v>0</v>
      </c>
      <c r="W369" s="4">
        <f t="shared" si="19"/>
        <v>0</v>
      </c>
      <c r="X369" s="3">
        <v>43.735777777777777</v>
      </c>
      <c r="Y369" s="3">
        <v>0</v>
      </c>
      <c r="Z369" s="4">
        <f>Table39[[#This Row],[LPN Hours Contract]]/Table39[[#This Row],[LPN Hours]]</f>
        <v>0</v>
      </c>
      <c r="AA369" s="3">
        <v>1.666666666666667</v>
      </c>
      <c r="AB369" s="3">
        <v>0</v>
      </c>
      <c r="AC369" s="4">
        <f>Table39[[#This Row],[LPN Admin Hours Contract]]/Table39[[#This Row],[LPN Admin Hours]]</f>
        <v>0</v>
      </c>
      <c r="AD369" s="3">
        <f>SUM(Table39[[#This Row],[CNA Hours]], Table39[[#This Row],[NA in Training Hours]], Table39[[#This Row],[Med Aide/Tech Hours]])</f>
        <v>112.22266666666668</v>
      </c>
      <c r="AE369" s="3">
        <f>SUM(Table39[[#This Row],[CNA Hours Contract]], Table39[[#This Row],[NA in Training Hours Contract]], Table39[[#This Row],[Med Aide/Tech Hours Contract]])</f>
        <v>0.41666666666666669</v>
      </c>
      <c r="AF369" s="4">
        <f>Table39[[#This Row],[CNA/NA/Med Aide Contract Hours]]/Table39[[#This Row],[Total CNA, NA in Training, Med Aide/Tech Hours]]</f>
        <v>3.7128565827462064E-3</v>
      </c>
      <c r="AG369" s="3">
        <v>112.22266666666668</v>
      </c>
      <c r="AH369" s="3">
        <v>0.41666666666666669</v>
      </c>
      <c r="AI369" s="4">
        <f>Table39[[#This Row],[CNA Hours Contract]]/Table39[[#This Row],[CNA Hours]]</f>
        <v>3.7128565827462064E-3</v>
      </c>
      <c r="AJ369" s="3">
        <v>0</v>
      </c>
      <c r="AK369" s="3">
        <v>0</v>
      </c>
      <c r="AL369" s="4">
        <v>0</v>
      </c>
      <c r="AM369" s="3">
        <v>0</v>
      </c>
      <c r="AN369" s="3">
        <v>0</v>
      </c>
      <c r="AO369" s="4">
        <v>0</v>
      </c>
      <c r="AP369" s="1" t="s">
        <v>367</v>
      </c>
      <c r="AQ369" s="1">
        <v>5</v>
      </c>
    </row>
    <row r="370" spans="1:43" x14ac:dyDescent="0.2">
      <c r="A370" s="1" t="s">
        <v>680</v>
      </c>
      <c r="B370" s="1" t="s">
        <v>1053</v>
      </c>
      <c r="C370" s="1" t="s">
        <v>1483</v>
      </c>
      <c r="D370" s="1" t="s">
        <v>1769</v>
      </c>
      <c r="E370" s="3">
        <v>63.655555555555559</v>
      </c>
      <c r="F370" s="3">
        <f t="shared" si="17"/>
        <v>191.95</v>
      </c>
      <c r="G370" s="3">
        <f>SUM(Table39[[#This Row],[RN Hours Contract (W/ Admin, DON)]], Table39[[#This Row],[LPN Contract Hours (w/ Admin)]], Table39[[#This Row],[CNA/NA/Med Aide Contract Hours]])</f>
        <v>0</v>
      </c>
      <c r="H370" s="4">
        <f>Table39[[#This Row],[Total Contract Hours]]/Table39[[#This Row],[Total Hours Nurse Staffing]]</f>
        <v>0</v>
      </c>
      <c r="I370" s="3">
        <f>SUM(Table39[[#This Row],[RN Hours]], Table39[[#This Row],[RN Admin Hours]], Table39[[#This Row],[RN DON Hours]])</f>
        <v>48.363888888888887</v>
      </c>
      <c r="J370" s="3">
        <f t="shared" si="18"/>
        <v>0</v>
      </c>
      <c r="K370" s="4">
        <f>Table39[[#This Row],[RN Hours Contract (W/ Admin, DON)]]/Table39[[#This Row],[RN Hours (w/ Admin, DON)]]</f>
        <v>0</v>
      </c>
      <c r="L370" s="3">
        <v>37.461111111111109</v>
      </c>
      <c r="M370" s="3">
        <v>0</v>
      </c>
      <c r="N370" s="4">
        <f>Table39[[#This Row],[RN Hours Contract]]/Table39[[#This Row],[RN Hours]]</f>
        <v>0</v>
      </c>
      <c r="O370" s="3">
        <v>5.302777777777778</v>
      </c>
      <c r="P370" s="3">
        <v>0</v>
      </c>
      <c r="Q370" s="4">
        <f>Table39[[#This Row],[RN Admin Hours Contract]]/Table39[[#This Row],[RN Admin Hours]]</f>
        <v>0</v>
      </c>
      <c r="R370" s="3">
        <v>5.6</v>
      </c>
      <c r="S370" s="3">
        <v>0</v>
      </c>
      <c r="T370" s="4">
        <f>Table39[[#This Row],[RN DON Hours Contract]]/Table39[[#This Row],[RN DON Hours]]</f>
        <v>0</v>
      </c>
      <c r="U370" s="3">
        <f>SUM(Table39[[#This Row],[LPN Hours]], Table39[[#This Row],[LPN Admin Hours]])</f>
        <v>30.886111111111113</v>
      </c>
      <c r="V370" s="3">
        <f>Table39[[#This Row],[LPN Hours Contract]]+Table39[[#This Row],[LPN Admin Hours Contract]]</f>
        <v>0</v>
      </c>
      <c r="W370" s="4">
        <f t="shared" si="19"/>
        <v>0</v>
      </c>
      <c r="X370" s="3">
        <v>30.886111111111113</v>
      </c>
      <c r="Y370" s="3">
        <v>0</v>
      </c>
      <c r="Z370" s="4">
        <f>Table39[[#This Row],[LPN Hours Contract]]/Table39[[#This Row],[LPN Hours]]</f>
        <v>0</v>
      </c>
      <c r="AA370" s="3">
        <v>0</v>
      </c>
      <c r="AB370" s="3">
        <v>0</v>
      </c>
      <c r="AC370" s="4">
        <v>0</v>
      </c>
      <c r="AD370" s="3">
        <f>SUM(Table39[[#This Row],[CNA Hours]], Table39[[#This Row],[NA in Training Hours]], Table39[[#This Row],[Med Aide/Tech Hours]])</f>
        <v>112.7</v>
      </c>
      <c r="AE370" s="3">
        <f>SUM(Table39[[#This Row],[CNA Hours Contract]], Table39[[#This Row],[NA in Training Hours Contract]], Table39[[#This Row],[Med Aide/Tech Hours Contract]])</f>
        <v>0</v>
      </c>
      <c r="AF370" s="4">
        <f>Table39[[#This Row],[CNA/NA/Med Aide Contract Hours]]/Table39[[#This Row],[Total CNA, NA in Training, Med Aide/Tech Hours]]</f>
        <v>0</v>
      </c>
      <c r="AG370" s="3">
        <v>109.41944444444445</v>
      </c>
      <c r="AH370" s="3">
        <v>0</v>
      </c>
      <c r="AI370" s="4">
        <f>Table39[[#This Row],[CNA Hours Contract]]/Table39[[#This Row],[CNA Hours]]</f>
        <v>0</v>
      </c>
      <c r="AJ370" s="3">
        <v>3.2805555555555554</v>
      </c>
      <c r="AK370" s="3">
        <v>0</v>
      </c>
      <c r="AL370" s="4">
        <f>Table39[[#This Row],[NA in Training Hours Contract]]/Table39[[#This Row],[NA in Training Hours]]</f>
        <v>0</v>
      </c>
      <c r="AM370" s="3">
        <v>0</v>
      </c>
      <c r="AN370" s="3">
        <v>0</v>
      </c>
      <c r="AO370" s="4">
        <v>0</v>
      </c>
      <c r="AP370" s="1" t="s">
        <v>368</v>
      </c>
      <c r="AQ370" s="1">
        <v>5</v>
      </c>
    </row>
    <row r="371" spans="1:43" x14ac:dyDescent="0.2">
      <c r="A371" s="1" t="s">
        <v>680</v>
      </c>
      <c r="B371" s="1" t="s">
        <v>1054</v>
      </c>
      <c r="C371" s="1" t="s">
        <v>1602</v>
      </c>
      <c r="D371" s="1" t="s">
        <v>1733</v>
      </c>
      <c r="E371" s="3">
        <v>119.31111111111112</v>
      </c>
      <c r="F371" s="3">
        <f t="shared" si="17"/>
        <v>512.31033333333335</v>
      </c>
      <c r="G371" s="3">
        <f>SUM(Table39[[#This Row],[RN Hours Contract (W/ Admin, DON)]], Table39[[#This Row],[LPN Contract Hours (w/ Admin)]], Table39[[#This Row],[CNA/NA/Med Aide Contract Hours]])</f>
        <v>85.276999999999987</v>
      </c>
      <c r="H371" s="4">
        <f>Table39[[#This Row],[Total Contract Hours]]/Table39[[#This Row],[Total Hours Nurse Staffing]]</f>
        <v>0.16645574850139658</v>
      </c>
      <c r="I371" s="3">
        <f>SUM(Table39[[#This Row],[RN Hours]], Table39[[#This Row],[RN Admin Hours]], Table39[[#This Row],[RN DON Hours]])</f>
        <v>150.53055555555557</v>
      </c>
      <c r="J371" s="3">
        <f t="shared" si="18"/>
        <v>0</v>
      </c>
      <c r="K371" s="4">
        <f>Table39[[#This Row],[RN Hours Contract (W/ Admin, DON)]]/Table39[[#This Row],[RN Hours (w/ Admin, DON)]]</f>
        <v>0</v>
      </c>
      <c r="L371" s="3">
        <v>102.25833333333334</v>
      </c>
      <c r="M371" s="3">
        <v>0</v>
      </c>
      <c r="N371" s="4">
        <f>Table39[[#This Row],[RN Hours Contract]]/Table39[[#This Row],[RN Hours]]</f>
        <v>0</v>
      </c>
      <c r="O371" s="3">
        <v>37.516666666666666</v>
      </c>
      <c r="P371" s="3">
        <v>0</v>
      </c>
      <c r="Q371" s="4">
        <f>Table39[[#This Row],[RN Admin Hours Contract]]/Table39[[#This Row],[RN Admin Hours]]</f>
        <v>0</v>
      </c>
      <c r="R371" s="3">
        <v>10.755555555555556</v>
      </c>
      <c r="S371" s="3">
        <v>0</v>
      </c>
      <c r="T371" s="4">
        <f>Table39[[#This Row],[RN DON Hours Contract]]/Table39[[#This Row],[RN DON Hours]]</f>
        <v>0</v>
      </c>
      <c r="U371" s="3">
        <f>SUM(Table39[[#This Row],[LPN Hours]], Table39[[#This Row],[LPN Admin Hours]])</f>
        <v>42.3</v>
      </c>
      <c r="V371" s="3">
        <f>Table39[[#This Row],[LPN Hours Contract]]+Table39[[#This Row],[LPN Admin Hours Contract]]</f>
        <v>0</v>
      </c>
      <c r="W371" s="4">
        <f t="shared" si="19"/>
        <v>0</v>
      </c>
      <c r="X371" s="3">
        <v>42.3</v>
      </c>
      <c r="Y371" s="3">
        <v>0</v>
      </c>
      <c r="Z371" s="4">
        <f>Table39[[#This Row],[LPN Hours Contract]]/Table39[[#This Row],[LPN Hours]]</f>
        <v>0</v>
      </c>
      <c r="AA371" s="3">
        <v>0</v>
      </c>
      <c r="AB371" s="3">
        <v>0</v>
      </c>
      <c r="AC371" s="4">
        <v>0</v>
      </c>
      <c r="AD371" s="3">
        <f>SUM(Table39[[#This Row],[CNA Hours]], Table39[[#This Row],[NA in Training Hours]], Table39[[#This Row],[Med Aide/Tech Hours]])</f>
        <v>319.47977777777777</v>
      </c>
      <c r="AE371" s="3">
        <f>SUM(Table39[[#This Row],[CNA Hours Contract]], Table39[[#This Row],[NA in Training Hours Contract]], Table39[[#This Row],[Med Aide/Tech Hours Contract]])</f>
        <v>85.276999999999987</v>
      </c>
      <c r="AF371" s="4">
        <f>Table39[[#This Row],[CNA/NA/Med Aide Contract Hours]]/Table39[[#This Row],[Total CNA, NA in Training, Med Aide/Tech Hours]]</f>
        <v>0.26692456277879523</v>
      </c>
      <c r="AG371" s="3">
        <v>319.47977777777777</v>
      </c>
      <c r="AH371" s="3">
        <v>85.276999999999987</v>
      </c>
      <c r="AI371" s="4">
        <f>Table39[[#This Row],[CNA Hours Contract]]/Table39[[#This Row],[CNA Hours]]</f>
        <v>0.26692456277879523</v>
      </c>
      <c r="AJ371" s="3">
        <v>0</v>
      </c>
      <c r="AK371" s="3">
        <v>0</v>
      </c>
      <c r="AL371" s="4">
        <v>0</v>
      </c>
      <c r="AM371" s="3">
        <v>0</v>
      </c>
      <c r="AN371" s="3">
        <v>0</v>
      </c>
      <c r="AO371" s="4">
        <v>0</v>
      </c>
      <c r="AP371" s="1" t="s">
        <v>369</v>
      </c>
      <c r="AQ371" s="1">
        <v>5</v>
      </c>
    </row>
    <row r="372" spans="1:43" x14ac:dyDescent="0.2">
      <c r="A372" s="1" t="s">
        <v>680</v>
      </c>
      <c r="B372" s="1" t="s">
        <v>1055</v>
      </c>
      <c r="C372" s="1" t="s">
        <v>1441</v>
      </c>
      <c r="D372" s="1" t="s">
        <v>1757</v>
      </c>
      <c r="E372" s="3">
        <v>67.033333333333331</v>
      </c>
      <c r="F372" s="3">
        <f t="shared" si="17"/>
        <v>166.7138888888889</v>
      </c>
      <c r="G372" s="3">
        <f>SUM(Table39[[#This Row],[RN Hours Contract (W/ Admin, DON)]], Table39[[#This Row],[LPN Contract Hours (w/ Admin)]], Table39[[#This Row],[CNA/NA/Med Aide Contract Hours]])</f>
        <v>0</v>
      </c>
      <c r="H372" s="4">
        <f>Table39[[#This Row],[Total Contract Hours]]/Table39[[#This Row],[Total Hours Nurse Staffing]]</f>
        <v>0</v>
      </c>
      <c r="I372" s="3">
        <f>SUM(Table39[[#This Row],[RN Hours]], Table39[[#This Row],[RN Admin Hours]], Table39[[#This Row],[RN DON Hours]])</f>
        <v>33.133333333333333</v>
      </c>
      <c r="J372" s="3">
        <f t="shared" si="18"/>
        <v>0</v>
      </c>
      <c r="K372" s="4">
        <f>Table39[[#This Row],[RN Hours Contract (W/ Admin, DON)]]/Table39[[#This Row],[RN Hours (w/ Admin, DON)]]</f>
        <v>0</v>
      </c>
      <c r="L372" s="3">
        <v>27.711111111111112</v>
      </c>
      <c r="M372" s="3">
        <v>0</v>
      </c>
      <c r="N372" s="4">
        <f>Table39[[#This Row],[RN Hours Contract]]/Table39[[#This Row],[RN Hours]]</f>
        <v>0</v>
      </c>
      <c r="O372" s="3">
        <v>0</v>
      </c>
      <c r="P372" s="3">
        <v>0</v>
      </c>
      <c r="Q372" s="4">
        <v>0</v>
      </c>
      <c r="R372" s="3">
        <v>5.4222222222222225</v>
      </c>
      <c r="S372" s="3">
        <v>0</v>
      </c>
      <c r="T372" s="4">
        <f>Table39[[#This Row],[RN DON Hours Contract]]/Table39[[#This Row],[RN DON Hours]]</f>
        <v>0</v>
      </c>
      <c r="U372" s="3">
        <f>SUM(Table39[[#This Row],[LPN Hours]], Table39[[#This Row],[LPN Admin Hours]])</f>
        <v>25.622222222222224</v>
      </c>
      <c r="V372" s="3">
        <f>Table39[[#This Row],[LPN Hours Contract]]+Table39[[#This Row],[LPN Admin Hours Contract]]</f>
        <v>0</v>
      </c>
      <c r="W372" s="4">
        <f t="shared" si="19"/>
        <v>0</v>
      </c>
      <c r="X372" s="3">
        <v>25.622222222222224</v>
      </c>
      <c r="Y372" s="3">
        <v>0</v>
      </c>
      <c r="Z372" s="4">
        <f>Table39[[#This Row],[LPN Hours Contract]]/Table39[[#This Row],[LPN Hours]]</f>
        <v>0</v>
      </c>
      <c r="AA372" s="3">
        <v>0</v>
      </c>
      <c r="AB372" s="3">
        <v>0</v>
      </c>
      <c r="AC372" s="4">
        <v>0</v>
      </c>
      <c r="AD372" s="3">
        <f>SUM(Table39[[#This Row],[CNA Hours]], Table39[[#This Row],[NA in Training Hours]], Table39[[#This Row],[Med Aide/Tech Hours]])</f>
        <v>107.95833333333333</v>
      </c>
      <c r="AE372" s="3">
        <f>SUM(Table39[[#This Row],[CNA Hours Contract]], Table39[[#This Row],[NA in Training Hours Contract]], Table39[[#This Row],[Med Aide/Tech Hours Contract]])</f>
        <v>0</v>
      </c>
      <c r="AF372" s="4">
        <f>Table39[[#This Row],[CNA/NA/Med Aide Contract Hours]]/Table39[[#This Row],[Total CNA, NA in Training, Med Aide/Tech Hours]]</f>
        <v>0</v>
      </c>
      <c r="AG372" s="3">
        <v>103.85555555555555</v>
      </c>
      <c r="AH372" s="3">
        <v>0</v>
      </c>
      <c r="AI372" s="4">
        <f>Table39[[#This Row],[CNA Hours Contract]]/Table39[[#This Row],[CNA Hours]]</f>
        <v>0</v>
      </c>
      <c r="AJ372" s="3">
        <v>4.1027777777777779</v>
      </c>
      <c r="AK372" s="3">
        <v>0</v>
      </c>
      <c r="AL372" s="4">
        <f>Table39[[#This Row],[NA in Training Hours Contract]]/Table39[[#This Row],[NA in Training Hours]]</f>
        <v>0</v>
      </c>
      <c r="AM372" s="3">
        <v>0</v>
      </c>
      <c r="AN372" s="3">
        <v>0</v>
      </c>
      <c r="AO372" s="4">
        <v>0</v>
      </c>
      <c r="AP372" s="1" t="s">
        <v>370</v>
      </c>
      <c r="AQ372" s="1">
        <v>5</v>
      </c>
    </row>
    <row r="373" spans="1:43" x14ac:dyDescent="0.2">
      <c r="A373" s="1" t="s">
        <v>680</v>
      </c>
      <c r="B373" s="1" t="s">
        <v>1056</v>
      </c>
      <c r="C373" s="1" t="s">
        <v>1603</v>
      </c>
      <c r="D373" s="1" t="s">
        <v>1733</v>
      </c>
      <c r="E373" s="3">
        <v>133.34444444444443</v>
      </c>
      <c r="F373" s="3">
        <f t="shared" si="17"/>
        <v>441.04166666666669</v>
      </c>
      <c r="G373" s="3">
        <f>SUM(Table39[[#This Row],[RN Hours Contract (W/ Admin, DON)]], Table39[[#This Row],[LPN Contract Hours (w/ Admin)]], Table39[[#This Row],[CNA/NA/Med Aide Contract Hours]])</f>
        <v>0</v>
      </c>
      <c r="H373" s="4">
        <f>Table39[[#This Row],[Total Contract Hours]]/Table39[[#This Row],[Total Hours Nurse Staffing]]</f>
        <v>0</v>
      </c>
      <c r="I373" s="3">
        <f>SUM(Table39[[#This Row],[RN Hours]], Table39[[#This Row],[RN Admin Hours]], Table39[[#This Row],[RN DON Hours]])</f>
        <v>117.13055555555556</v>
      </c>
      <c r="J373" s="3">
        <f t="shared" si="18"/>
        <v>0</v>
      </c>
      <c r="K373" s="4">
        <f>Table39[[#This Row],[RN Hours Contract (W/ Admin, DON)]]/Table39[[#This Row],[RN Hours (w/ Admin, DON)]]</f>
        <v>0</v>
      </c>
      <c r="L373" s="3">
        <v>90.836111111111109</v>
      </c>
      <c r="M373" s="3">
        <v>0</v>
      </c>
      <c r="N373" s="4">
        <f>Table39[[#This Row],[RN Hours Contract]]/Table39[[#This Row],[RN Hours]]</f>
        <v>0</v>
      </c>
      <c r="O373" s="3">
        <v>26.294444444444444</v>
      </c>
      <c r="P373" s="3">
        <v>0</v>
      </c>
      <c r="Q373" s="4">
        <f>Table39[[#This Row],[RN Admin Hours Contract]]/Table39[[#This Row],[RN Admin Hours]]</f>
        <v>0</v>
      </c>
      <c r="R373" s="3">
        <v>0</v>
      </c>
      <c r="S373" s="3">
        <v>0</v>
      </c>
      <c r="T373" s="4">
        <v>0</v>
      </c>
      <c r="U373" s="3">
        <f>SUM(Table39[[#This Row],[LPN Hours]], Table39[[#This Row],[LPN Admin Hours]])</f>
        <v>95.738888888888894</v>
      </c>
      <c r="V373" s="3">
        <f>Table39[[#This Row],[LPN Hours Contract]]+Table39[[#This Row],[LPN Admin Hours Contract]]</f>
        <v>0</v>
      </c>
      <c r="W373" s="4">
        <f t="shared" si="19"/>
        <v>0</v>
      </c>
      <c r="X373" s="3">
        <v>90.25277777777778</v>
      </c>
      <c r="Y373" s="3">
        <v>0</v>
      </c>
      <c r="Z373" s="4">
        <f>Table39[[#This Row],[LPN Hours Contract]]/Table39[[#This Row],[LPN Hours]]</f>
        <v>0</v>
      </c>
      <c r="AA373" s="3">
        <v>5.4861111111111107</v>
      </c>
      <c r="AB373" s="3">
        <v>0</v>
      </c>
      <c r="AC373" s="4">
        <f>Table39[[#This Row],[LPN Admin Hours Contract]]/Table39[[#This Row],[LPN Admin Hours]]</f>
        <v>0</v>
      </c>
      <c r="AD373" s="3">
        <f>SUM(Table39[[#This Row],[CNA Hours]], Table39[[#This Row],[NA in Training Hours]], Table39[[#This Row],[Med Aide/Tech Hours]])</f>
        <v>228.17222222222222</v>
      </c>
      <c r="AE373" s="3">
        <f>SUM(Table39[[#This Row],[CNA Hours Contract]], Table39[[#This Row],[NA in Training Hours Contract]], Table39[[#This Row],[Med Aide/Tech Hours Contract]])</f>
        <v>0</v>
      </c>
      <c r="AF373" s="4">
        <f>Table39[[#This Row],[CNA/NA/Med Aide Contract Hours]]/Table39[[#This Row],[Total CNA, NA in Training, Med Aide/Tech Hours]]</f>
        <v>0</v>
      </c>
      <c r="AG373" s="3">
        <v>228.17222222222222</v>
      </c>
      <c r="AH373" s="3">
        <v>0</v>
      </c>
      <c r="AI373" s="4">
        <f>Table39[[#This Row],[CNA Hours Contract]]/Table39[[#This Row],[CNA Hours]]</f>
        <v>0</v>
      </c>
      <c r="AJ373" s="3">
        <v>0</v>
      </c>
      <c r="AK373" s="3">
        <v>0</v>
      </c>
      <c r="AL373" s="4">
        <v>0</v>
      </c>
      <c r="AM373" s="3">
        <v>0</v>
      </c>
      <c r="AN373" s="3">
        <v>0</v>
      </c>
      <c r="AO373" s="4">
        <v>0</v>
      </c>
      <c r="AP373" s="1" t="s">
        <v>371</v>
      </c>
      <c r="AQ373" s="1">
        <v>5</v>
      </c>
    </row>
    <row r="374" spans="1:43" x14ac:dyDescent="0.2">
      <c r="A374" s="1" t="s">
        <v>680</v>
      </c>
      <c r="B374" s="1" t="s">
        <v>1057</v>
      </c>
      <c r="C374" s="1" t="s">
        <v>1604</v>
      </c>
      <c r="D374" s="1" t="s">
        <v>1783</v>
      </c>
      <c r="E374" s="3">
        <v>31.744444444444444</v>
      </c>
      <c r="F374" s="3">
        <f t="shared" si="17"/>
        <v>159.4361111111111</v>
      </c>
      <c r="G374" s="3">
        <f>SUM(Table39[[#This Row],[RN Hours Contract (W/ Admin, DON)]], Table39[[#This Row],[LPN Contract Hours (w/ Admin)]], Table39[[#This Row],[CNA/NA/Med Aide Contract Hours]])</f>
        <v>22.530555555555555</v>
      </c>
      <c r="H374" s="4">
        <f>Table39[[#This Row],[Total Contract Hours]]/Table39[[#This Row],[Total Hours Nurse Staffing]]</f>
        <v>0.14131400595849958</v>
      </c>
      <c r="I374" s="3">
        <f>SUM(Table39[[#This Row],[RN Hours]], Table39[[#This Row],[RN Admin Hours]], Table39[[#This Row],[RN DON Hours]])</f>
        <v>19.130555555555553</v>
      </c>
      <c r="J374" s="3">
        <f t="shared" si="18"/>
        <v>0</v>
      </c>
      <c r="K374" s="4">
        <f>Table39[[#This Row],[RN Hours Contract (W/ Admin, DON)]]/Table39[[#This Row],[RN Hours (w/ Admin, DON)]]</f>
        <v>0</v>
      </c>
      <c r="L374" s="3">
        <v>13.619444444444444</v>
      </c>
      <c r="M374" s="3">
        <v>0</v>
      </c>
      <c r="N374" s="4">
        <f>Table39[[#This Row],[RN Hours Contract]]/Table39[[#This Row],[RN Hours]]</f>
        <v>0</v>
      </c>
      <c r="O374" s="3">
        <v>0</v>
      </c>
      <c r="P374" s="3">
        <v>0</v>
      </c>
      <c r="Q374" s="4">
        <v>0</v>
      </c>
      <c r="R374" s="3">
        <v>5.5111111111111111</v>
      </c>
      <c r="S374" s="3">
        <v>0</v>
      </c>
      <c r="T374" s="4">
        <f>Table39[[#This Row],[RN DON Hours Contract]]/Table39[[#This Row],[RN DON Hours]]</f>
        <v>0</v>
      </c>
      <c r="U374" s="3">
        <f>SUM(Table39[[#This Row],[LPN Hours]], Table39[[#This Row],[LPN Admin Hours]])</f>
        <v>54.738888888888894</v>
      </c>
      <c r="V374" s="3">
        <f>Table39[[#This Row],[LPN Hours Contract]]+Table39[[#This Row],[LPN Admin Hours Contract]]</f>
        <v>21.730555555555554</v>
      </c>
      <c r="W374" s="4">
        <f t="shared" si="19"/>
        <v>0.39698568963767372</v>
      </c>
      <c r="X374" s="3">
        <v>49.825000000000003</v>
      </c>
      <c r="Y374" s="3">
        <v>21.730555555555554</v>
      </c>
      <c r="Z374" s="4">
        <f>Table39[[#This Row],[LPN Hours Contract]]/Table39[[#This Row],[LPN Hours]]</f>
        <v>0.43613759268551033</v>
      </c>
      <c r="AA374" s="3">
        <v>4.9138888888888888</v>
      </c>
      <c r="AB374" s="3">
        <v>0</v>
      </c>
      <c r="AC374" s="4">
        <f>Table39[[#This Row],[LPN Admin Hours Contract]]/Table39[[#This Row],[LPN Admin Hours]]</f>
        <v>0</v>
      </c>
      <c r="AD374" s="3">
        <f>SUM(Table39[[#This Row],[CNA Hours]], Table39[[#This Row],[NA in Training Hours]], Table39[[#This Row],[Med Aide/Tech Hours]])</f>
        <v>85.566666666666663</v>
      </c>
      <c r="AE374" s="3">
        <f>SUM(Table39[[#This Row],[CNA Hours Contract]], Table39[[#This Row],[NA in Training Hours Contract]], Table39[[#This Row],[Med Aide/Tech Hours Contract]])</f>
        <v>0.8</v>
      </c>
      <c r="AF374" s="4">
        <f>Table39[[#This Row],[CNA/NA/Med Aide Contract Hours]]/Table39[[#This Row],[Total CNA, NA in Training, Med Aide/Tech Hours]]</f>
        <v>9.3494351382937286E-3</v>
      </c>
      <c r="AG374" s="3">
        <v>85.566666666666663</v>
      </c>
      <c r="AH374" s="3">
        <v>0.8</v>
      </c>
      <c r="AI374" s="4">
        <f>Table39[[#This Row],[CNA Hours Contract]]/Table39[[#This Row],[CNA Hours]]</f>
        <v>9.3494351382937286E-3</v>
      </c>
      <c r="AJ374" s="3">
        <v>0</v>
      </c>
      <c r="AK374" s="3">
        <v>0</v>
      </c>
      <c r="AL374" s="4">
        <v>0</v>
      </c>
      <c r="AM374" s="3">
        <v>0</v>
      </c>
      <c r="AN374" s="3">
        <v>0</v>
      </c>
      <c r="AO374" s="4">
        <v>0</v>
      </c>
      <c r="AP374" s="1" t="s">
        <v>372</v>
      </c>
      <c r="AQ374" s="1">
        <v>5</v>
      </c>
    </row>
    <row r="375" spans="1:43" x14ac:dyDescent="0.2">
      <c r="A375" s="1" t="s">
        <v>680</v>
      </c>
      <c r="B375" s="1" t="s">
        <v>1058</v>
      </c>
      <c r="C375" s="1" t="s">
        <v>1418</v>
      </c>
      <c r="D375" s="1" t="s">
        <v>1744</v>
      </c>
      <c r="E375" s="3">
        <v>69.788888888888891</v>
      </c>
      <c r="F375" s="3">
        <f t="shared" si="17"/>
        <v>222.92977777777779</v>
      </c>
      <c r="G375" s="3">
        <f>SUM(Table39[[#This Row],[RN Hours Contract (W/ Admin, DON)]], Table39[[#This Row],[LPN Contract Hours (w/ Admin)]], Table39[[#This Row],[CNA/NA/Med Aide Contract Hours]])</f>
        <v>50.221888888888898</v>
      </c>
      <c r="H375" s="4">
        <f>Table39[[#This Row],[Total Contract Hours]]/Table39[[#This Row],[Total Hours Nurse Staffing]]</f>
        <v>0.22528120464441223</v>
      </c>
      <c r="I375" s="3">
        <f>SUM(Table39[[#This Row],[RN Hours]], Table39[[#This Row],[RN Admin Hours]], Table39[[#This Row],[RN DON Hours]])</f>
        <v>68.616888888888894</v>
      </c>
      <c r="J375" s="3">
        <f t="shared" si="18"/>
        <v>10.522444444444442</v>
      </c>
      <c r="K375" s="4">
        <f>Table39[[#This Row],[RN Hours Contract (W/ Admin, DON)]]/Table39[[#This Row],[RN Hours (w/ Admin, DON)]]</f>
        <v>0.15335064901417203</v>
      </c>
      <c r="L375" s="3">
        <v>44.916888888888892</v>
      </c>
      <c r="M375" s="3">
        <v>9.7891111111111098</v>
      </c>
      <c r="N375" s="4">
        <f>Table39[[#This Row],[RN Hours Contract]]/Table39[[#This Row],[RN Hours]]</f>
        <v>0.21793831570406574</v>
      </c>
      <c r="O375" s="3">
        <v>19.433333333333334</v>
      </c>
      <c r="P375" s="3">
        <v>0.73333333333333328</v>
      </c>
      <c r="Q375" s="4">
        <f>Table39[[#This Row],[RN Admin Hours Contract]]/Table39[[#This Row],[RN Admin Hours]]</f>
        <v>3.7735849056603772E-2</v>
      </c>
      <c r="R375" s="3">
        <v>4.2666666666666666</v>
      </c>
      <c r="S375" s="3">
        <v>0</v>
      </c>
      <c r="T375" s="4">
        <f>Table39[[#This Row],[RN DON Hours Contract]]/Table39[[#This Row],[RN DON Hours]]</f>
        <v>0</v>
      </c>
      <c r="U375" s="3">
        <f>SUM(Table39[[#This Row],[LPN Hours]], Table39[[#This Row],[LPN Admin Hours]])</f>
        <v>43.13644444444445</v>
      </c>
      <c r="V375" s="3">
        <f>Table39[[#This Row],[LPN Hours Contract]]+Table39[[#This Row],[LPN Admin Hours Contract]]</f>
        <v>7.7313333333333354</v>
      </c>
      <c r="W375" s="4">
        <f t="shared" si="19"/>
        <v>0.17922973098282455</v>
      </c>
      <c r="X375" s="3">
        <v>37.803111111111114</v>
      </c>
      <c r="Y375" s="3">
        <v>7.7313333333333354</v>
      </c>
      <c r="Z375" s="4">
        <f>Table39[[#This Row],[LPN Hours Contract]]/Table39[[#This Row],[LPN Hours]]</f>
        <v>0.20451579529021718</v>
      </c>
      <c r="AA375" s="3">
        <v>5.333333333333333</v>
      </c>
      <c r="AB375" s="3">
        <v>0</v>
      </c>
      <c r="AC375" s="4">
        <f>Table39[[#This Row],[LPN Admin Hours Contract]]/Table39[[#This Row],[LPN Admin Hours]]</f>
        <v>0</v>
      </c>
      <c r="AD375" s="3">
        <f>SUM(Table39[[#This Row],[CNA Hours]], Table39[[#This Row],[NA in Training Hours]], Table39[[#This Row],[Med Aide/Tech Hours]])</f>
        <v>111.17644444444444</v>
      </c>
      <c r="AE375" s="3">
        <f>SUM(Table39[[#This Row],[CNA Hours Contract]], Table39[[#This Row],[NA in Training Hours Contract]], Table39[[#This Row],[Med Aide/Tech Hours Contract]])</f>
        <v>31.968111111111117</v>
      </c>
      <c r="AF375" s="4">
        <f>Table39[[#This Row],[CNA/NA/Med Aide Contract Hours]]/Table39[[#This Row],[Total CNA, NA in Training, Med Aide/Tech Hours]]</f>
        <v>0.28754392417258656</v>
      </c>
      <c r="AG375" s="3">
        <v>111.17644444444444</v>
      </c>
      <c r="AH375" s="3">
        <v>31.968111111111117</v>
      </c>
      <c r="AI375" s="4">
        <f>Table39[[#This Row],[CNA Hours Contract]]/Table39[[#This Row],[CNA Hours]]</f>
        <v>0.28754392417258656</v>
      </c>
      <c r="AJ375" s="3">
        <v>0</v>
      </c>
      <c r="AK375" s="3">
        <v>0</v>
      </c>
      <c r="AL375" s="4">
        <v>0</v>
      </c>
      <c r="AM375" s="3">
        <v>0</v>
      </c>
      <c r="AN375" s="3">
        <v>0</v>
      </c>
      <c r="AO375" s="4">
        <v>0</v>
      </c>
      <c r="AP375" s="1" t="s">
        <v>373</v>
      </c>
      <c r="AQ375" s="1">
        <v>5</v>
      </c>
    </row>
    <row r="376" spans="1:43" x14ac:dyDescent="0.2">
      <c r="A376" s="1" t="s">
        <v>680</v>
      </c>
      <c r="B376" s="1" t="s">
        <v>1059</v>
      </c>
      <c r="C376" s="1" t="s">
        <v>1599</v>
      </c>
      <c r="D376" s="1" t="s">
        <v>1744</v>
      </c>
      <c r="E376" s="3">
        <v>53.466666666666669</v>
      </c>
      <c r="F376" s="3">
        <f t="shared" si="17"/>
        <v>144.45811111111112</v>
      </c>
      <c r="G376" s="3">
        <f>SUM(Table39[[#This Row],[RN Hours Contract (W/ Admin, DON)]], Table39[[#This Row],[LPN Contract Hours (w/ Admin)]], Table39[[#This Row],[CNA/NA/Med Aide Contract Hours]])</f>
        <v>0</v>
      </c>
      <c r="H376" s="4">
        <f>Table39[[#This Row],[Total Contract Hours]]/Table39[[#This Row],[Total Hours Nurse Staffing]]</f>
        <v>0</v>
      </c>
      <c r="I376" s="3">
        <f>SUM(Table39[[#This Row],[RN Hours]], Table39[[#This Row],[RN Admin Hours]], Table39[[#This Row],[RN DON Hours]])</f>
        <v>33.864333333333335</v>
      </c>
      <c r="J376" s="3">
        <f t="shared" si="18"/>
        <v>0</v>
      </c>
      <c r="K376" s="4">
        <f>Table39[[#This Row],[RN Hours Contract (W/ Admin, DON)]]/Table39[[#This Row],[RN Hours (w/ Admin, DON)]]</f>
        <v>0</v>
      </c>
      <c r="L376" s="3">
        <v>28.150111111111112</v>
      </c>
      <c r="M376" s="3">
        <v>0</v>
      </c>
      <c r="N376" s="4">
        <f>Table39[[#This Row],[RN Hours Contract]]/Table39[[#This Row],[RN Hours]]</f>
        <v>0</v>
      </c>
      <c r="O376" s="3">
        <v>5.7142222222222232</v>
      </c>
      <c r="P376" s="3">
        <v>0</v>
      </c>
      <c r="Q376" s="4">
        <f>Table39[[#This Row],[RN Admin Hours Contract]]/Table39[[#This Row],[RN Admin Hours]]</f>
        <v>0</v>
      </c>
      <c r="R376" s="3">
        <v>0</v>
      </c>
      <c r="S376" s="3">
        <v>0</v>
      </c>
      <c r="T376" s="4">
        <v>0</v>
      </c>
      <c r="U376" s="3">
        <f>SUM(Table39[[#This Row],[LPN Hours]], Table39[[#This Row],[LPN Admin Hours]])</f>
        <v>27.289888888888889</v>
      </c>
      <c r="V376" s="3">
        <f>Table39[[#This Row],[LPN Hours Contract]]+Table39[[#This Row],[LPN Admin Hours Contract]]</f>
        <v>0</v>
      </c>
      <c r="W376" s="4">
        <f t="shared" si="19"/>
        <v>0</v>
      </c>
      <c r="X376" s="3">
        <v>27.289888888888889</v>
      </c>
      <c r="Y376" s="3">
        <v>0</v>
      </c>
      <c r="Z376" s="4">
        <f>Table39[[#This Row],[LPN Hours Contract]]/Table39[[#This Row],[LPN Hours]]</f>
        <v>0</v>
      </c>
      <c r="AA376" s="3">
        <v>0</v>
      </c>
      <c r="AB376" s="3">
        <v>0</v>
      </c>
      <c r="AC376" s="4">
        <v>0</v>
      </c>
      <c r="AD376" s="3">
        <f>SUM(Table39[[#This Row],[CNA Hours]], Table39[[#This Row],[NA in Training Hours]], Table39[[#This Row],[Med Aide/Tech Hours]])</f>
        <v>83.303888888888892</v>
      </c>
      <c r="AE376" s="3">
        <f>SUM(Table39[[#This Row],[CNA Hours Contract]], Table39[[#This Row],[NA in Training Hours Contract]], Table39[[#This Row],[Med Aide/Tech Hours Contract]])</f>
        <v>0</v>
      </c>
      <c r="AF376" s="4">
        <f>Table39[[#This Row],[CNA/NA/Med Aide Contract Hours]]/Table39[[#This Row],[Total CNA, NA in Training, Med Aide/Tech Hours]]</f>
        <v>0</v>
      </c>
      <c r="AG376" s="3">
        <v>83.303888888888892</v>
      </c>
      <c r="AH376" s="3">
        <v>0</v>
      </c>
      <c r="AI376" s="4">
        <f>Table39[[#This Row],[CNA Hours Contract]]/Table39[[#This Row],[CNA Hours]]</f>
        <v>0</v>
      </c>
      <c r="AJ376" s="3">
        <v>0</v>
      </c>
      <c r="AK376" s="3">
        <v>0</v>
      </c>
      <c r="AL376" s="4">
        <v>0</v>
      </c>
      <c r="AM376" s="3">
        <v>0</v>
      </c>
      <c r="AN376" s="3">
        <v>0</v>
      </c>
      <c r="AO376" s="4">
        <v>0</v>
      </c>
      <c r="AP376" s="1" t="s">
        <v>374</v>
      </c>
      <c r="AQ376" s="1">
        <v>5</v>
      </c>
    </row>
    <row r="377" spans="1:43" x14ac:dyDescent="0.2">
      <c r="A377" s="1" t="s">
        <v>680</v>
      </c>
      <c r="B377" s="1" t="s">
        <v>1060</v>
      </c>
      <c r="C377" s="1" t="s">
        <v>1605</v>
      </c>
      <c r="D377" s="1" t="s">
        <v>1741</v>
      </c>
      <c r="E377" s="3">
        <v>38.6</v>
      </c>
      <c r="F377" s="3">
        <f t="shared" si="17"/>
        <v>172.66399999999999</v>
      </c>
      <c r="G377" s="3">
        <f>SUM(Table39[[#This Row],[RN Hours Contract (W/ Admin, DON)]], Table39[[#This Row],[LPN Contract Hours (w/ Admin)]], Table39[[#This Row],[CNA/NA/Med Aide Contract Hours]])</f>
        <v>31.385333333333328</v>
      </c>
      <c r="H377" s="4">
        <f>Table39[[#This Row],[Total Contract Hours]]/Table39[[#This Row],[Total Hours Nurse Staffing]]</f>
        <v>0.18177114704474198</v>
      </c>
      <c r="I377" s="3">
        <f>SUM(Table39[[#This Row],[RN Hours]], Table39[[#This Row],[RN Admin Hours]], Table39[[#This Row],[RN DON Hours]])</f>
        <v>54.928333333333335</v>
      </c>
      <c r="J377" s="3">
        <f t="shared" si="18"/>
        <v>8.066111111111109</v>
      </c>
      <c r="K377" s="4">
        <f>Table39[[#This Row],[RN Hours Contract (W/ Admin, DON)]]/Table39[[#This Row],[RN Hours (w/ Admin, DON)]]</f>
        <v>0.14684791293705937</v>
      </c>
      <c r="L377" s="3">
        <v>32.554444444444442</v>
      </c>
      <c r="M377" s="3">
        <v>8.066111111111109</v>
      </c>
      <c r="N377" s="4">
        <f>Table39[[#This Row],[RN Hours Contract]]/Table39[[#This Row],[RN Hours]]</f>
        <v>0.24777296153452333</v>
      </c>
      <c r="O377" s="3">
        <v>16.685000000000002</v>
      </c>
      <c r="P377" s="3">
        <v>0</v>
      </c>
      <c r="Q377" s="4">
        <f>Table39[[#This Row],[RN Admin Hours Contract]]/Table39[[#This Row],[RN Admin Hours]]</f>
        <v>0</v>
      </c>
      <c r="R377" s="3">
        <v>5.6888888888888891</v>
      </c>
      <c r="S377" s="3">
        <v>0</v>
      </c>
      <c r="T377" s="4">
        <f>Table39[[#This Row],[RN DON Hours Contract]]/Table39[[#This Row],[RN DON Hours]]</f>
        <v>0</v>
      </c>
      <c r="U377" s="3">
        <f>SUM(Table39[[#This Row],[LPN Hours]], Table39[[#This Row],[LPN Admin Hours]])</f>
        <v>21.547333333333334</v>
      </c>
      <c r="V377" s="3">
        <f>Table39[[#This Row],[LPN Hours Contract]]+Table39[[#This Row],[LPN Admin Hours Contract]]</f>
        <v>3.4564444444444442</v>
      </c>
      <c r="W377" s="4">
        <f t="shared" si="19"/>
        <v>0.16041170343326835</v>
      </c>
      <c r="X377" s="3">
        <v>21.547333333333334</v>
      </c>
      <c r="Y377" s="3">
        <v>3.4564444444444442</v>
      </c>
      <c r="Z377" s="4">
        <f>Table39[[#This Row],[LPN Hours Contract]]/Table39[[#This Row],[LPN Hours]]</f>
        <v>0.16041170343326835</v>
      </c>
      <c r="AA377" s="3">
        <v>0</v>
      </c>
      <c r="AB377" s="3">
        <v>0</v>
      </c>
      <c r="AC377" s="4">
        <v>0</v>
      </c>
      <c r="AD377" s="3">
        <f>SUM(Table39[[#This Row],[CNA Hours]], Table39[[#This Row],[NA in Training Hours]], Table39[[#This Row],[Med Aide/Tech Hours]])</f>
        <v>96.188333333333333</v>
      </c>
      <c r="AE377" s="3">
        <f>SUM(Table39[[#This Row],[CNA Hours Contract]], Table39[[#This Row],[NA in Training Hours Contract]], Table39[[#This Row],[Med Aide/Tech Hours Contract]])</f>
        <v>19.862777777777776</v>
      </c>
      <c r="AF377" s="4">
        <f>Table39[[#This Row],[CNA/NA/Med Aide Contract Hours]]/Table39[[#This Row],[Total CNA, NA in Training, Med Aide/Tech Hours]]</f>
        <v>0.2064988246437833</v>
      </c>
      <c r="AG377" s="3">
        <v>94.13077777777778</v>
      </c>
      <c r="AH377" s="3">
        <v>19.493333333333332</v>
      </c>
      <c r="AI377" s="4">
        <f>Table39[[#This Row],[CNA Hours Contract]]/Table39[[#This Row],[CNA Hours]]</f>
        <v>0.20708777504582865</v>
      </c>
      <c r="AJ377" s="3">
        <v>2.0575555555555551</v>
      </c>
      <c r="AK377" s="3">
        <v>0.36944444444444446</v>
      </c>
      <c r="AL377" s="4">
        <f>Table39[[#This Row],[NA in Training Hours Contract]]/Table39[[#This Row],[NA in Training Hours]]</f>
        <v>0.17955502754077118</v>
      </c>
      <c r="AM377" s="3">
        <v>0</v>
      </c>
      <c r="AN377" s="3">
        <v>0</v>
      </c>
      <c r="AO377" s="4">
        <v>0</v>
      </c>
      <c r="AP377" s="1" t="s">
        <v>375</v>
      </c>
      <c r="AQ377" s="1">
        <v>5</v>
      </c>
    </row>
    <row r="378" spans="1:43" x14ac:dyDescent="0.2">
      <c r="A378" s="1" t="s">
        <v>680</v>
      </c>
      <c r="B378" s="1" t="s">
        <v>1061</v>
      </c>
      <c r="C378" s="1" t="s">
        <v>1439</v>
      </c>
      <c r="D378" s="1" t="s">
        <v>1741</v>
      </c>
      <c r="E378" s="3">
        <v>106.1</v>
      </c>
      <c r="F378" s="3">
        <f t="shared" si="17"/>
        <v>265.5721111111111</v>
      </c>
      <c r="G378" s="3">
        <f>SUM(Table39[[#This Row],[RN Hours Contract (W/ Admin, DON)]], Table39[[#This Row],[LPN Contract Hours (w/ Admin)]], Table39[[#This Row],[CNA/NA/Med Aide Contract Hours]])</f>
        <v>8.6721111111111124</v>
      </c>
      <c r="H378" s="4">
        <f>Table39[[#This Row],[Total Contract Hours]]/Table39[[#This Row],[Total Hours Nurse Staffing]]</f>
        <v>3.2654449576156139E-2</v>
      </c>
      <c r="I378" s="3">
        <f>SUM(Table39[[#This Row],[RN Hours]], Table39[[#This Row],[RN Admin Hours]], Table39[[#This Row],[RN DON Hours]])</f>
        <v>22.90111111111111</v>
      </c>
      <c r="J378" s="3">
        <f t="shared" si="18"/>
        <v>0</v>
      </c>
      <c r="K378" s="4">
        <f>Table39[[#This Row],[RN Hours Contract (W/ Admin, DON)]]/Table39[[#This Row],[RN Hours (w/ Admin, DON)]]</f>
        <v>0</v>
      </c>
      <c r="L378" s="3">
        <v>12.325555555555555</v>
      </c>
      <c r="M378" s="3">
        <v>0</v>
      </c>
      <c r="N378" s="4">
        <f>Table39[[#This Row],[RN Hours Contract]]/Table39[[#This Row],[RN Hours]]</f>
        <v>0</v>
      </c>
      <c r="O378" s="3">
        <v>6.753333333333333</v>
      </c>
      <c r="P378" s="3">
        <v>0</v>
      </c>
      <c r="Q378" s="4">
        <f>Table39[[#This Row],[RN Admin Hours Contract]]/Table39[[#This Row],[RN Admin Hours]]</f>
        <v>0</v>
      </c>
      <c r="R378" s="3">
        <v>3.8222222222222224</v>
      </c>
      <c r="S378" s="3">
        <v>0</v>
      </c>
      <c r="T378" s="4">
        <f>Table39[[#This Row],[RN DON Hours Contract]]/Table39[[#This Row],[RN DON Hours]]</f>
        <v>0</v>
      </c>
      <c r="U378" s="3">
        <f>SUM(Table39[[#This Row],[LPN Hours]], Table39[[#This Row],[LPN Admin Hours]])</f>
        <v>103.0948888888889</v>
      </c>
      <c r="V378" s="3">
        <f>Table39[[#This Row],[LPN Hours Contract]]+Table39[[#This Row],[LPN Admin Hours Contract]]</f>
        <v>2.8059999999999996</v>
      </c>
      <c r="W378" s="4">
        <f t="shared" si="19"/>
        <v>2.7217644155222688E-2</v>
      </c>
      <c r="X378" s="3">
        <v>97.13933333333334</v>
      </c>
      <c r="Y378" s="3">
        <v>2.8059999999999996</v>
      </c>
      <c r="Z378" s="4">
        <f>Table39[[#This Row],[LPN Hours Contract]]/Table39[[#This Row],[LPN Hours]]</f>
        <v>2.8886341955541517E-2</v>
      </c>
      <c r="AA378" s="3">
        <v>5.9555555555555557</v>
      </c>
      <c r="AB378" s="3">
        <v>0</v>
      </c>
      <c r="AC378" s="4">
        <f>Table39[[#This Row],[LPN Admin Hours Contract]]/Table39[[#This Row],[LPN Admin Hours]]</f>
        <v>0</v>
      </c>
      <c r="AD378" s="3">
        <f>SUM(Table39[[#This Row],[CNA Hours]], Table39[[#This Row],[NA in Training Hours]], Table39[[#This Row],[Med Aide/Tech Hours]])</f>
        <v>139.57611111111112</v>
      </c>
      <c r="AE378" s="3">
        <f>SUM(Table39[[#This Row],[CNA Hours Contract]], Table39[[#This Row],[NA in Training Hours Contract]], Table39[[#This Row],[Med Aide/Tech Hours Contract]])</f>
        <v>5.8661111111111133</v>
      </c>
      <c r="AF378" s="4">
        <f>Table39[[#This Row],[CNA/NA/Med Aide Contract Hours]]/Table39[[#This Row],[Total CNA, NA in Training, Med Aide/Tech Hours]]</f>
        <v>4.2028045232191134E-2</v>
      </c>
      <c r="AG378" s="3">
        <v>139.57611111111112</v>
      </c>
      <c r="AH378" s="3">
        <v>5.8661111111111133</v>
      </c>
      <c r="AI378" s="4">
        <f>Table39[[#This Row],[CNA Hours Contract]]/Table39[[#This Row],[CNA Hours]]</f>
        <v>4.2028045232191134E-2</v>
      </c>
      <c r="AJ378" s="3">
        <v>0</v>
      </c>
      <c r="AK378" s="3">
        <v>0</v>
      </c>
      <c r="AL378" s="4">
        <v>0</v>
      </c>
      <c r="AM378" s="3">
        <v>0</v>
      </c>
      <c r="AN378" s="3">
        <v>0</v>
      </c>
      <c r="AO378" s="4">
        <v>0</v>
      </c>
      <c r="AP378" s="1" t="s">
        <v>376</v>
      </c>
      <c r="AQ378" s="1">
        <v>5</v>
      </c>
    </row>
    <row r="379" spans="1:43" x14ac:dyDescent="0.2">
      <c r="A379" s="1" t="s">
        <v>680</v>
      </c>
      <c r="B379" s="1" t="s">
        <v>1062</v>
      </c>
      <c r="C379" s="1" t="s">
        <v>1439</v>
      </c>
      <c r="D379" s="1" t="s">
        <v>1741</v>
      </c>
      <c r="E379" s="3">
        <v>104.86666666666666</v>
      </c>
      <c r="F379" s="3">
        <f t="shared" si="17"/>
        <v>276.39</v>
      </c>
      <c r="G379" s="3">
        <f>SUM(Table39[[#This Row],[RN Hours Contract (W/ Admin, DON)]], Table39[[#This Row],[LPN Contract Hours (w/ Admin)]], Table39[[#This Row],[CNA/NA/Med Aide Contract Hours]])</f>
        <v>0.28333333333333333</v>
      </c>
      <c r="H379" s="4">
        <f>Table39[[#This Row],[Total Contract Hours]]/Table39[[#This Row],[Total Hours Nurse Staffing]]</f>
        <v>1.0251215070492179E-3</v>
      </c>
      <c r="I379" s="3">
        <f>SUM(Table39[[#This Row],[RN Hours]], Table39[[#This Row],[RN Admin Hours]], Table39[[#This Row],[RN DON Hours]])</f>
        <v>34.691111111111113</v>
      </c>
      <c r="J379" s="3">
        <f t="shared" si="18"/>
        <v>0.28333333333333333</v>
      </c>
      <c r="K379" s="4">
        <f>Table39[[#This Row],[RN Hours Contract (W/ Admin, DON)]]/Table39[[#This Row],[RN Hours (w/ Admin, DON)]]</f>
        <v>8.1673179168534997E-3</v>
      </c>
      <c r="L379" s="3">
        <v>18.318888888888889</v>
      </c>
      <c r="M379" s="3">
        <v>0</v>
      </c>
      <c r="N379" s="4">
        <f>Table39[[#This Row],[RN Hours Contract]]/Table39[[#This Row],[RN Hours]]</f>
        <v>0</v>
      </c>
      <c r="O379" s="3">
        <v>10.594444444444445</v>
      </c>
      <c r="P379" s="3">
        <v>0.28333333333333333</v>
      </c>
      <c r="Q379" s="4">
        <f>Table39[[#This Row],[RN Admin Hours Contract]]/Table39[[#This Row],[RN Admin Hours]]</f>
        <v>2.6743576297850024E-2</v>
      </c>
      <c r="R379" s="3">
        <v>5.7777777777777777</v>
      </c>
      <c r="S379" s="3">
        <v>0</v>
      </c>
      <c r="T379" s="4">
        <f>Table39[[#This Row],[RN DON Hours Contract]]/Table39[[#This Row],[RN DON Hours]]</f>
        <v>0</v>
      </c>
      <c r="U379" s="3">
        <f>SUM(Table39[[#This Row],[LPN Hours]], Table39[[#This Row],[LPN Admin Hours]])</f>
        <v>89.025555555555556</v>
      </c>
      <c r="V379" s="3">
        <f>Table39[[#This Row],[LPN Hours Contract]]+Table39[[#This Row],[LPN Admin Hours Contract]]</f>
        <v>0</v>
      </c>
      <c r="W379" s="4">
        <f t="shared" si="19"/>
        <v>0</v>
      </c>
      <c r="X379" s="3">
        <v>83.354444444444439</v>
      </c>
      <c r="Y379" s="3">
        <v>0</v>
      </c>
      <c r="Z379" s="4">
        <f>Table39[[#This Row],[LPN Hours Contract]]/Table39[[#This Row],[LPN Hours]]</f>
        <v>0</v>
      </c>
      <c r="AA379" s="3">
        <v>5.6711111111111112</v>
      </c>
      <c r="AB379" s="3">
        <v>0</v>
      </c>
      <c r="AC379" s="4">
        <f>Table39[[#This Row],[LPN Admin Hours Contract]]/Table39[[#This Row],[LPN Admin Hours]]</f>
        <v>0</v>
      </c>
      <c r="AD379" s="3">
        <f>SUM(Table39[[#This Row],[CNA Hours]], Table39[[#This Row],[NA in Training Hours]], Table39[[#This Row],[Med Aide/Tech Hours]])</f>
        <v>152.67333333333335</v>
      </c>
      <c r="AE379" s="3">
        <f>SUM(Table39[[#This Row],[CNA Hours Contract]], Table39[[#This Row],[NA in Training Hours Contract]], Table39[[#This Row],[Med Aide/Tech Hours Contract]])</f>
        <v>0</v>
      </c>
      <c r="AF379" s="4">
        <f>Table39[[#This Row],[CNA/NA/Med Aide Contract Hours]]/Table39[[#This Row],[Total CNA, NA in Training, Med Aide/Tech Hours]]</f>
        <v>0</v>
      </c>
      <c r="AG379" s="3">
        <v>152.67333333333335</v>
      </c>
      <c r="AH379" s="3">
        <v>0</v>
      </c>
      <c r="AI379" s="4">
        <f>Table39[[#This Row],[CNA Hours Contract]]/Table39[[#This Row],[CNA Hours]]</f>
        <v>0</v>
      </c>
      <c r="AJ379" s="3">
        <v>0</v>
      </c>
      <c r="AK379" s="3">
        <v>0</v>
      </c>
      <c r="AL379" s="4">
        <v>0</v>
      </c>
      <c r="AM379" s="3">
        <v>0</v>
      </c>
      <c r="AN379" s="3">
        <v>0</v>
      </c>
      <c r="AO379" s="4">
        <v>0</v>
      </c>
      <c r="AP379" s="1" t="s">
        <v>377</v>
      </c>
      <c r="AQ379" s="1">
        <v>5</v>
      </c>
    </row>
    <row r="380" spans="1:43" x14ac:dyDescent="0.2">
      <c r="A380" s="1" t="s">
        <v>680</v>
      </c>
      <c r="B380" s="1" t="s">
        <v>1063</v>
      </c>
      <c r="C380" s="1" t="s">
        <v>1439</v>
      </c>
      <c r="D380" s="1" t="s">
        <v>1741</v>
      </c>
      <c r="E380" s="3">
        <v>116.91111111111111</v>
      </c>
      <c r="F380" s="3">
        <f t="shared" si="17"/>
        <v>218.98111111111109</v>
      </c>
      <c r="G380" s="3">
        <f>SUM(Table39[[#This Row],[RN Hours Contract (W/ Admin, DON)]], Table39[[#This Row],[LPN Contract Hours (w/ Admin)]], Table39[[#This Row],[CNA/NA/Med Aide Contract Hours]])</f>
        <v>0.97777777777777775</v>
      </c>
      <c r="H380" s="4">
        <f>Table39[[#This Row],[Total Contract Hours]]/Table39[[#This Row],[Total Hours Nurse Staffing]]</f>
        <v>4.4651238310762474E-3</v>
      </c>
      <c r="I380" s="3">
        <f>SUM(Table39[[#This Row],[RN Hours]], Table39[[#This Row],[RN Admin Hours]], Table39[[#This Row],[RN DON Hours]])</f>
        <v>27.891111111111108</v>
      </c>
      <c r="J380" s="3">
        <f t="shared" si="18"/>
        <v>0.97777777777777775</v>
      </c>
      <c r="K380" s="4">
        <f>Table39[[#This Row],[RN Hours Contract (W/ Admin, DON)]]/Table39[[#This Row],[RN Hours (w/ Admin, DON)]]</f>
        <v>3.5056967572304996E-2</v>
      </c>
      <c r="L380" s="3">
        <v>20.461111111111112</v>
      </c>
      <c r="M380" s="3">
        <v>0</v>
      </c>
      <c r="N380" s="4">
        <f>Table39[[#This Row],[RN Hours Contract]]/Table39[[#This Row],[RN Hours]]</f>
        <v>0</v>
      </c>
      <c r="O380" s="3">
        <v>7.4299999999999979</v>
      </c>
      <c r="P380" s="3">
        <v>0.97777777777777775</v>
      </c>
      <c r="Q380" s="4">
        <f>Table39[[#This Row],[RN Admin Hours Contract]]/Table39[[#This Row],[RN Admin Hours]]</f>
        <v>0.13159862419620161</v>
      </c>
      <c r="R380" s="3">
        <v>0</v>
      </c>
      <c r="S380" s="3">
        <v>0</v>
      </c>
      <c r="T380" s="4">
        <v>0</v>
      </c>
      <c r="U380" s="3">
        <f>SUM(Table39[[#This Row],[LPN Hours]], Table39[[#This Row],[LPN Admin Hours]])</f>
        <v>88.261111111111106</v>
      </c>
      <c r="V380" s="3">
        <f>Table39[[#This Row],[LPN Hours Contract]]+Table39[[#This Row],[LPN Admin Hours Contract]]</f>
        <v>0</v>
      </c>
      <c r="W380" s="4">
        <f t="shared" si="19"/>
        <v>0</v>
      </c>
      <c r="X380" s="3">
        <v>82.331111111111113</v>
      </c>
      <c r="Y380" s="3">
        <v>0</v>
      </c>
      <c r="Z380" s="4">
        <f>Table39[[#This Row],[LPN Hours Contract]]/Table39[[#This Row],[LPN Hours]]</f>
        <v>0</v>
      </c>
      <c r="AA380" s="3">
        <v>5.9299999999999988</v>
      </c>
      <c r="AB380" s="3">
        <v>0</v>
      </c>
      <c r="AC380" s="4">
        <f>Table39[[#This Row],[LPN Admin Hours Contract]]/Table39[[#This Row],[LPN Admin Hours]]</f>
        <v>0</v>
      </c>
      <c r="AD380" s="3">
        <f>SUM(Table39[[#This Row],[CNA Hours]], Table39[[#This Row],[NA in Training Hours]], Table39[[#This Row],[Med Aide/Tech Hours]])</f>
        <v>102.8288888888889</v>
      </c>
      <c r="AE380" s="3">
        <f>SUM(Table39[[#This Row],[CNA Hours Contract]], Table39[[#This Row],[NA in Training Hours Contract]], Table39[[#This Row],[Med Aide/Tech Hours Contract]])</f>
        <v>0</v>
      </c>
      <c r="AF380" s="4">
        <f>Table39[[#This Row],[CNA/NA/Med Aide Contract Hours]]/Table39[[#This Row],[Total CNA, NA in Training, Med Aide/Tech Hours]]</f>
        <v>0</v>
      </c>
      <c r="AG380" s="3">
        <v>102.8288888888889</v>
      </c>
      <c r="AH380" s="3">
        <v>0</v>
      </c>
      <c r="AI380" s="4">
        <f>Table39[[#This Row],[CNA Hours Contract]]/Table39[[#This Row],[CNA Hours]]</f>
        <v>0</v>
      </c>
      <c r="AJ380" s="3">
        <v>0</v>
      </c>
      <c r="AK380" s="3">
        <v>0</v>
      </c>
      <c r="AL380" s="4">
        <v>0</v>
      </c>
      <c r="AM380" s="3">
        <v>0</v>
      </c>
      <c r="AN380" s="3">
        <v>0</v>
      </c>
      <c r="AO380" s="4">
        <v>0</v>
      </c>
      <c r="AP380" s="1" t="s">
        <v>378</v>
      </c>
      <c r="AQ380" s="1">
        <v>5</v>
      </c>
    </row>
    <row r="381" spans="1:43" x14ac:dyDescent="0.2">
      <c r="A381" s="1" t="s">
        <v>680</v>
      </c>
      <c r="B381" s="1" t="s">
        <v>1064</v>
      </c>
      <c r="C381" s="1" t="s">
        <v>1439</v>
      </c>
      <c r="D381" s="1" t="s">
        <v>1741</v>
      </c>
      <c r="E381" s="3">
        <v>152.44444444444446</v>
      </c>
      <c r="F381" s="3">
        <f t="shared" si="17"/>
        <v>327.66666666666663</v>
      </c>
      <c r="G381" s="3">
        <f>SUM(Table39[[#This Row],[RN Hours Contract (W/ Admin, DON)]], Table39[[#This Row],[LPN Contract Hours (w/ Admin)]], Table39[[#This Row],[CNA/NA/Med Aide Contract Hours]])</f>
        <v>0</v>
      </c>
      <c r="H381" s="4">
        <f>Table39[[#This Row],[Total Contract Hours]]/Table39[[#This Row],[Total Hours Nurse Staffing]]</f>
        <v>0</v>
      </c>
      <c r="I381" s="3">
        <f>SUM(Table39[[#This Row],[RN Hours]], Table39[[#This Row],[RN Admin Hours]], Table39[[#This Row],[RN DON Hours]])</f>
        <v>55.969444444444441</v>
      </c>
      <c r="J381" s="3">
        <f t="shared" si="18"/>
        <v>0</v>
      </c>
      <c r="K381" s="4">
        <f>Table39[[#This Row],[RN Hours Contract (W/ Admin, DON)]]/Table39[[#This Row],[RN Hours (w/ Admin, DON)]]</f>
        <v>0</v>
      </c>
      <c r="L381" s="3">
        <v>50.74722222222222</v>
      </c>
      <c r="M381" s="3">
        <v>0</v>
      </c>
      <c r="N381" s="4">
        <f>Table39[[#This Row],[RN Hours Contract]]/Table39[[#This Row],[RN Hours]]</f>
        <v>0</v>
      </c>
      <c r="O381" s="3">
        <v>0</v>
      </c>
      <c r="P381" s="3">
        <v>0</v>
      </c>
      <c r="Q381" s="4">
        <v>0</v>
      </c>
      <c r="R381" s="3">
        <v>5.2222222222222223</v>
      </c>
      <c r="S381" s="3">
        <v>0</v>
      </c>
      <c r="T381" s="4">
        <f>Table39[[#This Row],[RN DON Hours Contract]]/Table39[[#This Row],[RN DON Hours]]</f>
        <v>0</v>
      </c>
      <c r="U381" s="3">
        <f>SUM(Table39[[#This Row],[LPN Hours]], Table39[[#This Row],[LPN Admin Hours]])</f>
        <v>93.99166666666666</v>
      </c>
      <c r="V381" s="3">
        <f>Table39[[#This Row],[LPN Hours Contract]]+Table39[[#This Row],[LPN Admin Hours Contract]]</f>
        <v>0</v>
      </c>
      <c r="W381" s="4">
        <f t="shared" si="19"/>
        <v>0</v>
      </c>
      <c r="X381" s="3">
        <v>88.924999999999997</v>
      </c>
      <c r="Y381" s="3">
        <v>0</v>
      </c>
      <c r="Z381" s="4">
        <f>Table39[[#This Row],[LPN Hours Contract]]/Table39[[#This Row],[LPN Hours]]</f>
        <v>0</v>
      </c>
      <c r="AA381" s="3">
        <v>5.0666666666666664</v>
      </c>
      <c r="AB381" s="3">
        <v>0</v>
      </c>
      <c r="AC381" s="4">
        <f>Table39[[#This Row],[LPN Admin Hours Contract]]/Table39[[#This Row],[LPN Admin Hours]]</f>
        <v>0</v>
      </c>
      <c r="AD381" s="3">
        <f>SUM(Table39[[#This Row],[CNA Hours]], Table39[[#This Row],[NA in Training Hours]], Table39[[#This Row],[Med Aide/Tech Hours]])</f>
        <v>177.70555555555555</v>
      </c>
      <c r="AE381" s="3">
        <f>SUM(Table39[[#This Row],[CNA Hours Contract]], Table39[[#This Row],[NA in Training Hours Contract]], Table39[[#This Row],[Med Aide/Tech Hours Contract]])</f>
        <v>0</v>
      </c>
      <c r="AF381" s="4">
        <f>Table39[[#This Row],[CNA/NA/Med Aide Contract Hours]]/Table39[[#This Row],[Total CNA, NA in Training, Med Aide/Tech Hours]]</f>
        <v>0</v>
      </c>
      <c r="AG381" s="3">
        <v>171.0611111111111</v>
      </c>
      <c r="AH381" s="3">
        <v>0</v>
      </c>
      <c r="AI381" s="4">
        <f>Table39[[#This Row],[CNA Hours Contract]]/Table39[[#This Row],[CNA Hours]]</f>
        <v>0</v>
      </c>
      <c r="AJ381" s="3">
        <v>6.6444444444444448</v>
      </c>
      <c r="AK381" s="3">
        <v>0</v>
      </c>
      <c r="AL381" s="4">
        <f>Table39[[#This Row],[NA in Training Hours Contract]]/Table39[[#This Row],[NA in Training Hours]]</f>
        <v>0</v>
      </c>
      <c r="AM381" s="3">
        <v>0</v>
      </c>
      <c r="AN381" s="3">
        <v>0</v>
      </c>
      <c r="AO381" s="4">
        <v>0</v>
      </c>
      <c r="AP381" s="1" t="s">
        <v>379</v>
      </c>
      <c r="AQ381" s="1">
        <v>5</v>
      </c>
    </row>
    <row r="382" spans="1:43" x14ac:dyDescent="0.2">
      <c r="A382" s="1" t="s">
        <v>680</v>
      </c>
      <c r="B382" s="1" t="s">
        <v>1065</v>
      </c>
      <c r="C382" s="1" t="s">
        <v>1581</v>
      </c>
      <c r="D382" s="1" t="s">
        <v>1741</v>
      </c>
      <c r="E382" s="3">
        <v>149.69999999999999</v>
      </c>
      <c r="F382" s="3">
        <f t="shared" si="17"/>
        <v>511.21944444444449</v>
      </c>
      <c r="G382" s="3">
        <f>SUM(Table39[[#This Row],[RN Hours Contract (W/ Admin, DON)]], Table39[[#This Row],[LPN Contract Hours (w/ Admin)]], Table39[[#This Row],[CNA/NA/Med Aide Contract Hours]])</f>
        <v>0</v>
      </c>
      <c r="H382" s="4">
        <f>Table39[[#This Row],[Total Contract Hours]]/Table39[[#This Row],[Total Hours Nurse Staffing]]</f>
        <v>0</v>
      </c>
      <c r="I382" s="3">
        <f>SUM(Table39[[#This Row],[RN Hours]], Table39[[#This Row],[RN Admin Hours]], Table39[[#This Row],[RN DON Hours]])</f>
        <v>108.925</v>
      </c>
      <c r="J382" s="3">
        <f t="shared" si="18"/>
        <v>0</v>
      </c>
      <c r="K382" s="4">
        <f>Table39[[#This Row],[RN Hours Contract (W/ Admin, DON)]]/Table39[[#This Row],[RN Hours (w/ Admin, DON)]]</f>
        <v>0</v>
      </c>
      <c r="L382" s="3">
        <v>92.125</v>
      </c>
      <c r="M382" s="3">
        <v>0</v>
      </c>
      <c r="N382" s="4">
        <f>Table39[[#This Row],[RN Hours Contract]]/Table39[[#This Row],[RN Hours]]</f>
        <v>0</v>
      </c>
      <c r="O382" s="3">
        <v>11.2</v>
      </c>
      <c r="P382" s="3">
        <v>0</v>
      </c>
      <c r="Q382" s="4">
        <f>Table39[[#This Row],[RN Admin Hours Contract]]/Table39[[#This Row],[RN Admin Hours]]</f>
        <v>0</v>
      </c>
      <c r="R382" s="3">
        <v>5.6</v>
      </c>
      <c r="S382" s="3">
        <v>0</v>
      </c>
      <c r="T382" s="4">
        <f>Table39[[#This Row],[RN DON Hours Contract]]/Table39[[#This Row],[RN DON Hours]]</f>
        <v>0</v>
      </c>
      <c r="U382" s="3">
        <f>SUM(Table39[[#This Row],[LPN Hours]], Table39[[#This Row],[LPN Admin Hours]])</f>
        <v>110.17500000000001</v>
      </c>
      <c r="V382" s="3">
        <f>Table39[[#This Row],[LPN Hours Contract]]+Table39[[#This Row],[LPN Admin Hours Contract]]</f>
        <v>0</v>
      </c>
      <c r="W382" s="4">
        <f t="shared" si="19"/>
        <v>0</v>
      </c>
      <c r="X382" s="3">
        <v>95.738888888888894</v>
      </c>
      <c r="Y382" s="3">
        <v>0</v>
      </c>
      <c r="Z382" s="4">
        <f>Table39[[#This Row],[LPN Hours Contract]]/Table39[[#This Row],[LPN Hours]]</f>
        <v>0</v>
      </c>
      <c r="AA382" s="3">
        <v>14.436111111111112</v>
      </c>
      <c r="AB382" s="3">
        <v>0</v>
      </c>
      <c r="AC382" s="4">
        <f>Table39[[#This Row],[LPN Admin Hours Contract]]/Table39[[#This Row],[LPN Admin Hours]]</f>
        <v>0</v>
      </c>
      <c r="AD382" s="3">
        <f>SUM(Table39[[#This Row],[CNA Hours]], Table39[[#This Row],[NA in Training Hours]], Table39[[#This Row],[Med Aide/Tech Hours]])</f>
        <v>292.11944444444447</v>
      </c>
      <c r="AE382" s="3">
        <f>SUM(Table39[[#This Row],[CNA Hours Contract]], Table39[[#This Row],[NA in Training Hours Contract]], Table39[[#This Row],[Med Aide/Tech Hours Contract]])</f>
        <v>0</v>
      </c>
      <c r="AF382" s="4">
        <f>Table39[[#This Row],[CNA/NA/Med Aide Contract Hours]]/Table39[[#This Row],[Total CNA, NA in Training, Med Aide/Tech Hours]]</f>
        <v>0</v>
      </c>
      <c r="AG382" s="3">
        <v>292.11944444444447</v>
      </c>
      <c r="AH382" s="3">
        <v>0</v>
      </c>
      <c r="AI382" s="4">
        <f>Table39[[#This Row],[CNA Hours Contract]]/Table39[[#This Row],[CNA Hours]]</f>
        <v>0</v>
      </c>
      <c r="AJ382" s="3">
        <v>0</v>
      </c>
      <c r="AK382" s="3">
        <v>0</v>
      </c>
      <c r="AL382" s="4">
        <v>0</v>
      </c>
      <c r="AM382" s="3">
        <v>0</v>
      </c>
      <c r="AN382" s="3">
        <v>0</v>
      </c>
      <c r="AO382" s="4">
        <v>0</v>
      </c>
      <c r="AP382" s="1" t="s">
        <v>380</v>
      </c>
      <c r="AQ382" s="1">
        <v>5</v>
      </c>
    </row>
    <row r="383" spans="1:43" x14ac:dyDescent="0.2">
      <c r="A383" s="1" t="s">
        <v>680</v>
      </c>
      <c r="B383" s="1" t="s">
        <v>1066</v>
      </c>
      <c r="C383" s="1" t="s">
        <v>1503</v>
      </c>
      <c r="D383" s="1" t="s">
        <v>1713</v>
      </c>
      <c r="E383" s="3">
        <v>34.544444444444444</v>
      </c>
      <c r="F383" s="3">
        <f t="shared" si="17"/>
        <v>100.00733333333334</v>
      </c>
      <c r="G383" s="3">
        <f>SUM(Table39[[#This Row],[RN Hours Contract (W/ Admin, DON)]], Table39[[#This Row],[LPN Contract Hours (w/ Admin)]], Table39[[#This Row],[CNA/NA/Med Aide Contract Hours]])</f>
        <v>0</v>
      </c>
      <c r="H383" s="4">
        <f>Table39[[#This Row],[Total Contract Hours]]/Table39[[#This Row],[Total Hours Nurse Staffing]]</f>
        <v>0</v>
      </c>
      <c r="I383" s="3">
        <f>SUM(Table39[[#This Row],[RN Hours]], Table39[[#This Row],[RN Admin Hours]], Table39[[#This Row],[RN DON Hours]])</f>
        <v>5.8864444444444484</v>
      </c>
      <c r="J383" s="3">
        <f t="shared" si="18"/>
        <v>0</v>
      </c>
      <c r="K383" s="4">
        <f>Table39[[#This Row],[RN Hours Contract (W/ Admin, DON)]]/Table39[[#This Row],[RN Hours (w/ Admin, DON)]]</f>
        <v>0</v>
      </c>
      <c r="L383" s="3">
        <v>0.17222222222222222</v>
      </c>
      <c r="M383" s="3">
        <v>0</v>
      </c>
      <c r="N383" s="4">
        <f>Table39[[#This Row],[RN Hours Contract]]/Table39[[#This Row],[RN Hours]]</f>
        <v>0</v>
      </c>
      <c r="O383" s="3">
        <v>0</v>
      </c>
      <c r="P383" s="3">
        <v>0</v>
      </c>
      <c r="Q383" s="4">
        <v>0</v>
      </c>
      <c r="R383" s="3">
        <v>5.7142222222222259</v>
      </c>
      <c r="S383" s="3">
        <v>0</v>
      </c>
      <c r="T383" s="4">
        <f>Table39[[#This Row],[RN DON Hours Contract]]/Table39[[#This Row],[RN DON Hours]]</f>
        <v>0</v>
      </c>
      <c r="U383" s="3">
        <f>SUM(Table39[[#This Row],[LPN Hours]], Table39[[#This Row],[LPN Admin Hours]])</f>
        <v>23.336444444444442</v>
      </c>
      <c r="V383" s="3">
        <f>Table39[[#This Row],[LPN Hours Contract]]+Table39[[#This Row],[LPN Admin Hours Contract]]</f>
        <v>0</v>
      </c>
      <c r="W383" s="4">
        <f t="shared" si="19"/>
        <v>0</v>
      </c>
      <c r="X383" s="3">
        <v>19.740111111111108</v>
      </c>
      <c r="Y383" s="3">
        <v>0</v>
      </c>
      <c r="Z383" s="4">
        <f>Table39[[#This Row],[LPN Hours Contract]]/Table39[[#This Row],[LPN Hours]]</f>
        <v>0</v>
      </c>
      <c r="AA383" s="3">
        <v>3.5963333333333329</v>
      </c>
      <c r="AB383" s="3">
        <v>0</v>
      </c>
      <c r="AC383" s="4">
        <f>Table39[[#This Row],[LPN Admin Hours Contract]]/Table39[[#This Row],[LPN Admin Hours]]</f>
        <v>0</v>
      </c>
      <c r="AD383" s="3">
        <f>SUM(Table39[[#This Row],[CNA Hours]], Table39[[#This Row],[NA in Training Hours]], Table39[[#This Row],[Med Aide/Tech Hours]])</f>
        <v>70.784444444444446</v>
      </c>
      <c r="AE383" s="3">
        <f>SUM(Table39[[#This Row],[CNA Hours Contract]], Table39[[#This Row],[NA in Training Hours Contract]], Table39[[#This Row],[Med Aide/Tech Hours Contract]])</f>
        <v>0</v>
      </c>
      <c r="AF383" s="4">
        <f>Table39[[#This Row],[CNA/NA/Med Aide Contract Hours]]/Table39[[#This Row],[Total CNA, NA in Training, Med Aide/Tech Hours]]</f>
        <v>0</v>
      </c>
      <c r="AG383" s="3">
        <v>70.784444444444446</v>
      </c>
      <c r="AH383" s="3">
        <v>0</v>
      </c>
      <c r="AI383" s="4">
        <f>Table39[[#This Row],[CNA Hours Contract]]/Table39[[#This Row],[CNA Hours]]</f>
        <v>0</v>
      </c>
      <c r="AJ383" s="3">
        <v>0</v>
      </c>
      <c r="AK383" s="3">
        <v>0</v>
      </c>
      <c r="AL383" s="4">
        <v>0</v>
      </c>
      <c r="AM383" s="3">
        <v>0</v>
      </c>
      <c r="AN383" s="3">
        <v>0</v>
      </c>
      <c r="AO383" s="4">
        <v>0</v>
      </c>
      <c r="AP383" s="1" t="s">
        <v>381</v>
      </c>
      <c r="AQ383" s="1">
        <v>5</v>
      </c>
    </row>
    <row r="384" spans="1:43" x14ac:dyDescent="0.2">
      <c r="A384" s="1" t="s">
        <v>680</v>
      </c>
      <c r="B384" s="1" t="s">
        <v>1067</v>
      </c>
      <c r="C384" s="1" t="s">
        <v>1606</v>
      </c>
      <c r="D384" s="1" t="s">
        <v>1719</v>
      </c>
      <c r="E384" s="3">
        <v>56.744444444444447</v>
      </c>
      <c r="F384" s="3">
        <f t="shared" si="17"/>
        <v>213.27388888888888</v>
      </c>
      <c r="G384" s="3">
        <f>SUM(Table39[[#This Row],[RN Hours Contract (W/ Admin, DON)]], Table39[[#This Row],[LPN Contract Hours (w/ Admin)]], Table39[[#This Row],[CNA/NA/Med Aide Contract Hours]])</f>
        <v>0</v>
      </c>
      <c r="H384" s="4">
        <f>Table39[[#This Row],[Total Contract Hours]]/Table39[[#This Row],[Total Hours Nurse Staffing]]</f>
        <v>0</v>
      </c>
      <c r="I384" s="3">
        <f>SUM(Table39[[#This Row],[RN Hours]], Table39[[#This Row],[RN Admin Hours]], Table39[[#This Row],[RN DON Hours]])</f>
        <v>35.080555555555556</v>
      </c>
      <c r="J384" s="3">
        <f t="shared" si="18"/>
        <v>0</v>
      </c>
      <c r="K384" s="4">
        <f>Table39[[#This Row],[RN Hours Contract (W/ Admin, DON)]]/Table39[[#This Row],[RN Hours (w/ Admin, DON)]]</f>
        <v>0</v>
      </c>
      <c r="L384" s="3">
        <v>29.569444444444443</v>
      </c>
      <c r="M384" s="3">
        <v>0</v>
      </c>
      <c r="N384" s="4">
        <f>Table39[[#This Row],[RN Hours Contract]]/Table39[[#This Row],[RN Hours]]</f>
        <v>0</v>
      </c>
      <c r="O384" s="3">
        <v>0</v>
      </c>
      <c r="P384" s="3">
        <v>0</v>
      </c>
      <c r="Q384" s="4">
        <v>0</v>
      </c>
      <c r="R384" s="3">
        <v>5.5111111111111111</v>
      </c>
      <c r="S384" s="3">
        <v>0</v>
      </c>
      <c r="T384" s="4">
        <f>Table39[[#This Row],[RN DON Hours Contract]]/Table39[[#This Row],[RN DON Hours]]</f>
        <v>0</v>
      </c>
      <c r="U384" s="3">
        <f>SUM(Table39[[#This Row],[LPN Hours]], Table39[[#This Row],[LPN Admin Hours]])</f>
        <v>55.756666666666668</v>
      </c>
      <c r="V384" s="3">
        <f>Table39[[#This Row],[LPN Hours Contract]]+Table39[[#This Row],[LPN Admin Hours Contract]]</f>
        <v>0</v>
      </c>
      <c r="W384" s="4">
        <f t="shared" si="19"/>
        <v>0</v>
      </c>
      <c r="X384" s="3">
        <v>55.756666666666668</v>
      </c>
      <c r="Y384" s="3">
        <v>0</v>
      </c>
      <c r="Z384" s="4">
        <f>Table39[[#This Row],[LPN Hours Contract]]/Table39[[#This Row],[LPN Hours]]</f>
        <v>0</v>
      </c>
      <c r="AA384" s="3">
        <v>0</v>
      </c>
      <c r="AB384" s="3">
        <v>0</v>
      </c>
      <c r="AC384" s="4">
        <v>0</v>
      </c>
      <c r="AD384" s="3">
        <f>SUM(Table39[[#This Row],[CNA Hours]], Table39[[#This Row],[NA in Training Hours]], Table39[[#This Row],[Med Aide/Tech Hours]])</f>
        <v>122.43666666666665</v>
      </c>
      <c r="AE384" s="3">
        <f>SUM(Table39[[#This Row],[CNA Hours Contract]], Table39[[#This Row],[NA in Training Hours Contract]], Table39[[#This Row],[Med Aide/Tech Hours Contract]])</f>
        <v>0</v>
      </c>
      <c r="AF384" s="4">
        <f>Table39[[#This Row],[CNA/NA/Med Aide Contract Hours]]/Table39[[#This Row],[Total CNA, NA in Training, Med Aide/Tech Hours]]</f>
        <v>0</v>
      </c>
      <c r="AG384" s="3">
        <v>122.43666666666665</v>
      </c>
      <c r="AH384" s="3">
        <v>0</v>
      </c>
      <c r="AI384" s="4">
        <f>Table39[[#This Row],[CNA Hours Contract]]/Table39[[#This Row],[CNA Hours]]</f>
        <v>0</v>
      </c>
      <c r="AJ384" s="3">
        <v>0</v>
      </c>
      <c r="AK384" s="3">
        <v>0</v>
      </c>
      <c r="AL384" s="4">
        <v>0</v>
      </c>
      <c r="AM384" s="3">
        <v>0</v>
      </c>
      <c r="AN384" s="3">
        <v>0</v>
      </c>
      <c r="AO384" s="4">
        <v>0</v>
      </c>
      <c r="AP384" s="1" t="s">
        <v>382</v>
      </c>
      <c r="AQ384" s="1">
        <v>5</v>
      </c>
    </row>
    <row r="385" spans="1:43" x14ac:dyDescent="0.2">
      <c r="A385" s="1" t="s">
        <v>680</v>
      </c>
      <c r="B385" s="1" t="s">
        <v>1068</v>
      </c>
      <c r="C385" s="1" t="s">
        <v>1439</v>
      </c>
      <c r="D385" s="1" t="s">
        <v>1741</v>
      </c>
      <c r="E385" s="3">
        <v>166.55555555555554</v>
      </c>
      <c r="F385" s="3">
        <f t="shared" si="17"/>
        <v>555.17499999999995</v>
      </c>
      <c r="G385" s="3">
        <f>SUM(Table39[[#This Row],[RN Hours Contract (W/ Admin, DON)]], Table39[[#This Row],[LPN Contract Hours (w/ Admin)]], Table39[[#This Row],[CNA/NA/Med Aide Contract Hours]])</f>
        <v>0</v>
      </c>
      <c r="H385" s="4">
        <f>Table39[[#This Row],[Total Contract Hours]]/Table39[[#This Row],[Total Hours Nurse Staffing]]</f>
        <v>0</v>
      </c>
      <c r="I385" s="3">
        <f>SUM(Table39[[#This Row],[RN Hours]], Table39[[#This Row],[RN Admin Hours]], Table39[[#This Row],[RN DON Hours]])</f>
        <v>139.14722222222224</v>
      </c>
      <c r="J385" s="3">
        <f t="shared" si="18"/>
        <v>0</v>
      </c>
      <c r="K385" s="4">
        <f>Table39[[#This Row],[RN Hours Contract (W/ Admin, DON)]]/Table39[[#This Row],[RN Hours (w/ Admin, DON)]]</f>
        <v>0</v>
      </c>
      <c r="L385" s="3">
        <v>112.39166666666667</v>
      </c>
      <c r="M385" s="3">
        <v>0</v>
      </c>
      <c r="N385" s="4">
        <f>Table39[[#This Row],[RN Hours Contract]]/Table39[[#This Row],[RN Hours]]</f>
        <v>0</v>
      </c>
      <c r="O385" s="3">
        <v>21.422222222222221</v>
      </c>
      <c r="P385" s="3">
        <v>0</v>
      </c>
      <c r="Q385" s="4">
        <f>Table39[[#This Row],[RN Admin Hours Contract]]/Table39[[#This Row],[RN Admin Hours]]</f>
        <v>0</v>
      </c>
      <c r="R385" s="3">
        <v>5.333333333333333</v>
      </c>
      <c r="S385" s="3">
        <v>0</v>
      </c>
      <c r="T385" s="4">
        <f>Table39[[#This Row],[RN DON Hours Contract]]/Table39[[#This Row],[RN DON Hours]]</f>
        <v>0</v>
      </c>
      <c r="U385" s="3">
        <f>SUM(Table39[[#This Row],[LPN Hours]], Table39[[#This Row],[LPN Admin Hours]])</f>
        <v>99.044444444444437</v>
      </c>
      <c r="V385" s="3">
        <f>Table39[[#This Row],[LPN Hours Contract]]+Table39[[#This Row],[LPN Admin Hours Contract]]</f>
        <v>0</v>
      </c>
      <c r="W385" s="4">
        <f t="shared" si="19"/>
        <v>0</v>
      </c>
      <c r="X385" s="3">
        <v>93.62222222222222</v>
      </c>
      <c r="Y385" s="3">
        <v>0</v>
      </c>
      <c r="Z385" s="4">
        <f>Table39[[#This Row],[LPN Hours Contract]]/Table39[[#This Row],[LPN Hours]]</f>
        <v>0</v>
      </c>
      <c r="AA385" s="3">
        <v>5.4222222222222225</v>
      </c>
      <c r="AB385" s="3">
        <v>0</v>
      </c>
      <c r="AC385" s="4">
        <f>Table39[[#This Row],[LPN Admin Hours Contract]]/Table39[[#This Row],[LPN Admin Hours]]</f>
        <v>0</v>
      </c>
      <c r="AD385" s="3">
        <f>SUM(Table39[[#This Row],[CNA Hours]], Table39[[#This Row],[NA in Training Hours]], Table39[[#This Row],[Med Aide/Tech Hours]])</f>
        <v>316.98333333333335</v>
      </c>
      <c r="AE385" s="3">
        <f>SUM(Table39[[#This Row],[CNA Hours Contract]], Table39[[#This Row],[NA in Training Hours Contract]], Table39[[#This Row],[Med Aide/Tech Hours Contract]])</f>
        <v>0</v>
      </c>
      <c r="AF385" s="4">
        <f>Table39[[#This Row],[CNA/NA/Med Aide Contract Hours]]/Table39[[#This Row],[Total CNA, NA in Training, Med Aide/Tech Hours]]</f>
        <v>0</v>
      </c>
      <c r="AG385" s="3">
        <v>316.98333333333335</v>
      </c>
      <c r="AH385" s="3">
        <v>0</v>
      </c>
      <c r="AI385" s="4">
        <f>Table39[[#This Row],[CNA Hours Contract]]/Table39[[#This Row],[CNA Hours]]</f>
        <v>0</v>
      </c>
      <c r="AJ385" s="3">
        <v>0</v>
      </c>
      <c r="AK385" s="3">
        <v>0</v>
      </c>
      <c r="AL385" s="4">
        <v>0</v>
      </c>
      <c r="AM385" s="3">
        <v>0</v>
      </c>
      <c r="AN385" s="3">
        <v>0</v>
      </c>
      <c r="AO385" s="4">
        <v>0</v>
      </c>
      <c r="AP385" s="1" t="s">
        <v>383</v>
      </c>
      <c r="AQ385" s="1">
        <v>5</v>
      </c>
    </row>
    <row r="386" spans="1:43" x14ac:dyDescent="0.2">
      <c r="A386" s="1" t="s">
        <v>680</v>
      </c>
      <c r="B386" s="1" t="s">
        <v>1069</v>
      </c>
      <c r="C386" s="1" t="s">
        <v>1430</v>
      </c>
      <c r="D386" s="1" t="s">
        <v>1754</v>
      </c>
      <c r="E386" s="3">
        <v>74.74444444444444</v>
      </c>
      <c r="F386" s="3">
        <f t="shared" ref="F386:F449" si="20">SUM(I386,U386,AD386)</f>
        <v>286.43333333333334</v>
      </c>
      <c r="G386" s="3">
        <f>SUM(Table39[[#This Row],[RN Hours Contract (W/ Admin, DON)]], Table39[[#This Row],[LPN Contract Hours (w/ Admin)]], Table39[[#This Row],[CNA/NA/Med Aide Contract Hours]])</f>
        <v>0</v>
      </c>
      <c r="H386" s="4">
        <f>Table39[[#This Row],[Total Contract Hours]]/Table39[[#This Row],[Total Hours Nurse Staffing]]</f>
        <v>0</v>
      </c>
      <c r="I386" s="3">
        <f>SUM(Table39[[#This Row],[RN Hours]], Table39[[#This Row],[RN Admin Hours]], Table39[[#This Row],[RN DON Hours]])</f>
        <v>139.22222222222223</v>
      </c>
      <c r="J386" s="3">
        <f t="shared" si="18"/>
        <v>0</v>
      </c>
      <c r="K386" s="4">
        <f>Table39[[#This Row],[RN Hours Contract (W/ Admin, DON)]]/Table39[[#This Row],[RN Hours (w/ Admin, DON)]]</f>
        <v>0</v>
      </c>
      <c r="L386" s="3">
        <v>106.16666666666667</v>
      </c>
      <c r="M386" s="3">
        <v>0</v>
      </c>
      <c r="N386" s="4">
        <f>Table39[[#This Row],[RN Hours Contract]]/Table39[[#This Row],[RN Hours]]</f>
        <v>0</v>
      </c>
      <c r="O386" s="3">
        <v>27.544444444444444</v>
      </c>
      <c r="P386" s="3">
        <v>0</v>
      </c>
      <c r="Q386" s="4">
        <f>Table39[[#This Row],[RN Admin Hours Contract]]/Table39[[#This Row],[RN Admin Hours]]</f>
        <v>0</v>
      </c>
      <c r="R386" s="3">
        <v>5.5111111111111111</v>
      </c>
      <c r="S386" s="3">
        <v>0</v>
      </c>
      <c r="T386" s="4">
        <f>Table39[[#This Row],[RN DON Hours Contract]]/Table39[[#This Row],[RN DON Hours]]</f>
        <v>0</v>
      </c>
      <c r="U386" s="3">
        <f>SUM(Table39[[#This Row],[LPN Hours]], Table39[[#This Row],[LPN Admin Hours]])</f>
        <v>16.850000000000001</v>
      </c>
      <c r="V386" s="3">
        <f>Table39[[#This Row],[LPN Hours Contract]]+Table39[[#This Row],[LPN Admin Hours Contract]]</f>
        <v>0</v>
      </c>
      <c r="W386" s="4">
        <f t="shared" si="19"/>
        <v>0</v>
      </c>
      <c r="X386" s="3">
        <v>12.327777777777778</v>
      </c>
      <c r="Y386" s="3">
        <v>0</v>
      </c>
      <c r="Z386" s="4">
        <f>Table39[[#This Row],[LPN Hours Contract]]/Table39[[#This Row],[LPN Hours]]</f>
        <v>0</v>
      </c>
      <c r="AA386" s="3">
        <v>4.5222222222222221</v>
      </c>
      <c r="AB386" s="3">
        <v>0</v>
      </c>
      <c r="AC386" s="4">
        <f>Table39[[#This Row],[LPN Admin Hours Contract]]/Table39[[#This Row],[LPN Admin Hours]]</f>
        <v>0</v>
      </c>
      <c r="AD386" s="3">
        <f>SUM(Table39[[#This Row],[CNA Hours]], Table39[[#This Row],[NA in Training Hours]], Table39[[#This Row],[Med Aide/Tech Hours]])</f>
        <v>130.36111111111111</v>
      </c>
      <c r="AE386" s="3">
        <f>SUM(Table39[[#This Row],[CNA Hours Contract]], Table39[[#This Row],[NA in Training Hours Contract]], Table39[[#This Row],[Med Aide/Tech Hours Contract]])</f>
        <v>0</v>
      </c>
      <c r="AF386" s="4">
        <f>Table39[[#This Row],[CNA/NA/Med Aide Contract Hours]]/Table39[[#This Row],[Total CNA, NA in Training, Med Aide/Tech Hours]]</f>
        <v>0</v>
      </c>
      <c r="AG386" s="3">
        <v>130.36111111111111</v>
      </c>
      <c r="AH386" s="3">
        <v>0</v>
      </c>
      <c r="AI386" s="4">
        <f>Table39[[#This Row],[CNA Hours Contract]]/Table39[[#This Row],[CNA Hours]]</f>
        <v>0</v>
      </c>
      <c r="AJ386" s="3">
        <v>0</v>
      </c>
      <c r="AK386" s="3">
        <v>0</v>
      </c>
      <c r="AL386" s="4">
        <v>0</v>
      </c>
      <c r="AM386" s="3">
        <v>0</v>
      </c>
      <c r="AN386" s="3">
        <v>0</v>
      </c>
      <c r="AO386" s="4">
        <v>0</v>
      </c>
      <c r="AP386" s="1" t="s">
        <v>384</v>
      </c>
      <c r="AQ386" s="1">
        <v>5</v>
      </c>
    </row>
    <row r="387" spans="1:43" x14ac:dyDescent="0.2">
      <c r="A387" s="1" t="s">
        <v>680</v>
      </c>
      <c r="B387" s="1" t="s">
        <v>1070</v>
      </c>
      <c r="C387" s="1" t="s">
        <v>1365</v>
      </c>
      <c r="D387" s="1" t="s">
        <v>1784</v>
      </c>
      <c r="E387" s="3">
        <v>71.74444444444444</v>
      </c>
      <c r="F387" s="3">
        <f t="shared" si="20"/>
        <v>356.1611111111111</v>
      </c>
      <c r="G387" s="3">
        <f>SUM(Table39[[#This Row],[RN Hours Contract (W/ Admin, DON)]], Table39[[#This Row],[LPN Contract Hours (w/ Admin)]], Table39[[#This Row],[CNA/NA/Med Aide Contract Hours]])</f>
        <v>0</v>
      </c>
      <c r="H387" s="4">
        <f>Table39[[#This Row],[Total Contract Hours]]/Table39[[#This Row],[Total Hours Nurse Staffing]]</f>
        <v>0</v>
      </c>
      <c r="I387" s="3">
        <f>SUM(Table39[[#This Row],[RN Hours]], Table39[[#This Row],[RN Admin Hours]], Table39[[#This Row],[RN DON Hours]])</f>
        <v>53.161111111111111</v>
      </c>
      <c r="J387" s="3">
        <f t="shared" si="18"/>
        <v>0</v>
      </c>
      <c r="K387" s="4">
        <f>Table39[[#This Row],[RN Hours Contract (W/ Admin, DON)]]/Table39[[#This Row],[RN Hours (w/ Admin, DON)]]</f>
        <v>0</v>
      </c>
      <c r="L387" s="3">
        <v>48.005555555555553</v>
      </c>
      <c r="M387" s="3">
        <v>0</v>
      </c>
      <c r="N387" s="4">
        <f>Table39[[#This Row],[RN Hours Contract]]/Table39[[#This Row],[RN Hours]]</f>
        <v>0</v>
      </c>
      <c r="O387" s="3">
        <v>0</v>
      </c>
      <c r="P387" s="3">
        <v>0</v>
      </c>
      <c r="Q387" s="4">
        <v>0</v>
      </c>
      <c r="R387" s="3">
        <v>5.1555555555555559</v>
      </c>
      <c r="S387" s="3">
        <v>0</v>
      </c>
      <c r="T387" s="4">
        <f>Table39[[#This Row],[RN DON Hours Contract]]/Table39[[#This Row],[RN DON Hours]]</f>
        <v>0</v>
      </c>
      <c r="U387" s="3">
        <f>SUM(Table39[[#This Row],[LPN Hours]], Table39[[#This Row],[LPN Admin Hours]])</f>
        <v>90.49722222222222</v>
      </c>
      <c r="V387" s="3">
        <f>Table39[[#This Row],[LPN Hours Contract]]+Table39[[#This Row],[LPN Admin Hours Contract]]</f>
        <v>0</v>
      </c>
      <c r="W387" s="4">
        <f t="shared" si="19"/>
        <v>0</v>
      </c>
      <c r="X387" s="3">
        <v>83.855555555555554</v>
      </c>
      <c r="Y387" s="3">
        <v>0</v>
      </c>
      <c r="Z387" s="4">
        <f>Table39[[#This Row],[LPN Hours Contract]]/Table39[[#This Row],[LPN Hours]]</f>
        <v>0</v>
      </c>
      <c r="AA387" s="3">
        <v>6.6416666666666666</v>
      </c>
      <c r="AB387" s="3">
        <v>0</v>
      </c>
      <c r="AC387" s="4">
        <f>Table39[[#This Row],[LPN Admin Hours Contract]]/Table39[[#This Row],[LPN Admin Hours]]</f>
        <v>0</v>
      </c>
      <c r="AD387" s="3">
        <f>SUM(Table39[[#This Row],[CNA Hours]], Table39[[#This Row],[NA in Training Hours]], Table39[[#This Row],[Med Aide/Tech Hours]])</f>
        <v>212.50277777777777</v>
      </c>
      <c r="AE387" s="3">
        <f>SUM(Table39[[#This Row],[CNA Hours Contract]], Table39[[#This Row],[NA in Training Hours Contract]], Table39[[#This Row],[Med Aide/Tech Hours Contract]])</f>
        <v>0</v>
      </c>
      <c r="AF387" s="4">
        <f>Table39[[#This Row],[CNA/NA/Med Aide Contract Hours]]/Table39[[#This Row],[Total CNA, NA in Training, Med Aide/Tech Hours]]</f>
        <v>0</v>
      </c>
      <c r="AG387" s="3">
        <v>204.61388888888888</v>
      </c>
      <c r="AH387" s="3">
        <v>0</v>
      </c>
      <c r="AI387" s="4">
        <f>Table39[[#This Row],[CNA Hours Contract]]/Table39[[#This Row],[CNA Hours]]</f>
        <v>0</v>
      </c>
      <c r="AJ387" s="3">
        <v>7.8888888888888893</v>
      </c>
      <c r="AK387" s="3">
        <v>0</v>
      </c>
      <c r="AL387" s="4">
        <f>Table39[[#This Row],[NA in Training Hours Contract]]/Table39[[#This Row],[NA in Training Hours]]</f>
        <v>0</v>
      </c>
      <c r="AM387" s="3">
        <v>0</v>
      </c>
      <c r="AN387" s="3">
        <v>0</v>
      </c>
      <c r="AO387" s="4">
        <v>0</v>
      </c>
      <c r="AP387" s="1" t="s">
        <v>385</v>
      </c>
      <c r="AQ387" s="1">
        <v>5</v>
      </c>
    </row>
    <row r="388" spans="1:43" x14ac:dyDescent="0.2">
      <c r="A388" s="1" t="s">
        <v>680</v>
      </c>
      <c r="B388" s="1" t="s">
        <v>1071</v>
      </c>
      <c r="C388" s="1" t="s">
        <v>1607</v>
      </c>
      <c r="D388" s="1" t="s">
        <v>1774</v>
      </c>
      <c r="E388" s="3">
        <v>29.68888888888889</v>
      </c>
      <c r="F388" s="3">
        <f t="shared" si="20"/>
        <v>111.2638888888889</v>
      </c>
      <c r="G388" s="3">
        <f>SUM(Table39[[#This Row],[RN Hours Contract (W/ Admin, DON)]], Table39[[#This Row],[LPN Contract Hours (w/ Admin)]], Table39[[#This Row],[CNA/NA/Med Aide Contract Hours]])</f>
        <v>0</v>
      </c>
      <c r="H388" s="4">
        <f>Table39[[#This Row],[Total Contract Hours]]/Table39[[#This Row],[Total Hours Nurse Staffing]]</f>
        <v>0</v>
      </c>
      <c r="I388" s="3">
        <f>SUM(Table39[[#This Row],[RN Hours]], Table39[[#This Row],[RN Admin Hours]], Table39[[#This Row],[RN DON Hours]])</f>
        <v>23.649666666666668</v>
      </c>
      <c r="J388" s="3">
        <f t="shared" si="18"/>
        <v>0</v>
      </c>
      <c r="K388" s="4">
        <f>Table39[[#This Row],[RN Hours Contract (W/ Admin, DON)]]/Table39[[#This Row],[RN Hours (w/ Admin, DON)]]</f>
        <v>0</v>
      </c>
      <c r="L388" s="3">
        <v>12.221222222222224</v>
      </c>
      <c r="M388" s="3">
        <v>0</v>
      </c>
      <c r="N388" s="4">
        <f>Table39[[#This Row],[RN Hours Contract]]/Table39[[#This Row],[RN Hours]]</f>
        <v>0</v>
      </c>
      <c r="O388" s="3">
        <v>5.7142222222222232</v>
      </c>
      <c r="P388" s="3">
        <v>0</v>
      </c>
      <c r="Q388" s="4">
        <f>Table39[[#This Row],[RN Admin Hours Contract]]/Table39[[#This Row],[RN Admin Hours]]</f>
        <v>0</v>
      </c>
      <c r="R388" s="3">
        <v>5.7142222222222232</v>
      </c>
      <c r="S388" s="3">
        <v>0</v>
      </c>
      <c r="T388" s="4">
        <f>Table39[[#This Row],[RN DON Hours Contract]]/Table39[[#This Row],[RN DON Hours]]</f>
        <v>0</v>
      </c>
      <c r="U388" s="3">
        <f>SUM(Table39[[#This Row],[LPN Hours]], Table39[[#This Row],[LPN Admin Hours]])</f>
        <v>16.222000000000001</v>
      </c>
      <c r="V388" s="3">
        <f>Table39[[#This Row],[LPN Hours Contract]]+Table39[[#This Row],[LPN Admin Hours Contract]]</f>
        <v>0</v>
      </c>
      <c r="W388" s="4">
        <f t="shared" si="19"/>
        <v>0</v>
      </c>
      <c r="X388" s="3">
        <v>16.135888888888889</v>
      </c>
      <c r="Y388" s="3">
        <v>0</v>
      </c>
      <c r="Z388" s="4">
        <f>Table39[[#This Row],[LPN Hours Contract]]/Table39[[#This Row],[LPN Hours]]</f>
        <v>0</v>
      </c>
      <c r="AA388" s="3">
        <v>8.611111111111111E-2</v>
      </c>
      <c r="AB388" s="3">
        <v>0</v>
      </c>
      <c r="AC388" s="4">
        <f>Table39[[#This Row],[LPN Admin Hours Contract]]/Table39[[#This Row],[LPN Admin Hours]]</f>
        <v>0</v>
      </c>
      <c r="AD388" s="3">
        <f>SUM(Table39[[#This Row],[CNA Hours]], Table39[[#This Row],[NA in Training Hours]], Table39[[#This Row],[Med Aide/Tech Hours]])</f>
        <v>71.39222222222223</v>
      </c>
      <c r="AE388" s="3">
        <f>SUM(Table39[[#This Row],[CNA Hours Contract]], Table39[[#This Row],[NA in Training Hours Contract]], Table39[[#This Row],[Med Aide/Tech Hours Contract]])</f>
        <v>0</v>
      </c>
      <c r="AF388" s="4">
        <f>Table39[[#This Row],[CNA/NA/Med Aide Contract Hours]]/Table39[[#This Row],[Total CNA, NA in Training, Med Aide/Tech Hours]]</f>
        <v>0</v>
      </c>
      <c r="AG388" s="3">
        <v>58.323555555555558</v>
      </c>
      <c r="AH388" s="3">
        <v>0</v>
      </c>
      <c r="AI388" s="4">
        <f>Table39[[#This Row],[CNA Hours Contract]]/Table39[[#This Row],[CNA Hours]]</f>
        <v>0</v>
      </c>
      <c r="AJ388" s="3">
        <v>13.068666666666671</v>
      </c>
      <c r="AK388" s="3">
        <v>0</v>
      </c>
      <c r="AL388" s="4">
        <f>Table39[[#This Row],[NA in Training Hours Contract]]/Table39[[#This Row],[NA in Training Hours]]</f>
        <v>0</v>
      </c>
      <c r="AM388" s="3">
        <v>0</v>
      </c>
      <c r="AN388" s="3">
        <v>0</v>
      </c>
      <c r="AO388" s="4">
        <v>0</v>
      </c>
      <c r="AP388" s="1" t="s">
        <v>386</v>
      </c>
      <c r="AQ388" s="1">
        <v>5</v>
      </c>
    </row>
    <row r="389" spans="1:43" x14ac:dyDescent="0.2">
      <c r="A389" s="1" t="s">
        <v>680</v>
      </c>
      <c r="B389" s="1" t="s">
        <v>1072</v>
      </c>
      <c r="C389" s="1" t="s">
        <v>1428</v>
      </c>
      <c r="D389" s="1" t="s">
        <v>1752</v>
      </c>
      <c r="E389" s="3">
        <v>60.2</v>
      </c>
      <c r="F389" s="3">
        <f t="shared" si="20"/>
        <v>342.96500000000003</v>
      </c>
      <c r="G389" s="3">
        <f>SUM(Table39[[#This Row],[RN Hours Contract (W/ Admin, DON)]], Table39[[#This Row],[LPN Contract Hours (w/ Admin)]], Table39[[#This Row],[CNA/NA/Med Aide Contract Hours]])</f>
        <v>0</v>
      </c>
      <c r="H389" s="4">
        <f>Table39[[#This Row],[Total Contract Hours]]/Table39[[#This Row],[Total Hours Nurse Staffing]]</f>
        <v>0</v>
      </c>
      <c r="I389" s="3">
        <f>SUM(Table39[[#This Row],[RN Hours]], Table39[[#This Row],[RN Admin Hours]], Table39[[#This Row],[RN DON Hours]])</f>
        <v>163.363</v>
      </c>
      <c r="J389" s="3">
        <f t="shared" si="18"/>
        <v>0</v>
      </c>
      <c r="K389" s="4">
        <f>Table39[[#This Row],[RN Hours Contract (W/ Admin, DON)]]/Table39[[#This Row],[RN Hours (w/ Admin, DON)]]</f>
        <v>0</v>
      </c>
      <c r="L389" s="3">
        <v>130.39533333333333</v>
      </c>
      <c r="M389" s="3">
        <v>0</v>
      </c>
      <c r="N389" s="4">
        <f>Table39[[#This Row],[RN Hours Contract]]/Table39[[#This Row],[RN Hours]]</f>
        <v>0</v>
      </c>
      <c r="O389" s="3">
        <v>27.989888888888885</v>
      </c>
      <c r="P389" s="3">
        <v>0</v>
      </c>
      <c r="Q389" s="4">
        <f>Table39[[#This Row],[RN Admin Hours Contract]]/Table39[[#This Row],[RN Admin Hours]]</f>
        <v>0</v>
      </c>
      <c r="R389" s="3">
        <v>4.9777777777777779</v>
      </c>
      <c r="S389" s="3">
        <v>0</v>
      </c>
      <c r="T389" s="4">
        <f>Table39[[#This Row],[RN DON Hours Contract]]/Table39[[#This Row],[RN DON Hours]]</f>
        <v>0</v>
      </c>
      <c r="U389" s="3">
        <f>SUM(Table39[[#This Row],[LPN Hours]], Table39[[#This Row],[LPN Admin Hours]])</f>
        <v>15.415555555555557</v>
      </c>
      <c r="V389" s="3">
        <f>Table39[[#This Row],[LPN Hours Contract]]+Table39[[#This Row],[LPN Admin Hours Contract]]</f>
        <v>0</v>
      </c>
      <c r="W389" s="4">
        <f t="shared" si="19"/>
        <v>0</v>
      </c>
      <c r="X389" s="3">
        <v>9.9607777777777784</v>
      </c>
      <c r="Y389" s="3">
        <v>0</v>
      </c>
      <c r="Z389" s="4">
        <f>Table39[[#This Row],[LPN Hours Contract]]/Table39[[#This Row],[LPN Hours]]</f>
        <v>0</v>
      </c>
      <c r="AA389" s="3">
        <v>5.4547777777777782</v>
      </c>
      <c r="AB389" s="3">
        <v>0</v>
      </c>
      <c r="AC389" s="4">
        <f>Table39[[#This Row],[LPN Admin Hours Contract]]/Table39[[#This Row],[LPN Admin Hours]]</f>
        <v>0</v>
      </c>
      <c r="AD389" s="3">
        <f>SUM(Table39[[#This Row],[CNA Hours]], Table39[[#This Row],[NA in Training Hours]], Table39[[#This Row],[Med Aide/Tech Hours]])</f>
        <v>164.18644444444445</v>
      </c>
      <c r="AE389" s="3">
        <f>SUM(Table39[[#This Row],[CNA Hours Contract]], Table39[[#This Row],[NA in Training Hours Contract]], Table39[[#This Row],[Med Aide/Tech Hours Contract]])</f>
        <v>0</v>
      </c>
      <c r="AF389" s="4">
        <f>Table39[[#This Row],[CNA/NA/Med Aide Contract Hours]]/Table39[[#This Row],[Total CNA, NA in Training, Med Aide/Tech Hours]]</f>
        <v>0</v>
      </c>
      <c r="AG389" s="3">
        <v>164.18644444444445</v>
      </c>
      <c r="AH389" s="3">
        <v>0</v>
      </c>
      <c r="AI389" s="4">
        <f>Table39[[#This Row],[CNA Hours Contract]]/Table39[[#This Row],[CNA Hours]]</f>
        <v>0</v>
      </c>
      <c r="AJ389" s="3">
        <v>0</v>
      </c>
      <c r="AK389" s="3">
        <v>0</v>
      </c>
      <c r="AL389" s="4">
        <v>0</v>
      </c>
      <c r="AM389" s="3">
        <v>0</v>
      </c>
      <c r="AN389" s="3">
        <v>0</v>
      </c>
      <c r="AO389" s="4">
        <v>0</v>
      </c>
      <c r="AP389" s="1" t="s">
        <v>387</v>
      </c>
      <c r="AQ389" s="1">
        <v>5</v>
      </c>
    </row>
    <row r="390" spans="1:43" x14ac:dyDescent="0.2">
      <c r="A390" s="1" t="s">
        <v>680</v>
      </c>
      <c r="B390" s="1" t="s">
        <v>1073</v>
      </c>
      <c r="C390" s="1" t="s">
        <v>1439</v>
      </c>
      <c r="D390" s="1" t="s">
        <v>1741</v>
      </c>
      <c r="E390" s="3">
        <v>71.944444444444443</v>
      </c>
      <c r="F390" s="3">
        <f t="shared" si="20"/>
        <v>243.44766666666666</v>
      </c>
      <c r="G390" s="3">
        <f>SUM(Table39[[#This Row],[RN Hours Contract (W/ Admin, DON)]], Table39[[#This Row],[LPN Contract Hours (w/ Admin)]], Table39[[#This Row],[CNA/NA/Med Aide Contract Hours]])</f>
        <v>3.4666666666666668</v>
      </c>
      <c r="H390" s="4">
        <f>Table39[[#This Row],[Total Contract Hours]]/Table39[[#This Row],[Total Hours Nurse Staffing]]</f>
        <v>1.4239884547397594E-2</v>
      </c>
      <c r="I390" s="3">
        <f>SUM(Table39[[#This Row],[RN Hours]], Table39[[#This Row],[RN Admin Hours]], Table39[[#This Row],[RN DON Hours]])</f>
        <v>59.447222222222223</v>
      </c>
      <c r="J390" s="3">
        <f t="shared" si="18"/>
        <v>3.4666666666666668</v>
      </c>
      <c r="K390" s="4">
        <f>Table39[[#This Row],[RN Hours Contract (W/ Admin, DON)]]/Table39[[#This Row],[RN Hours (w/ Admin, DON)]]</f>
        <v>5.8315032007850105E-2</v>
      </c>
      <c r="L390" s="3">
        <v>45.56388888888889</v>
      </c>
      <c r="M390" s="3">
        <v>0</v>
      </c>
      <c r="N390" s="4">
        <f>Table39[[#This Row],[RN Hours Contract]]/Table39[[#This Row],[RN Hours]]</f>
        <v>0</v>
      </c>
      <c r="O390" s="3">
        <v>13.883333333333333</v>
      </c>
      <c r="P390" s="3">
        <v>3.4666666666666668</v>
      </c>
      <c r="Q390" s="4">
        <f>Table39[[#This Row],[RN Admin Hours Contract]]/Table39[[#This Row],[RN Admin Hours]]</f>
        <v>0.24969987995198081</v>
      </c>
      <c r="R390" s="3">
        <v>0</v>
      </c>
      <c r="S390" s="3">
        <v>0</v>
      </c>
      <c r="T390" s="4">
        <v>0</v>
      </c>
      <c r="U390" s="3">
        <f>SUM(Table39[[#This Row],[LPN Hours]], Table39[[#This Row],[LPN Admin Hours]])</f>
        <v>24.833777777777776</v>
      </c>
      <c r="V390" s="3">
        <f>Table39[[#This Row],[LPN Hours Contract]]+Table39[[#This Row],[LPN Admin Hours Contract]]</f>
        <v>0</v>
      </c>
      <c r="W390" s="4">
        <f t="shared" si="19"/>
        <v>0</v>
      </c>
      <c r="X390" s="3">
        <v>24.833777777777776</v>
      </c>
      <c r="Y390" s="3">
        <v>0</v>
      </c>
      <c r="Z390" s="4">
        <f>Table39[[#This Row],[LPN Hours Contract]]/Table39[[#This Row],[LPN Hours]]</f>
        <v>0</v>
      </c>
      <c r="AA390" s="3">
        <v>0</v>
      </c>
      <c r="AB390" s="3">
        <v>0</v>
      </c>
      <c r="AC390" s="4">
        <v>0</v>
      </c>
      <c r="AD390" s="3">
        <f>SUM(Table39[[#This Row],[CNA Hours]], Table39[[#This Row],[NA in Training Hours]], Table39[[#This Row],[Med Aide/Tech Hours]])</f>
        <v>159.16666666666666</v>
      </c>
      <c r="AE390" s="3">
        <f>SUM(Table39[[#This Row],[CNA Hours Contract]], Table39[[#This Row],[NA in Training Hours Contract]], Table39[[#This Row],[Med Aide/Tech Hours Contract]])</f>
        <v>0</v>
      </c>
      <c r="AF390" s="4">
        <f>Table39[[#This Row],[CNA/NA/Med Aide Contract Hours]]/Table39[[#This Row],[Total CNA, NA in Training, Med Aide/Tech Hours]]</f>
        <v>0</v>
      </c>
      <c r="AG390" s="3">
        <v>159.16666666666666</v>
      </c>
      <c r="AH390" s="3">
        <v>0</v>
      </c>
      <c r="AI390" s="4">
        <f>Table39[[#This Row],[CNA Hours Contract]]/Table39[[#This Row],[CNA Hours]]</f>
        <v>0</v>
      </c>
      <c r="AJ390" s="3">
        <v>0</v>
      </c>
      <c r="AK390" s="3">
        <v>0</v>
      </c>
      <c r="AL390" s="4">
        <v>0</v>
      </c>
      <c r="AM390" s="3">
        <v>0</v>
      </c>
      <c r="AN390" s="3">
        <v>0</v>
      </c>
      <c r="AO390" s="4">
        <v>0</v>
      </c>
      <c r="AP390" s="1" t="s">
        <v>388</v>
      </c>
      <c r="AQ390" s="1">
        <v>5</v>
      </c>
    </row>
    <row r="391" spans="1:43" x14ac:dyDescent="0.2">
      <c r="A391" s="1" t="s">
        <v>680</v>
      </c>
      <c r="B391" s="1" t="s">
        <v>1074</v>
      </c>
      <c r="C391" s="1" t="s">
        <v>1533</v>
      </c>
      <c r="D391" s="1" t="s">
        <v>1706</v>
      </c>
      <c r="E391" s="3">
        <v>83.911111111111111</v>
      </c>
      <c r="F391" s="3">
        <f t="shared" si="20"/>
        <v>293.45144444444441</v>
      </c>
      <c r="G391" s="3">
        <f>SUM(Table39[[#This Row],[RN Hours Contract (W/ Admin, DON)]], Table39[[#This Row],[LPN Contract Hours (w/ Admin)]], Table39[[#This Row],[CNA/NA/Med Aide Contract Hours]])</f>
        <v>47.077444444444438</v>
      </c>
      <c r="H391" s="4">
        <f>Table39[[#This Row],[Total Contract Hours]]/Table39[[#This Row],[Total Hours Nurse Staffing]]</f>
        <v>0.16042669182825248</v>
      </c>
      <c r="I391" s="3">
        <f>SUM(Table39[[#This Row],[RN Hours]], Table39[[#This Row],[RN Admin Hours]], Table39[[#This Row],[RN DON Hours]])</f>
        <v>46.564777777777778</v>
      </c>
      <c r="J391" s="3">
        <f t="shared" si="18"/>
        <v>7.7213333333333329</v>
      </c>
      <c r="K391" s="4">
        <f>Table39[[#This Row],[RN Hours Contract (W/ Admin, DON)]]/Table39[[#This Row],[RN Hours (w/ Admin, DON)]]</f>
        <v>0.16581918140320651</v>
      </c>
      <c r="L391" s="3">
        <v>29.875888888888888</v>
      </c>
      <c r="M391" s="3">
        <v>2.8879999999999995</v>
      </c>
      <c r="N391" s="4">
        <f>Table39[[#This Row],[RN Hours Contract]]/Table39[[#This Row],[RN Hours]]</f>
        <v>9.6666579887906626E-2</v>
      </c>
      <c r="O391" s="3">
        <v>11.177777777777777</v>
      </c>
      <c r="P391" s="3">
        <v>3.1444444444444444</v>
      </c>
      <c r="Q391" s="4">
        <f>Table39[[#This Row],[RN Admin Hours Contract]]/Table39[[#This Row],[RN Admin Hours]]</f>
        <v>0.2813121272365805</v>
      </c>
      <c r="R391" s="3">
        <v>5.5111111111111111</v>
      </c>
      <c r="S391" s="3">
        <v>1.6888888888888889</v>
      </c>
      <c r="T391" s="4">
        <f>Table39[[#This Row],[RN DON Hours Contract]]/Table39[[#This Row],[RN DON Hours]]</f>
        <v>0.30645161290322581</v>
      </c>
      <c r="U391" s="3">
        <f>SUM(Table39[[#This Row],[LPN Hours]], Table39[[#This Row],[LPN Admin Hours]])</f>
        <v>79.989666666666665</v>
      </c>
      <c r="V391" s="3">
        <f>Table39[[#This Row],[LPN Hours Contract]]+Table39[[#This Row],[LPN Admin Hours Contract]]</f>
        <v>13.182444444444446</v>
      </c>
      <c r="W391" s="4">
        <f t="shared" si="19"/>
        <v>0.16480184246020668</v>
      </c>
      <c r="X391" s="3">
        <v>69.092444444444439</v>
      </c>
      <c r="Y391" s="3">
        <v>13.182444444444446</v>
      </c>
      <c r="Z391" s="4">
        <f>Table39[[#This Row],[LPN Hours Contract]]/Table39[[#This Row],[LPN Hours]]</f>
        <v>0.19079429813840398</v>
      </c>
      <c r="AA391" s="3">
        <v>10.897222222222222</v>
      </c>
      <c r="AB391" s="3">
        <v>0</v>
      </c>
      <c r="AC391" s="4">
        <f>Table39[[#This Row],[LPN Admin Hours Contract]]/Table39[[#This Row],[LPN Admin Hours]]</f>
        <v>0</v>
      </c>
      <c r="AD391" s="3">
        <f>SUM(Table39[[#This Row],[CNA Hours]], Table39[[#This Row],[NA in Training Hours]], Table39[[#This Row],[Med Aide/Tech Hours]])</f>
        <v>166.89699999999999</v>
      </c>
      <c r="AE391" s="3">
        <f>SUM(Table39[[#This Row],[CNA Hours Contract]], Table39[[#This Row],[NA in Training Hours Contract]], Table39[[#This Row],[Med Aide/Tech Hours Contract]])</f>
        <v>26.173666666666662</v>
      </c>
      <c r="AF391" s="4">
        <f>Table39[[#This Row],[CNA/NA/Med Aide Contract Hours]]/Table39[[#This Row],[Total CNA, NA in Training, Med Aide/Tech Hours]]</f>
        <v>0.15682526748034215</v>
      </c>
      <c r="AG391" s="3">
        <v>166.65533333333332</v>
      </c>
      <c r="AH391" s="3">
        <v>26.173666666666662</v>
      </c>
      <c r="AI391" s="4">
        <f>Table39[[#This Row],[CNA Hours Contract]]/Table39[[#This Row],[CNA Hours]]</f>
        <v>0.15705267958221159</v>
      </c>
      <c r="AJ391" s="3">
        <v>0.24166666666666667</v>
      </c>
      <c r="AK391" s="3">
        <v>0</v>
      </c>
      <c r="AL391" s="4">
        <f>Table39[[#This Row],[NA in Training Hours Contract]]/Table39[[#This Row],[NA in Training Hours]]</f>
        <v>0</v>
      </c>
      <c r="AM391" s="3">
        <v>0</v>
      </c>
      <c r="AN391" s="3">
        <v>0</v>
      </c>
      <c r="AO391" s="4">
        <v>0</v>
      </c>
      <c r="AP391" s="1" t="s">
        <v>389</v>
      </c>
      <c r="AQ391" s="1">
        <v>5</v>
      </c>
    </row>
    <row r="392" spans="1:43" x14ac:dyDescent="0.2">
      <c r="A392" s="1" t="s">
        <v>680</v>
      </c>
      <c r="B392" s="1" t="s">
        <v>1075</v>
      </c>
      <c r="C392" s="1" t="s">
        <v>1608</v>
      </c>
      <c r="D392" s="1" t="s">
        <v>1706</v>
      </c>
      <c r="E392" s="3">
        <v>73.733333333333334</v>
      </c>
      <c r="F392" s="3">
        <f t="shared" si="20"/>
        <v>213.09633333333335</v>
      </c>
      <c r="G392" s="3">
        <f>SUM(Table39[[#This Row],[RN Hours Contract (W/ Admin, DON)]], Table39[[#This Row],[LPN Contract Hours (w/ Admin)]], Table39[[#This Row],[CNA/NA/Med Aide Contract Hours]])</f>
        <v>65.935333333333318</v>
      </c>
      <c r="H392" s="4">
        <f>Table39[[#This Row],[Total Contract Hours]]/Table39[[#This Row],[Total Hours Nurse Staffing]]</f>
        <v>0.3094156164113569</v>
      </c>
      <c r="I392" s="3">
        <f>SUM(Table39[[#This Row],[RN Hours]], Table39[[#This Row],[RN Admin Hours]], Table39[[#This Row],[RN DON Hours]])</f>
        <v>19.637</v>
      </c>
      <c r="J392" s="3">
        <f t="shared" si="18"/>
        <v>1.4603333333333335</v>
      </c>
      <c r="K392" s="4">
        <f>Table39[[#This Row],[RN Hours Contract (W/ Admin, DON)]]/Table39[[#This Row],[RN Hours (w/ Admin, DON)]]</f>
        <v>7.4366417137716218E-2</v>
      </c>
      <c r="L392" s="3">
        <v>14.214777777777776</v>
      </c>
      <c r="M392" s="3">
        <v>1.4603333333333335</v>
      </c>
      <c r="N392" s="4">
        <f>Table39[[#This Row],[RN Hours Contract]]/Table39[[#This Row],[RN Hours]]</f>
        <v>0.10273346204654001</v>
      </c>
      <c r="O392" s="3">
        <v>0</v>
      </c>
      <c r="P392" s="3">
        <v>0</v>
      </c>
      <c r="Q392" s="4">
        <v>0</v>
      </c>
      <c r="R392" s="3">
        <v>5.4222222222222225</v>
      </c>
      <c r="S392" s="3">
        <v>0</v>
      </c>
      <c r="T392" s="4">
        <f>Table39[[#This Row],[RN DON Hours Contract]]/Table39[[#This Row],[RN DON Hours]]</f>
        <v>0</v>
      </c>
      <c r="U392" s="3">
        <f>SUM(Table39[[#This Row],[LPN Hours]], Table39[[#This Row],[LPN Admin Hours]])</f>
        <v>74.828555555555553</v>
      </c>
      <c r="V392" s="3">
        <f>Table39[[#This Row],[LPN Hours Contract]]+Table39[[#This Row],[LPN Admin Hours Contract]]</f>
        <v>0.92222222222222228</v>
      </c>
      <c r="W392" s="4">
        <f t="shared" si="19"/>
        <v>1.2324469119780477E-2</v>
      </c>
      <c r="X392" s="3">
        <v>70.105222222222224</v>
      </c>
      <c r="Y392" s="3">
        <v>0.92222222222222228</v>
      </c>
      <c r="Z392" s="4">
        <f>Table39[[#This Row],[LPN Hours Contract]]/Table39[[#This Row],[LPN Hours]]</f>
        <v>1.3154829169486503E-2</v>
      </c>
      <c r="AA392" s="3">
        <v>4.7233333333333336</v>
      </c>
      <c r="AB392" s="3">
        <v>0</v>
      </c>
      <c r="AC392" s="4">
        <f>Table39[[#This Row],[LPN Admin Hours Contract]]/Table39[[#This Row],[LPN Admin Hours]]</f>
        <v>0</v>
      </c>
      <c r="AD392" s="3">
        <f>SUM(Table39[[#This Row],[CNA Hours]], Table39[[#This Row],[NA in Training Hours]], Table39[[#This Row],[Med Aide/Tech Hours]])</f>
        <v>118.63077777777778</v>
      </c>
      <c r="AE392" s="3">
        <f>SUM(Table39[[#This Row],[CNA Hours Contract]], Table39[[#This Row],[NA in Training Hours Contract]], Table39[[#This Row],[Med Aide/Tech Hours Contract]])</f>
        <v>63.552777777777756</v>
      </c>
      <c r="AF392" s="4">
        <f>Table39[[#This Row],[CNA/NA/Med Aide Contract Hours]]/Table39[[#This Row],[Total CNA, NA in Training, Med Aide/Tech Hours]]</f>
        <v>0.53571913603084054</v>
      </c>
      <c r="AG392" s="3">
        <v>117.47777777777777</v>
      </c>
      <c r="AH392" s="3">
        <v>63.552777777777756</v>
      </c>
      <c r="AI392" s="4">
        <f>Table39[[#This Row],[CNA Hours Contract]]/Table39[[#This Row],[CNA Hours]]</f>
        <v>0.54097701692991562</v>
      </c>
      <c r="AJ392" s="3">
        <v>1.153</v>
      </c>
      <c r="AK392" s="3">
        <v>0</v>
      </c>
      <c r="AL392" s="4">
        <f>Table39[[#This Row],[NA in Training Hours Contract]]/Table39[[#This Row],[NA in Training Hours]]</f>
        <v>0</v>
      </c>
      <c r="AM392" s="3">
        <v>0</v>
      </c>
      <c r="AN392" s="3">
        <v>0</v>
      </c>
      <c r="AO392" s="4">
        <v>0</v>
      </c>
      <c r="AP392" s="1" t="s">
        <v>390</v>
      </c>
      <c r="AQ392" s="1">
        <v>5</v>
      </c>
    </row>
    <row r="393" spans="1:43" x14ac:dyDescent="0.2">
      <c r="A393" s="1" t="s">
        <v>680</v>
      </c>
      <c r="B393" s="1" t="s">
        <v>1076</v>
      </c>
      <c r="C393" s="1" t="s">
        <v>1434</v>
      </c>
      <c r="D393" s="1" t="s">
        <v>1741</v>
      </c>
      <c r="E393" s="3">
        <v>11.988888888888889</v>
      </c>
      <c r="F393" s="3">
        <f t="shared" si="20"/>
        <v>81.420555555555552</v>
      </c>
      <c r="G393" s="3">
        <f>SUM(Table39[[#This Row],[RN Hours Contract (W/ Admin, DON)]], Table39[[#This Row],[LPN Contract Hours (w/ Admin)]], Table39[[#This Row],[CNA/NA/Med Aide Contract Hours]])</f>
        <v>0</v>
      </c>
      <c r="H393" s="4">
        <f>Table39[[#This Row],[Total Contract Hours]]/Table39[[#This Row],[Total Hours Nurse Staffing]]</f>
        <v>0</v>
      </c>
      <c r="I393" s="3">
        <f>SUM(Table39[[#This Row],[RN Hours]], Table39[[#This Row],[RN Admin Hours]], Table39[[#This Row],[RN DON Hours]])</f>
        <v>48.216666666666661</v>
      </c>
      <c r="J393" s="3">
        <f t="shared" si="18"/>
        <v>0</v>
      </c>
      <c r="K393" s="4">
        <f>Table39[[#This Row],[RN Hours Contract (W/ Admin, DON)]]/Table39[[#This Row],[RN Hours (w/ Admin, DON)]]</f>
        <v>0</v>
      </c>
      <c r="L393" s="3">
        <v>40.976333333333329</v>
      </c>
      <c r="M393" s="3">
        <v>0</v>
      </c>
      <c r="N393" s="4">
        <f>Table39[[#This Row],[RN Hours Contract]]/Table39[[#This Row],[RN Hours]]</f>
        <v>0</v>
      </c>
      <c r="O393" s="3">
        <v>5.3736666666666668</v>
      </c>
      <c r="P393" s="3">
        <v>0</v>
      </c>
      <c r="Q393" s="4">
        <f>Table39[[#This Row],[RN Admin Hours Contract]]/Table39[[#This Row],[RN Admin Hours]]</f>
        <v>0</v>
      </c>
      <c r="R393" s="3">
        <v>1.8666666666666667</v>
      </c>
      <c r="S393" s="3">
        <v>0</v>
      </c>
      <c r="T393" s="4">
        <f>Table39[[#This Row],[RN DON Hours Contract]]/Table39[[#This Row],[RN DON Hours]]</f>
        <v>0</v>
      </c>
      <c r="U393" s="3">
        <f>SUM(Table39[[#This Row],[LPN Hours]], Table39[[#This Row],[LPN Admin Hours]])</f>
        <v>0</v>
      </c>
      <c r="V393" s="3">
        <f>Table39[[#This Row],[LPN Hours Contract]]+Table39[[#This Row],[LPN Admin Hours Contract]]</f>
        <v>0</v>
      </c>
      <c r="W393" s="4">
        <v>0</v>
      </c>
      <c r="X393" s="3">
        <v>0</v>
      </c>
      <c r="Y393" s="3">
        <v>0</v>
      </c>
      <c r="Z393" s="4">
        <v>0</v>
      </c>
      <c r="AA393" s="3">
        <v>0</v>
      </c>
      <c r="AB393" s="3">
        <v>0</v>
      </c>
      <c r="AC393" s="4">
        <v>0</v>
      </c>
      <c r="AD393" s="3">
        <f>SUM(Table39[[#This Row],[CNA Hours]], Table39[[#This Row],[NA in Training Hours]], Table39[[#This Row],[Med Aide/Tech Hours]])</f>
        <v>33.203888888888891</v>
      </c>
      <c r="AE393" s="3">
        <f>SUM(Table39[[#This Row],[CNA Hours Contract]], Table39[[#This Row],[NA in Training Hours Contract]], Table39[[#This Row],[Med Aide/Tech Hours Contract]])</f>
        <v>0</v>
      </c>
      <c r="AF393" s="4">
        <f>Table39[[#This Row],[CNA/NA/Med Aide Contract Hours]]/Table39[[#This Row],[Total CNA, NA in Training, Med Aide/Tech Hours]]</f>
        <v>0</v>
      </c>
      <c r="AG393" s="3">
        <v>33.203888888888891</v>
      </c>
      <c r="AH393" s="3">
        <v>0</v>
      </c>
      <c r="AI393" s="4">
        <f>Table39[[#This Row],[CNA Hours Contract]]/Table39[[#This Row],[CNA Hours]]</f>
        <v>0</v>
      </c>
      <c r="AJ393" s="3">
        <v>0</v>
      </c>
      <c r="AK393" s="3">
        <v>0</v>
      </c>
      <c r="AL393" s="4">
        <v>0</v>
      </c>
      <c r="AM393" s="3">
        <v>0</v>
      </c>
      <c r="AN393" s="3">
        <v>0</v>
      </c>
      <c r="AO393" s="4">
        <v>0</v>
      </c>
      <c r="AP393" s="1" t="s">
        <v>391</v>
      </c>
      <c r="AQ393" s="1">
        <v>5</v>
      </c>
    </row>
    <row r="394" spans="1:43" x14ac:dyDescent="0.2">
      <c r="A394" s="1" t="s">
        <v>680</v>
      </c>
      <c r="B394" s="1" t="s">
        <v>1077</v>
      </c>
      <c r="C394" s="1" t="s">
        <v>1606</v>
      </c>
      <c r="D394" s="1" t="s">
        <v>1719</v>
      </c>
      <c r="E394" s="3">
        <v>34.31111111111111</v>
      </c>
      <c r="F394" s="3">
        <f t="shared" si="20"/>
        <v>112.51188888888889</v>
      </c>
      <c r="G394" s="3">
        <f>SUM(Table39[[#This Row],[RN Hours Contract (W/ Admin, DON)]], Table39[[#This Row],[LPN Contract Hours (w/ Admin)]], Table39[[#This Row],[CNA/NA/Med Aide Contract Hours]])</f>
        <v>0</v>
      </c>
      <c r="H394" s="4">
        <f>Table39[[#This Row],[Total Contract Hours]]/Table39[[#This Row],[Total Hours Nurse Staffing]]</f>
        <v>0</v>
      </c>
      <c r="I394" s="3">
        <f>SUM(Table39[[#This Row],[RN Hours]], Table39[[#This Row],[RN Admin Hours]], Table39[[#This Row],[RN DON Hours]])</f>
        <v>12.469777777777786</v>
      </c>
      <c r="J394" s="3">
        <f t="shared" si="18"/>
        <v>0</v>
      </c>
      <c r="K394" s="4">
        <f>Table39[[#This Row],[RN Hours Contract (W/ Admin, DON)]]/Table39[[#This Row],[RN Hours (w/ Admin, DON)]]</f>
        <v>0</v>
      </c>
      <c r="L394" s="3">
        <v>6.7555555555555555</v>
      </c>
      <c r="M394" s="3">
        <v>0</v>
      </c>
      <c r="N394" s="4">
        <f>Table39[[#This Row],[RN Hours Contract]]/Table39[[#This Row],[RN Hours]]</f>
        <v>0</v>
      </c>
      <c r="O394" s="3">
        <v>0</v>
      </c>
      <c r="P394" s="3">
        <v>0</v>
      </c>
      <c r="Q394" s="4">
        <v>0</v>
      </c>
      <c r="R394" s="3">
        <v>5.7142222222222312</v>
      </c>
      <c r="S394" s="3">
        <v>0</v>
      </c>
      <c r="T394" s="4">
        <f>Table39[[#This Row],[RN DON Hours Contract]]/Table39[[#This Row],[RN DON Hours]]</f>
        <v>0</v>
      </c>
      <c r="U394" s="3">
        <f>SUM(Table39[[#This Row],[LPN Hours]], Table39[[#This Row],[LPN Admin Hours]])</f>
        <v>31.118222222222219</v>
      </c>
      <c r="V394" s="3">
        <f>Table39[[#This Row],[LPN Hours Contract]]+Table39[[#This Row],[LPN Admin Hours Contract]]</f>
        <v>0</v>
      </c>
      <c r="W394" s="4">
        <f t="shared" si="19"/>
        <v>0</v>
      </c>
      <c r="X394" s="3">
        <v>25.601999999999997</v>
      </c>
      <c r="Y394" s="3">
        <v>0</v>
      </c>
      <c r="Z394" s="4">
        <f>Table39[[#This Row],[LPN Hours Contract]]/Table39[[#This Row],[LPN Hours]]</f>
        <v>0</v>
      </c>
      <c r="AA394" s="3">
        <v>5.5162222222222228</v>
      </c>
      <c r="AB394" s="3">
        <v>0</v>
      </c>
      <c r="AC394" s="4">
        <f>Table39[[#This Row],[LPN Admin Hours Contract]]/Table39[[#This Row],[LPN Admin Hours]]</f>
        <v>0</v>
      </c>
      <c r="AD394" s="3">
        <f>SUM(Table39[[#This Row],[CNA Hours]], Table39[[#This Row],[NA in Training Hours]], Table39[[#This Row],[Med Aide/Tech Hours]])</f>
        <v>68.923888888888882</v>
      </c>
      <c r="AE394" s="3">
        <f>SUM(Table39[[#This Row],[CNA Hours Contract]], Table39[[#This Row],[NA in Training Hours Contract]], Table39[[#This Row],[Med Aide/Tech Hours Contract]])</f>
        <v>0</v>
      </c>
      <c r="AF394" s="4">
        <f>Table39[[#This Row],[CNA/NA/Med Aide Contract Hours]]/Table39[[#This Row],[Total CNA, NA in Training, Med Aide/Tech Hours]]</f>
        <v>0</v>
      </c>
      <c r="AG394" s="3">
        <v>68.923888888888882</v>
      </c>
      <c r="AH394" s="3">
        <v>0</v>
      </c>
      <c r="AI394" s="4">
        <f>Table39[[#This Row],[CNA Hours Contract]]/Table39[[#This Row],[CNA Hours]]</f>
        <v>0</v>
      </c>
      <c r="AJ394" s="3">
        <v>0</v>
      </c>
      <c r="AK394" s="3">
        <v>0</v>
      </c>
      <c r="AL394" s="4">
        <v>0</v>
      </c>
      <c r="AM394" s="3">
        <v>0</v>
      </c>
      <c r="AN394" s="3">
        <v>0</v>
      </c>
      <c r="AO394" s="4">
        <v>0</v>
      </c>
      <c r="AP394" s="1" t="s">
        <v>392</v>
      </c>
      <c r="AQ394" s="1">
        <v>5</v>
      </c>
    </row>
    <row r="395" spans="1:43" x14ac:dyDescent="0.2">
      <c r="A395" s="1" t="s">
        <v>680</v>
      </c>
      <c r="B395" s="1" t="s">
        <v>1078</v>
      </c>
      <c r="C395" s="1" t="s">
        <v>1609</v>
      </c>
      <c r="D395" s="1" t="s">
        <v>1741</v>
      </c>
      <c r="E395" s="3">
        <v>17.677777777777777</v>
      </c>
      <c r="F395" s="3">
        <f t="shared" si="20"/>
        <v>84.708222222222219</v>
      </c>
      <c r="G395" s="3">
        <f>SUM(Table39[[#This Row],[RN Hours Contract (W/ Admin, DON)]], Table39[[#This Row],[LPN Contract Hours (w/ Admin)]], Table39[[#This Row],[CNA/NA/Med Aide Contract Hours]])</f>
        <v>0</v>
      </c>
      <c r="H395" s="4">
        <f>Table39[[#This Row],[Total Contract Hours]]/Table39[[#This Row],[Total Hours Nurse Staffing]]</f>
        <v>0</v>
      </c>
      <c r="I395" s="3">
        <f>SUM(Table39[[#This Row],[RN Hours]], Table39[[#This Row],[RN Admin Hours]], Table39[[#This Row],[RN DON Hours]])</f>
        <v>40.68888888888889</v>
      </c>
      <c r="J395" s="3">
        <f t="shared" si="18"/>
        <v>0</v>
      </c>
      <c r="K395" s="4">
        <f>Table39[[#This Row],[RN Hours Contract (W/ Admin, DON)]]/Table39[[#This Row],[RN Hours (w/ Admin, DON)]]</f>
        <v>0</v>
      </c>
      <c r="L395" s="3">
        <v>35.088888888888889</v>
      </c>
      <c r="M395" s="3">
        <v>0</v>
      </c>
      <c r="N395" s="4">
        <f>Table39[[#This Row],[RN Hours Contract]]/Table39[[#This Row],[RN Hours]]</f>
        <v>0</v>
      </c>
      <c r="O395" s="3">
        <v>5.6</v>
      </c>
      <c r="P395" s="3">
        <v>0</v>
      </c>
      <c r="Q395" s="4">
        <f>Table39[[#This Row],[RN Admin Hours Contract]]/Table39[[#This Row],[RN Admin Hours]]</f>
        <v>0</v>
      </c>
      <c r="R395" s="3">
        <v>0</v>
      </c>
      <c r="S395" s="3">
        <v>0</v>
      </c>
      <c r="T395" s="4">
        <v>0</v>
      </c>
      <c r="U395" s="3">
        <f>SUM(Table39[[#This Row],[LPN Hours]], Table39[[#This Row],[LPN Admin Hours]])</f>
        <v>0</v>
      </c>
      <c r="V395" s="3">
        <f>Table39[[#This Row],[LPN Hours Contract]]+Table39[[#This Row],[LPN Admin Hours Contract]]</f>
        <v>0</v>
      </c>
      <c r="W395" s="4">
        <v>0</v>
      </c>
      <c r="X395" s="3">
        <v>0</v>
      </c>
      <c r="Y395" s="3">
        <v>0</v>
      </c>
      <c r="Z395" s="4">
        <v>0</v>
      </c>
      <c r="AA395" s="3">
        <v>0</v>
      </c>
      <c r="AB395" s="3">
        <v>0</v>
      </c>
      <c r="AC395" s="4">
        <v>0</v>
      </c>
      <c r="AD395" s="3">
        <f>SUM(Table39[[#This Row],[CNA Hours]], Table39[[#This Row],[NA in Training Hours]], Table39[[#This Row],[Med Aide/Tech Hours]])</f>
        <v>44.019333333333329</v>
      </c>
      <c r="AE395" s="3">
        <f>SUM(Table39[[#This Row],[CNA Hours Contract]], Table39[[#This Row],[NA in Training Hours Contract]], Table39[[#This Row],[Med Aide/Tech Hours Contract]])</f>
        <v>0</v>
      </c>
      <c r="AF395" s="4">
        <f>Table39[[#This Row],[CNA/NA/Med Aide Contract Hours]]/Table39[[#This Row],[Total CNA, NA in Training, Med Aide/Tech Hours]]</f>
        <v>0</v>
      </c>
      <c r="AG395" s="3">
        <v>44.019333333333329</v>
      </c>
      <c r="AH395" s="3">
        <v>0</v>
      </c>
      <c r="AI395" s="4">
        <f>Table39[[#This Row],[CNA Hours Contract]]/Table39[[#This Row],[CNA Hours]]</f>
        <v>0</v>
      </c>
      <c r="AJ395" s="3">
        <v>0</v>
      </c>
      <c r="AK395" s="3">
        <v>0</v>
      </c>
      <c r="AL395" s="4">
        <v>0</v>
      </c>
      <c r="AM395" s="3">
        <v>0</v>
      </c>
      <c r="AN395" s="3">
        <v>0</v>
      </c>
      <c r="AO395" s="4">
        <v>0</v>
      </c>
      <c r="AP395" s="1" t="s">
        <v>393</v>
      </c>
      <c r="AQ395" s="1">
        <v>5</v>
      </c>
    </row>
    <row r="396" spans="1:43" x14ac:dyDescent="0.2">
      <c r="A396" s="1" t="s">
        <v>680</v>
      </c>
      <c r="B396" s="1" t="s">
        <v>1079</v>
      </c>
      <c r="C396" s="1" t="s">
        <v>1610</v>
      </c>
      <c r="D396" s="1" t="s">
        <v>1741</v>
      </c>
      <c r="E396" s="3">
        <v>91.922222222222217</v>
      </c>
      <c r="F396" s="3">
        <f t="shared" si="20"/>
        <v>400.94477777777774</v>
      </c>
      <c r="G396" s="3">
        <f>SUM(Table39[[#This Row],[RN Hours Contract (W/ Admin, DON)]], Table39[[#This Row],[LPN Contract Hours (w/ Admin)]], Table39[[#This Row],[CNA/NA/Med Aide Contract Hours]])</f>
        <v>2.2416666666666667</v>
      </c>
      <c r="H396" s="4">
        <f>Table39[[#This Row],[Total Contract Hours]]/Table39[[#This Row],[Total Hours Nurse Staffing]]</f>
        <v>5.5909611270934237E-3</v>
      </c>
      <c r="I396" s="3">
        <f>SUM(Table39[[#This Row],[RN Hours]], Table39[[#This Row],[RN Admin Hours]], Table39[[#This Row],[RN DON Hours]])</f>
        <v>129.08977777777775</v>
      </c>
      <c r="J396" s="3">
        <f t="shared" si="18"/>
        <v>1.1111111111111112E-2</v>
      </c>
      <c r="K396" s="4">
        <f>Table39[[#This Row],[RN Hours Contract (W/ Admin, DON)]]/Table39[[#This Row],[RN Hours (w/ Admin, DON)]]</f>
        <v>8.6072741795546265E-5</v>
      </c>
      <c r="L396" s="3">
        <v>99.079333333333324</v>
      </c>
      <c r="M396" s="3">
        <v>1.1111111111111112E-2</v>
      </c>
      <c r="N396" s="4">
        <f>Table39[[#This Row],[RN Hours Contract]]/Table39[[#This Row],[RN Hours]]</f>
        <v>1.1214357966792045E-4</v>
      </c>
      <c r="O396" s="3">
        <v>24.8</v>
      </c>
      <c r="P396" s="3">
        <v>0</v>
      </c>
      <c r="Q396" s="4">
        <f>Table39[[#This Row],[RN Admin Hours Contract]]/Table39[[#This Row],[RN Admin Hours]]</f>
        <v>0</v>
      </c>
      <c r="R396" s="3">
        <v>5.2104444444444447</v>
      </c>
      <c r="S396" s="3">
        <v>0</v>
      </c>
      <c r="T396" s="4">
        <f>Table39[[#This Row],[RN DON Hours Contract]]/Table39[[#This Row],[RN DON Hours]]</f>
        <v>0</v>
      </c>
      <c r="U396" s="3">
        <f>SUM(Table39[[#This Row],[LPN Hours]], Table39[[#This Row],[LPN Admin Hours]])</f>
        <v>32.909777777777784</v>
      </c>
      <c r="V396" s="3">
        <f>Table39[[#This Row],[LPN Hours Contract]]+Table39[[#This Row],[LPN Admin Hours Contract]]</f>
        <v>0.31666666666666665</v>
      </c>
      <c r="W396" s="4">
        <f t="shared" si="19"/>
        <v>9.6222669385660434E-3</v>
      </c>
      <c r="X396" s="3">
        <v>32.593111111111114</v>
      </c>
      <c r="Y396" s="3">
        <v>0</v>
      </c>
      <c r="Z396" s="4">
        <f>Table39[[#This Row],[LPN Hours Contract]]/Table39[[#This Row],[LPN Hours]]</f>
        <v>0</v>
      </c>
      <c r="AA396" s="3">
        <v>0.31666666666666665</v>
      </c>
      <c r="AB396" s="3">
        <v>0.31666666666666665</v>
      </c>
      <c r="AC396" s="4">
        <f>Table39[[#This Row],[LPN Admin Hours Contract]]/Table39[[#This Row],[LPN Admin Hours]]</f>
        <v>1</v>
      </c>
      <c r="AD396" s="3">
        <f>SUM(Table39[[#This Row],[CNA Hours]], Table39[[#This Row],[NA in Training Hours]], Table39[[#This Row],[Med Aide/Tech Hours]])</f>
        <v>238.94522222222221</v>
      </c>
      <c r="AE396" s="3">
        <f>SUM(Table39[[#This Row],[CNA Hours Contract]], Table39[[#This Row],[NA in Training Hours Contract]], Table39[[#This Row],[Med Aide/Tech Hours Contract]])</f>
        <v>1.913888888888889</v>
      </c>
      <c r="AF396" s="4">
        <f>Table39[[#This Row],[CNA/NA/Med Aide Contract Hours]]/Table39[[#This Row],[Total CNA, NA in Training, Med Aide/Tech Hours]]</f>
        <v>8.0097390987334625E-3</v>
      </c>
      <c r="AG396" s="3">
        <v>238.94522222222221</v>
      </c>
      <c r="AH396" s="3">
        <v>1.913888888888889</v>
      </c>
      <c r="AI396" s="4">
        <f>Table39[[#This Row],[CNA Hours Contract]]/Table39[[#This Row],[CNA Hours]]</f>
        <v>8.0097390987334625E-3</v>
      </c>
      <c r="AJ396" s="3">
        <v>0</v>
      </c>
      <c r="AK396" s="3">
        <v>0</v>
      </c>
      <c r="AL396" s="4">
        <v>0</v>
      </c>
      <c r="AM396" s="3">
        <v>0</v>
      </c>
      <c r="AN396" s="3">
        <v>0</v>
      </c>
      <c r="AO396" s="4">
        <v>0</v>
      </c>
      <c r="AP396" s="1" t="s">
        <v>394</v>
      </c>
      <c r="AQ396" s="1">
        <v>5</v>
      </c>
    </row>
    <row r="397" spans="1:43" x14ac:dyDescent="0.2">
      <c r="A397" s="1" t="s">
        <v>680</v>
      </c>
      <c r="B397" s="1" t="s">
        <v>1080</v>
      </c>
      <c r="C397" s="1" t="s">
        <v>1611</v>
      </c>
      <c r="D397" s="1" t="s">
        <v>1715</v>
      </c>
      <c r="E397" s="3">
        <v>43.055555555555557</v>
      </c>
      <c r="F397" s="3">
        <f t="shared" si="20"/>
        <v>132.78633333333335</v>
      </c>
      <c r="G397" s="3">
        <f>SUM(Table39[[#This Row],[RN Hours Contract (W/ Admin, DON)]], Table39[[#This Row],[LPN Contract Hours (w/ Admin)]], Table39[[#This Row],[CNA/NA/Med Aide Contract Hours]])</f>
        <v>3.7444444444444445</v>
      </c>
      <c r="H397" s="4">
        <f>Table39[[#This Row],[Total Contract Hours]]/Table39[[#This Row],[Total Hours Nurse Staffing]]</f>
        <v>2.8199019812112522E-2</v>
      </c>
      <c r="I397" s="3">
        <f>SUM(Table39[[#This Row],[RN Hours]], Table39[[#This Row],[RN Admin Hours]], Table39[[#This Row],[RN DON Hours]])</f>
        <v>22.675555555555562</v>
      </c>
      <c r="J397" s="3">
        <f t="shared" si="18"/>
        <v>0.17777777777777778</v>
      </c>
      <c r="K397" s="4">
        <f>Table39[[#This Row],[RN Hours Contract (W/ Admin, DON)]]/Table39[[#This Row],[RN Hours (w/ Admin, DON)]]</f>
        <v>7.8400627205017625E-3</v>
      </c>
      <c r="L397" s="3">
        <v>10.541111111111112</v>
      </c>
      <c r="M397" s="3">
        <v>0</v>
      </c>
      <c r="N397" s="4">
        <f>Table39[[#This Row],[RN Hours Contract]]/Table39[[#This Row],[RN Hours]]</f>
        <v>0</v>
      </c>
      <c r="O397" s="3">
        <v>6.7566666666666686</v>
      </c>
      <c r="P397" s="3">
        <v>0.17777777777777778</v>
      </c>
      <c r="Q397" s="4">
        <f>Table39[[#This Row],[RN Admin Hours Contract]]/Table39[[#This Row],[RN Admin Hours]]</f>
        <v>2.6311461930603512E-2</v>
      </c>
      <c r="R397" s="3">
        <v>5.3777777777777782</v>
      </c>
      <c r="S397" s="3">
        <v>0</v>
      </c>
      <c r="T397" s="4">
        <f>Table39[[#This Row],[RN DON Hours Contract]]/Table39[[#This Row],[RN DON Hours]]</f>
        <v>0</v>
      </c>
      <c r="U397" s="3">
        <f>SUM(Table39[[#This Row],[LPN Hours]], Table39[[#This Row],[LPN Admin Hours]])</f>
        <v>29.101111111111109</v>
      </c>
      <c r="V397" s="3">
        <f>Table39[[#This Row],[LPN Hours Contract]]+Table39[[#This Row],[LPN Admin Hours Contract]]</f>
        <v>0</v>
      </c>
      <c r="W397" s="4">
        <f t="shared" si="19"/>
        <v>0</v>
      </c>
      <c r="X397" s="3">
        <v>18.025555555555556</v>
      </c>
      <c r="Y397" s="3">
        <v>0</v>
      </c>
      <c r="Z397" s="4">
        <f>Table39[[#This Row],[LPN Hours Contract]]/Table39[[#This Row],[LPN Hours]]</f>
        <v>0</v>
      </c>
      <c r="AA397" s="3">
        <v>11.075555555555553</v>
      </c>
      <c r="AB397" s="3">
        <v>0</v>
      </c>
      <c r="AC397" s="4">
        <f>Table39[[#This Row],[LPN Admin Hours Contract]]/Table39[[#This Row],[LPN Admin Hours]]</f>
        <v>0</v>
      </c>
      <c r="AD397" s="3">
        <f>SUM(Table39[[#This Row],[CNA Hours]], Table39[[#This Row],[NA in Training Hours]], Table39[[#This Row],[Med Aide/Tech Hours]])</f>
        <v>81.009666666666661</v>
      </c>
      <c r="AE397" s="3">
        <f>SUM(Table39[[#This Row],[CNA Hours Contract]], Table39[[#This Row],[NA in Training Hours Contract]], Table39[[#This Row],[Med Aide/Tech Hours Contract]])</f>
        <v>3.5666666666666669</v>
      </c>
      <c r="AF397" s="4">
        <f>Table39[[#This Row],[CNA/NA/Med Aide Contract Hours]]/Table39[[#This Row],[Total CNA, NA in Training, Med Aide/Tech Hours]]</f>
        <v>4.4027667480012682E-2</v>
      </c>
      <c r="AG397" s="3">
        <v>81.009666666666661</v>
      </c>
      <c r="AH397" s="3">
        <v>3.5666666666666669</v>
      </c>
      <c r="AI397" s="4">
        <f>Table39[[#This Row],[CNA Hours Contract]]/Table39[[#This Row],[CNA Hours]]</f>
        <v>4.4027667480012682E-2</v>
      </c>
      <c r="AJ397" s="3">
        <v>0</v>
      </c>
      <c r="AK397" s="3">
        <v>0</v>
      </c>
      <c r="AL397" s="4">
        <v>0</v>
      </c>
      <c r="AM397" s="3">
        <v>0</v>
      </c>
      <c r="AN397" s="3">
        <v>0</v>
      </c>
      <c r="AO397" s="4">
        <v>0</v>
      </c>
      <c r="AP397" s="1" t="s">
        <v>395</v>
      </c>
      <c r="AQ397" s="1">
        <v>5</v>
      </c>
    </row>
    <row r="398" spans="1:43" x14ac:dyDescent="0.2">
      <c r="A398" s="1" t="s">
        <v>680</v>
      </c>
      <c r="B398" s="1" t="s">
        <v>1081</v>
      </c>
      <c r="C398" s="1" t="s">
        <v>1362</v>
      </c>
      <c r="D398" s="1" t="s">
        <v>1706</v>
      </c>
      <c r="E398" s="3">
        <v>64.599999999999994</v>
      </c>
      <c r="F398" s="3">
        <f t="shared" si="20"/>
        <v>154.33333333333334</v>
      </c>
      <c r="G398" s="3">
        <f>SUM(Table39[[#This Row],[RN Hours Contract (W/ Admin, DON)]], Table39[[#This Row],[LPN Contract Hours (w/ Admin)]], Table39[[#This Row],[CNA/NA/Med Aide Contract Hours]])</f>
        <v>0</v>
      </c>
      <c r="H398" s="4">
        <f>Table39[[#This Row],[Total Contract Hours]]/Table39[[#This Row],[Total Hours Nurse Staffing]]</f>
        <v>0</v>
      </c>
      <c r="I398" s="3">
        <f>SUM(Table39[[#This Row],[RN Hours]], Table39[[#This Row],[RN Admin Hours]], Table39[[#This Row],[RN DON Hours]])</f>
        <v>20.37777777777778</v>
      </c>
      <c r="J398" s="3">
        <f t="shared" si="18"/>
        <v>0</v>
      </c>
      <c r="K398" s="4">
        <f>Table39[[#This Row],[RN Hours Contract (W/ Admin, DON)]]/Table39[[#This Row],[RN Hours (w/ Admin, DON)]]</f>
        <v>0</v>
      </c>
      <c r="L398" s="3">
        <v>17.969444444444445</v>
      </c>
      <c r="M398" s="3">
        <v>0</v>
      </c>
      <c r="N398" s="4">
        <f>Table39[[#This Row],[RN Hours Contract]]/Table39[[#This Row],[RN Hours]]</f>
        <v>0</v>
      </c>
      <c r="O398" s="3">
        <v>0</v>
      </c>
      <c r="P398" s="3">
        <v>0</v>
      </c>
      <c r="Q398" s="4">
        <v>0</v>
      </c>
      <c r="R398" s="3">
        <v>2.4083333333333332</v>
      </c>
      <c r="S398" s="3">
        <v>0</v>
      </c>
      <c r="T398" s="4">
        <f>Table39[[#This Row],[RN DON Hours Contract]]/Table39[[#This Row],[RN DON Hours]]</f>
        <v>0</v>
      </c>
      <c r="U398" s="3">
        <f>SUM(Table39[[#This Row],[LPN Hours]], Table39[[#This Row],[LPN Admin Hours]])</f>
        <v>35.25277777777778</v>
      </c>
      <c r="V398" s="3">
        <f>Table39[[#This Row],[LPN Hours Contract]]+Table39[[#This Row],[LPN Admin Hours Contract]]</f>
        <v>0</v>
      </c>
      <c r="W398" s="4">
        <f t="shared" si="19"/>
        <v>0</v>
      </c>
      <c r="X398" s="3">
        <v>29.652777777777779</v>
      </c>
      <c r="Y398" s="3">
        <v>0</v>
      </c>
      <c r="Z398" s="4">
        <f>Table39[[#This Row],[LPN Hours Contract]]/Table39[[#This Row],[LPN Hours]]</f>
        <v>0</v>
      </c>
      <c r="AA398" s="3">
        <v>5.6</v>
      </c>
      <c r="AB398" s="3">
        <v>0</v>
      </c>
      <c r="AC398" s="4">
        <f>Table39[[#This Row],[LPN Admin Hours Contract]]/Table39[[#This Row],[LPN Admin Hours]]</f>
        <v>0</v>
      </c>
      <c r="AD398" s="3">
        <f>SUM(Table39[[#This Row],[CNA Hours]], Table39[[#This Row],[NA in Training Hours]], Table39[[#This Row],[Med Aide/Tech Hours]])</f>
        <v>98.702777777777783</v>
      </c>
      <c r="AE398" s="3">
        <f>SUM(Table39[[#This Row],[CNA Hours Contract]], Table39[[#This Row],[NA in Training Hours Contract]], Table39[[#This Row],[Med Aide/Tech Hours Contract]])</f>
        <v>0</v>
      </c>
      <c r="AF398" s="4">
        <f>Table39[[#This Row],[CNA/NA/Med Aide Contract Hours]]/Table39[[#This Row],[Total CNA, NA in Training, Med Aide/Tech Hours]]</f>
        <v>0</v>
      </c>
      <c r="AG398" s="3">
        <v>98.702777777777783</v>
      </c>
      <c r="AH398" s="3">
        <v>0</v>
      </c>
      <c r="AI398" s="4">
        <f>Table39[[#This Row],[CNA Hours Contract]]/Table39[[#This Row],[CNA Hours]]</f>
        <v>0</v>
      </c>
      <c r="AJ398" s="3">
        <v>0</v>
      </c>
      <c r="AK398" s="3">
        <v>0</v>
      </c>
      <c r="AL398" s="4">
        <v>0</v>
      </c>
      <c r="AM398" s="3">
        <v>0</v>
      </c>
      <c r="AN398" s="3">
        <v>0</v>
      </c>
      <c r="AO398" s="4">
        <v>0</v>
      </c>
      <c r="AP398" s="1" t="s">
        <v>396</v>
      </c>
      <c r="AQ398" s="1">
        <v>5</v>
      </c>
    </row>
    <row r="399" spans="1:43" x14ac:dyDescent="0.2">
      <c r="A399" s="1" t="s">
        <v>680</v>
      </c>
      <c r="B399" s="1" t="s">
        <v>1082</v>
      </c>
      <c r="C399" s="1" t="s">
        <v>1515</v>
      </c>
      <c r="D399" s="1" t="s">
        <v>1741</v>
      </c>
      <c r="E399" s="3">
        <v>145.45555555555555</v>
      </c>
      <c r="F399" s="3">
        <f t="shared" si="20"/>
        <v>343.90277777777777</v>
      </c>
      <c r="G399" s="3">
        <f>SUM(Table39[[#This Row],[RN Hours Contract (W/ Admin, DON)]], Table39[[#This Row],[LPN Contract Hours (w/ Admin)]], Table39[[#This Row],[CNA/NA/Med Aide Contract Hours]])</f>
        <v>0</v>
      </c>
      <c r="H399" s="4">
        <f>Table39[[#This Row],[Total Contract Hours]]/Table39[[#This Row],[Total Hours Nurse Staffing]]</f>
        <v>0</v>
      </c>
      <c r="I399" s="3">
        <f>SUM(Table39[[#This Row],[RN Hours]], Table39[[#This Row],[RN Admin Hours]], Table39[[#This Row],[RN DON Hours]])</f>
        <v>78.6111111111111</v>
      </c>
      <c r="J399" s="3">
        <f t="shared" si="18"/>
        <v>0</v>
      </c>
      <c r="K399" s="4">
        <f>Table39[[#This Row],[RN Hours Contract (W/ Admin, DON)]]/Table39[[#This Row],[RN Hours (w/ Admin, DON)]]</f>
        <v>0</v>
      </c>
      <c r="L399" s="3">
        <v>46.838888888888889</v>
      </c>
      <c r="M399" s="3">
        <v>0</v>
      </c>
      <c r="N399" s="4">
        <f>Table39[[#This Row],[RN Hours Contract]]/Table39[[#This Row],[RN Hours]]</f>
        <v>0</v>
      </c>
      <c r="O399" s="3">
        <v>26.43888888888889</v>
      </c>
      <c r="P399" s="3">
        <v>0</v>
      </c>
      <c r="Q399" s="4">
        <f>Table39[[#This Row],[RN Admin Hours Contract]]/Table39[[#This Row],[RN Admin Hours]]</f>
        <v>0</v>
      </c>
      <c r="R399" s="3">
        <v>5.333333333333333</v>
      </c>
      <c r="S399" s="3">
        <v>0</v>
      </c>
      <c r="T399" s="4">
        <f>Table39[[#This Row],[RN DON Hours Contract]]/Table39[[#This Row],[RN DON Hours]]</f>
        <v>0</v>
      </c>
      <c r="U399" s="3">
        <f>SUM(Table39[[#This Row],[LPN Hours]], Table39[[#This Row],[LPN Admin Hours]])</f>
        <v>68.99166666666666</v>
      </c>
      <c r="V399" s="3">
        <f>Table39[[#This Row],[LPN Hours Contract]]+Table39[[#This Row],[LPN Admin Hours Contract]]</f>
        <v>0</v>
      </c>
      <c r="W399" s="4">
        <f t="shared" si="19"/>
        <v>0</v>
      </c>
      <c r="X399" s="3">
        <v>68.99166666666666</v>
      </c>
      <c r="Y399" s="3">
        <v>0</v>
      </c>
      <c r="Z399" s="4">
        <f>Table39[[#This Row],[LPN Hours Contract]]/Table39[[#This Row],[LPN Hours]]</f>
        <v>0</v>
      </c>
      <c r="AA399" s="3">
        <v>0</v>
      </c>
      <c r="AB399" s="3">
        <v>0</v>
      </c>
      <c r="AC399" s="4">
        <v>0</v>
      </c>
      <c r="AD399" s="3">
        <f>SUM(Table39[[#This Row],[CNA Hours]], Table39[[#This Row],[NA in Training Hours]], Table39[[#This Row],[Med Aide/Tech Hours]])</f>
        <v>196.3</v>
      </c>
      <c r="AE399" s="3">
        <f>SUM(Table39[[#This Row],[CNA Hours Contract]], Table39[[#This Row],[NA in Training Hours Contract]], Table39[[#This Row],[Med Aide/Tech Hours Contract]])</f>
        <v>0</v>
      </c>
      <c r="AF399" s="4">
        <f>Table39[[#This Row],[CNA/NA/Med Aide Contract Hours]]/Table39[[#This Row],[Total CNA, NA in Training, Med Aide/Tech Hours]]</f>
        <v>0</v>
      </c>
      <c r="AG399" s="3">
        <v>196.3</v>
      </c>
      <c r="AH399" s="3">
        <v>0</v>
      </c>
      <c r="AI399" s="4">
        <f>Table39[[#This Row],[CNA Hours Contract]]/Table39[[#This Row],[CNA Hours]]</f>
        <v>0</v>
      </c>
      <c r="AJ399" s="3">
        <v>0</v>
      </c>
      <c r="AK399" s="3">
        <v>0</v>
      </c>
      <c r="AL399" s="4">
        <v>0</v>
      </c>
      <c r="AM399" s="3">
        <v>0</v>
      </c>
      <c r="AN399" s="3">
        <v>0</v>
      </c>
      <c r="AO399" s="4">
        <v>0</v>
      </c>
      <c r="AP399" s="1" t="s">
        <v>397</v>
      </c>
      <c r="AQ399" s="1">
        <v>5</v>
      </c>
    </row>
    <row r="400" spans="1:43" x14ac:dyDescent="0.2">
      <c r="A400" s="1" t="s">
        <v>680</v>
      </c>
      <c r="B400" s="1" t="s">
        <v>1083</v>
      </c>
      <c r="C400" s="1" t="s">
        <v>1556</v>
      </c>
      <c r="D400" s="1" t="s">
        <v>1777</v>
      </c>
      <c r="E400" s="3">
        <v>71.24444444444444</v>
      </c>
      <c r="F400" s="3">
        <f t="shared" si="20"/>
        <v>199.28966666666665</v>
      </c>
      <c r="G400" s="3">
        <f>SUM(Table39[[#This Row],[RN Hours Contract (W/ Admin, DON)]], Table39[[#This Row],[LPN Contract Hours (w/ Admin)]], Table39[[#This Row],[CNA/NA/Med Aide Contract Hours]])</f>
        <v>0.4</v>
      </c>
      <c r="H400" s="4">
        <f>Table39[[#This Row],[Total Contract Hours]]/Table39[[#This Row],[Total Hours Nurse Staffing]]</f>
        <v>2.0071286519287674E-3</v>
      </c>
      <c r="I400" s="3">
        <f>SUM(Table39[[#This Row],[RN Hours]], Table39[[#This Row],[RN Admin Hours]], Table39[[#This Row],[RN DON Hours]])</f>
        <v>13.677777777777777</v>
      </c>
      <c r="J400" s="3">
        <f t="shared" si="18"/>
        <v>0</v>
      </c>
      <c r="K400" s="4">
        <f>Table39[[#This Row],[RN Hours Contract (W/ Admin, DON)]]/Table39[[#This Row],[RN Hours (w/ Admin, DON)]]</f>
        <v>0</v>
      </c>
      <c r="L400" s="3">
        <v>8.6777777777777771</v>
      </c>
      <c r="M400" s="3">
        <v>0</v>
      </c>
      <c r="N400" s="4">
        <f>Table39[[#This Row],[RN Hours Contract]]/Table39[[#This Row],[RN Hours]]</f>
        <v>0</v>
      </c>
      <c r="O400" s="3">
        <v>0</v>
      </c>
      <c r="P400" s="3">
        <v>0</v>
      </c>
      <c r="Q400" s="4">
        <v>0</v>
      </c>
      <c r="R400" s="3">
        <v>5</v>
      </c>
      <c r="S400" s="3">
        <v>0</v>
      </c>
      <c r="T400" s="4">
        <f>Table39[[#This Row],[RN DON Hours Contract]]/Table39[[#This Row],[RN DON Hours]]</f>
        <v>0</v>
      </c>
      <c r="U400" s="3">
        <f>SUM(Table39[[#This Row],[LPN Hours]], Table39[[#This Row],[LPN Admin Hours]])</f>
        <v>50.406444444444446</v>
      </c>
      <c r="V400" s="3">
        <f>Table39[[#This Row],[LPN Hours Contract]]+Table39[[#This Row],[LPN Admin Hours Contract]]</f>
        <v>0.4</v>
      </c>
      <c r="W400" s="4">
        <f t="shared" si="19"/>
        <v>7.9354932570350357E-3</v>
      </c>
      <c r="X400" s="3">
        <v>50.406444444444446</v>
      </c>
      <c r="Y400" s="3">
        <v>0.4</v>
      </c>
      <c r="Z400" s="4">
        <f>Table39[[#This Row],[LPN Hours Contract]]/Table39[[#This Row],[LPN Hours]]</f>
        <v>7.9354932570350357E-3</v>
      </c>
      <c r="AA400" s="3">
        <v>0</v>
      </c>
      <c r="AB400" s="3">
        <v>0</v>
      </c>
      <c r="AC400" s="4">
        <v>0</v>
      </c>
      <c r="AD400" s="3">
        <f>SUM(Table39[[#This Row],[CNA Hours]], Table39[[#This Row],[NA in Training Hours]], Table39[[#This Row],[Med Aide/Tech Hours]])</f>
        <v>135.20544444444442</v>
      </c>
      <c r="AE400" s="3">
        <f>SUM(Table39[[#This Row],[CNA Hours Contract]], Table39[[#This Row],[NA in Training Hours Contract]], Table39[[#This Row],[Med Aide/Tech Hours Contract]])</f>
        <v>0</v>
      </c>
      <c r="AF400" s="4">
        <f>Table39[[#This Row],[CNA/NA/Med Aide Contract Hours]]/Table39[[#This Row],[Total CNA, NA in Training, Med Aide/Tech Hours]]</f>
        <v>0</v>
      </c>
      <c r="AG400" s="3">
        <v>132.14433333333332</v>
      </c>
      <c r="AH400" s="3">
        <v>0</v>
      </c>
      <c r="AI400" s="4">
        <f>Table39[[#This Row],[CNA Hours Contract]]/Table39[[#This Row],[CNA Hours]]</f>
        <v>0</v>
      </c>
      <c r="AJ400" s="3">
        <v>3.0611111111111109</v>
      </c>
      <c r="AK400" s="3">
        <v>0</v>
      </c>
      <c r="AL400" s="4">
        <f>Table39[[#This Row],[NA in Training Hours Contract]]/Table39[[#This Row],[NA in Training Hours]]</f>
        <v>0</v>
      </c>
      <c r="AM400" s="3">
        <v>0</v>
      </c>
      <c r="AN400" s="3">
        <v>0</v>
      </c>
      <c r="AO400" s="4">
        <v>0</v>
      </c>
      <c r="AP400" s="1" t="s">
        <v>398</v>
      </c>
      <c r="AQ400" s="1">
        <v>5</v>
      </c>
    </row>
    <row r="401" spans="1:43" x14ac:dyDescent="0.2">
      <c r="A401" s="1" t="s">
        <v>680</v>
      </c>
      <c r="B401" s="1" t="s">
        <v>1084</v>
      </c>
      <c r="C401" s="1" t="s">
        <v>1365</v>
      </c>
      <c r="D401" s="1" t="s">
        <v>1784</v>
      </c>
      <c r="E401" s="3">
        <v>75.933333333333337</v>
      </c>
      <c r="F401" s="3">
        <f t="shared" si="20"/>
        <v>193.0611111111111</v>
      </c>
      <c r="G401" s="3">
        <f>SUM(Table39[[#This Row],[RN Hours Contract (W/ Admin, DON)]], Table39[[#This Row],[LPN Contract Hours (w/ Admin)]], Table39[[#This Row],[CNA/NA/Med Aide Contract Hours]])</f>
        <v>0.53055555555555556</v>
      </c>
      <c r="H401" s="4">
        <f>Table39[[#This Row],[Total Contract Hours]]/Table39[[#This Row],[Total Hours Nurse Staffing]]</f>
        <v>2.7481223561911889E-3</v>
      </c>
      <c r="I401" s="3">
        <f>SUM(Table39[[#This Row],[RN Hours]], Table39[[#This Row],[RN Admin Hours]], Table39[[#This Row],[RN DON Hours]])</f>
        <v>28.494444444444447</v>
      </c>
      <c r="J401" s="3">
        <f t="shared" si="18"/>
        <v>0.53055555555555556</v>
      </c>
      <c r="K401" s="4">
        <f>Table39[[#This Row],[RN Hours Contract (W/ Admin, DON)]]/Table39[[#This Row],[RN Hours (w/ Admin, DON)]]</f>
        <v>1.8619613959836225E-2</v>
      </c>
      <c r="L401" s="3">
        <v>16.077777777777779</v>
      </c>
      <c r="M401" s="3">
        <v>0.53055555555555556</v>
      </c>
      <c r="N401" s="4">
        <f>Table39[[#This Row],[RN Hours Contract]]/Table39[[#This Row],[RN Hours]]</f>
        <v>3.2999308914996542E-2</v>
      </c>
      <c r="O401" s="3">
        <v>6.0638888888888891</v>
      </c>
      <c r="P401" s="3">
        <v>0</v>
      </c>
      <c r="Q401" s="4">
        <f>Table39[[#This Row],[RN Admin Hours Contract]]/Table39[[#This Row],[RN Admin Hours]]</f>
        <v>0</v>
      </c>
      <c r="R401" s="3">
        <v>6.3527777777777779</v>
      </c>
      <c r="S401" s="3">
        <v>0</v>
      </c>
      <c r="T401" s="4">
        <f>Table39[[#This Row],[RN DON Hours Contract]]/Table39[[#This Row],[RN DON Hours]]</f>
        <v>0</v>
      </c>
      <c r="U401" s="3">
        <f>SUM(Table39[[#This Row],[LPN Hours]], Table39[[#This Row],[LPN Admin Hours]])</f>
        <v>66.849999999999994</v>
      </c>
      <c r="V401" s="3">
        <f>Table39[[#This Row],[LPN Hours Contract]]+Table39[[#This Row],[LPN Admin Hours Contract]]</f>
        <v>0</v>
      </c>
      <c r="W401" s="4">
        <f t="shared" si="19"/>
        <v>0</v>
      </c>
      <c r="X401" s="3">
        <v>61</v>
      </c>
      <c r="Y401" s="3">
        <v>0</v>
      </c>
      <c r="Z401" s="4">
        <f>Table39[[#This Row],[LPN Hours Contract]]/Table39[[#This Row],[LPN Hours]]</f>
        <v>0</v>
      </c>
      <c r="AA401" s="3">
        <v>5.85</v>
      </c>
      <c r="AB401" s="3">
        <v>0</v>
      </c>
      <c r="AC401" s="4">
        <f>Table39[[#This Row],[LPN Admin Hours Contract]]/Table39[[#This Row],[LPN Admin Hours]]</f>
        <v>0</v>
      </c>
      <c r="AD401" s="3">
        <f>SUM(Table39[[#This Row],[CNA Hours]], Table39[[#This Row],[NA in Training Hours]], Table39[[#This Row],[Med Aide/Tech Hours]])</f>
        <v>97.716666666666669</v>
      </c>
      <c r="AE401" s="3">
        <f>SUM(Table39[[#This Row],[CNA Hours Contract]], Table39[[#This Row],[NA in Training Hours Contract]], Table39[[#This Row],[Med Aide/Tech Hours Contract]])</f>
        <v>0</v>
      </c>
      <c r="AF401" s="4">
        <f>Table39[[#This Row],[CNA/NA/Med Aide Contract Hours]]/Table39[[#This Row],[Total CNA, NA in Training, Med Aide/Tech Hours]]</f>
        <v>0</v>
      </c>
      <c r="AG401" s="3">
        <v>97.716666666666669</v>
      </c>
      <c r="AH401" s="3">
        <v>0</v>
      </c>
      <c r="AI401" s="4">
        <f>Table39[[#This Row],[CNA Hours Contract]]/Table39[[#This Row],[CNA Hours]]</f>
        <v>0</v>
      </c>
      <c r="AJ401" s="3">
        <v>0</v>
      </c>
      <c r="AK401" s="3">
        <v>0</v>
      </c>
      <c r="AL401" s="4">
        <v>0</v>
      </c>
      <c r="AM401" s="3">
        <v>0</v>
      </c>
      <c r="AN401" s="3">
        <v>0</v>
      </c>
      <c r="AO401" s="4">
        <v>0</v>
      </c>
      <c r="AP401" s="1" t="s">
        <v>399</v>
      </c>
      <c r="AQ401" s="1">
        <v>5</v>
      </c>
    </row>
    <row r="402" spans="1:43" x14ac:dyDescent="0.2">
      <c r="A402" s="1" t="s">
        <v>680</v>
      </c>
      <c r="B402" s="1" t="s">
        <v>1085</v>
      </c>
      <c r="C402" s="1" t="s">
        <v>1439</v>
      </c>
      <c r="D402" s="1" t="s">
        <v>1741</v>
      </c>
      <c r="E402" s="3">
        <v>244.12222222222223</v>
      </c>
      <c r="F402" s="3">
        <f t="shared" si="20"/>
        <v>497.73888888888888</v>
      </c>
      <c r="G402" s="3">
        <f>SUM(Table39[[#This Row],[RN Hours Contract (W/ Admin, DON)]], Table39[[#This Row],[LPN Contract Hours (w/ Admin)]], Table39[[#This Row],[CNA/NA/Med Aide Contract Hours]])</f>
        <v>0</v>
      </c>
      <c r="H402" s="4">
        <f>Table39[[#This Row],[Total Contract Hours]]/Table39[[#This Row],[Total Hours Nurse Staffing]]</f>
        <v>0</v>
      </c>
      <c r="I402" s="3">
        <f>SUM(Table39[[#This Row],[RN Hours]], Table39[[#This Row],[RN Admin Hours]], Table39[[#This Row],[RN DON Hours]])</f>
        <v>95.866666666666674</v>
      </c>
      <c r="J402" s="3">
        <f t="shared" si="18"/>
        <v>0</v>
      </c>
      <c r="K402" s="4">
        <f>Table39[[#This Row],[RN Hours Contract (W/ Admin, DON)]]/Table39[[#This Row],[RN Hours (w/ Admin, DON)]]</f>
        <v>0</v>
      </c>
      <c r="L402" s="3">
        <v>30</v>
      </c>
      <c r="M402" s="3">
        <v>0</v>
      </c>
      <c r="N402" s="4">
        <f>Table39[[#This Row],[RN Hours Contract]]/Table39[[#This Row],[RN Hours]]</f>
        <v>0</v>
      </c>
      <c r="O402" s="3">
        <v>50.755555555555553</v>
      </c>
      <c r="P402" s="3">
        <v>0</v>
      </c>
      <c r="Q402" s="4">
        <f>Table39[[#This Row],[RN Admin Hours Contract]]/Table39[[#This Row],[RN Admin Hours]]</f>
        <v>0</v>
      </c>
      <c r="R402" s="3">
        <v>15.111111111111111</v>
      </c>
      <c r="S402" s="3">
        <v>0</v>
      </c>
      <c r="T402" s="4">
        <f>Table39[[#This Row],[RN DON Hours Contract]]/Table39[[#This Row],[RN DON Hours]]</f>
        <v>0</v>
      </c>
      <c r="U402" s="3">
        <f>SUM(Table39[[#This Row],[LPN Hours]], Table39[[#This Row],[LPN Admin Hours]])</f>
        <v>94.711111111111109</v>
      </c>
      <c r="V402" s="3">
        <f>Table39[[#This Row],[LPN Hours Contract]]+Table39[[#This Row],[LPN Admin Hours Contract]]</f>
        <v>0</v>
      </c>
      <c r="W402" s="4">
        <f t="shared" si="19"/>
        <v>0</v>
      </c>
      <c r="X402" s="3">
        <v>94.711111111111109</v>
      </c>
      <c r="Y402" s="3">
        <v>0</v>
      </c>
      <c r="Z402" s="4">
        <f>Table39[[#This Row],[LPN Hours Contract]]/Table39[[#This Row],[LPN Hours]]</f>
        <v>0</v>
      </c>
      <c r="AA402" s="3">
        <v>0</v>
      </c>
      <c r="AB402" s="3">
        <v>0</v>
      </c>
      <c r="AC402" s="4">
        <v>0</v>
      </c>
      <c r="AD402" s="3">
        <f>SUM(Table39[[#This Row],[CNA Hours]], Table39[[#This Row],[NA in Training Hours]], Table39[[#This Row],[Med Aide/Tech Hours]])</f>
        <v>307.1611111111111</v>
      </c>
      <c r="AE402" s="3">
        <f>SUM(Table39[[#This Row],[CNA Hours Contract]], Table39[[#This Row],[NA in Training Hours Contract]], Table39[[#This Row],[Med Aide/Tech Hours Contract]])</f>
        <v>0</v>
      </c>
      <c r="AF402" s="4">
        <f>Table39[[#This Row],[CNA/NA/Med Aide Contract Hours]]/Table39[[#This Row],[Total CNA, NA in Training, Med Aide/Tech Hours]]</f>
        <v>0</v>
      </c>
      <c r="AG402" s="3">
        <v>307.1611111111111</v>
      </c>
      <c r="AH402" s="3">
        <v>0</v>
      </c>
      <c r="AI402" s="4">
        <f>Table39[[#This Row],[CNA Hours Contract]]/Table39[[#This Row],[CNA Hours]]</f>
        <v>0</v>
      </c>
      <c r="AJ402" s="3">
        <v>0</v>
      </c>
      <c r="AK402" s="3">
        <v>0</v>
      </c>
      <c r="AL402" s="4">
        <v>0</v>
      </c>
      <c r="AM402" s="3">
        <v>0</v>
      </c>
      <c r="AN402" s="3">
        <v>0</v>
      </c>
      <c r="AO402" s="4">
        <v>0</v>
      </c>
      <c r="AP402" s="1" t="s">
        <v>400</v>
      </c>
      <c r="AQ402" s="1">
        <v>5</v>
      </c>
    </row>
    <row r="403" spans="1:43" x14ac:dyDescent="0.2">
      <c r="A403" s="1" t="s">
        <v>680</v>
      </c>
      <c r="B403" s="1" t="s">
        <v>1086</v>
      </c>
      <c r="C403" s="1" t="s">
        <v>1612</v>
      </c>
      <c r="D403" s="1" t="s">
        <v>1741</v>
      </c>
      <c r="E403" s="3">
        <v>55.733333333333334</v>
      </c>
      <c r="F403" s="3">
        <f t="shared" si="20"/>
        <v>118.76388888888889</v>
      </c>
      <c r="G403" s="3">
        <f>SUM(Table39[[#This Row],[RN Hours Contract (W/ Admin, DON)]], Table39[[#This Row],[LPN Contract Hours (w/ Admin)]], Table39[[#This Row],[CNA/NA/Med Aide Contract Hours]])</f>
        <v>0</v>
      </c>
      <c r="H403" s="4">
        <f>Table39[[#This Row],[Total Contract Hours]]/Table39[[#This Row],[Total Hours Nurse Staffing]]</f>
        <v>0</v>
      </c>
      <c r="I403" s="3">
        <f>SUM(Table39[[#This Row],[RN Hours]], Table39[[#This Row],[RN Admin Hours]], Table39[[#This Row],[RN DON Hours]])</f>
        <v>19.663888888888888</v>
      </c>
      <c r="J403" s="3">
        <f t="shared" si="18"/>
        <v>0</v>
      </c>
      <c r="K403" s="4">
        <f>Table39[[#This Row],[RN Hours Contract (W/ Admin, DON)]]/Table39[[#This Row],[RN Hours (w/ Admin, DON)]]</f>
        <v>0</v>
      </c>
      <c r="L403" s="3">
        <v>13.975</v>
      </c>
      <c r="M403" s="3">
        <v>0</v>
      </c>
      <c r="N403" s="4">
        <f>Table39[[#This Row],[RN Hours Contract]]/Table39[[#This Row],[RN Hours]]</f>
        <v>0</v>
      </c>
      <c r="O403" s="3">
        <v>0</v>
      </c>
      <c r="P403" s="3">
        <v>0</v>
      </c>
      <c r="Q403" s="4">
        <v>0</v>
      </c>
      <c r="R403" s="3">
        <v>5.6888888888888891</v>
      </c>
      <c r="S403" s="3">
        <v>0</v>
      </c>
      <c r="T403" s="4">
        <f>Table39[[#This Row],[RN DON Hours Contract]]/Table39[[#This Row],[RN DON Hours]]</f>
        <v>0</v>
      </c>
      <c r="U403" s="3">
        <f>SUM(Table39[[#This Row],[LPN Hours]], Table39[[#This Row],[LPN Admin Hours]])</f>
        <v>34.072222222222223</v>
      </c>
      <c r="V403" s="3">
        <f>Table39[[#This Row],[LPN Hours Contract]]+Table39[[#This Row],[LPN Admin Hours Contract]]</f>
        <v>0</v>
      </c>
      <c r="W403" s="4">
        <f t="shared" si="19"/>
        <v>0</v>
      </c>
      <c r="X403" s="3">
        <v>24.574999999999999</v>
      </c>
      <c r="Y403" s="3">
        <v>0</v>
      </c>
      <c r="Z403" s="4">
        <f>Table39[[#This Row],[LPN Hours Contract]]/Table39[[#This Row],[LPN Hours]]</f>
        <v>0</v>
      </c>
      <c r="AA403" s="3">
        <v>9.4972222222222218</v>
      </c>
      <c r="AB403" s="3">
        <v>0</v>
      </c>
      <c r="AC403" s="4">
        <f>Table39[[#This Row],[LPN Admin Hours Contract]]/Table39[[#This Row],[LPN Admin Hours]]</f>
        <v>0</v>
      </c>
      <c r="AD403" s="3">
        <f>SUM(Table39[[#This Row],[CNA Hours]], Table39[[#This Row],[NA in Training Hours]], Table39[[#This Row],[Med Aide/Tech Hours]])</f>
        <v>65.027777777777771</v>
      </c>
      <c r="AE403" s="3">
        <f>SUM(Table39[[#This Row],[CNA Hours Contract]], Table39[[#This Row],[NA in Training Hours Contract]], Table39[[#This Row],[Med Aide/Tech Hours Contract]])</f>
        <v>0</v>
      </c>
      <c r="AF403" s="4">
        <f>Table39[[#This Row],[CNA/NA/Med Aide Contract Hours]]/Table39[[#This Row],[Total CNA, NA in Training, Med Aide/Tech Hours]]</f>
        <v>0</v>
      </c>
      <c r="AG403" s="3">
        <v>65.027777777777771</v>
      </c>
      <c r="AH403" s="3">
        <v>0</v>
      </c>
      <c r="AI403" s="4">
        <f>Table39[[#This Row],[CNA Hours Contract]]/Table39[[#This Row],[CNA Hours]]</f>
        <v>0</v>
      </c>
      <c r="AJ403" s="3">
        <v>0</v>
      </c>
      <c r="AK403" s="3">
        <v>0</v>
      </c>
      <c r="AL403" s="4">
        <v>0</v>
      </c>
      <c r="AM403" s="3">
        <v>0</v>
      </c>
      <c r="AN403" s="3">
        <v>0</v>
      </c>
      <c r="AO403" s="4">
        <v>0</v>
      </c>
      <c r="AP403" s="1" t="s">
        <v>401</v>
      </c>
      <c r="AQ403" s="1">
        <v>5</v>
      </c>
    </row>
    <row r="404" spans="1:43" x14ac:dyDescent="0.2">
      <c r="A404" s="1" t="s">
        <v>680</v>
      </c>
      <c r="B404" s="1" t="s">
        <v>1087</v>
      </c>
      <c r="C404" s="1" t="s">
        <v>1439</v>
      </c>
      <c r="D404" s="1" t="s">
        <v>1741</v>
      </c>
      <c r="E404" s="3">
        <v>123.41111111111111</v>
      </c>
      <c r="F404" s="3">
        <f t="shared" si="20"/>
        <v>453.41666666666663</v>
      </c>
      <c r="G404" s="3">
        <f>SUM(Table39[[#This Row],[RN Hours Contract (W/ Admin, DON)]], Table39[[#This Row],[LPN Contract Hours (w/ Admin)]], Table39[[#This Row],[CNA/NA/Med Aide Contract Hours]])</f>
        <v>0</v>
      </c>
      <c r="H404" s="4">
        <f>Table39[[#This Row],[Total Contract Hours]]/Table39[[#This Row],[Total Hours Nurse Staffing]]</f>
        <v>0</v>
      </c>
      <c r="I404" s="3">
        <f>SUM(Table39[[#This Row],[RN Hours]], Table39[[#This Row],[RN Admin Hours]], Table39[[#This Row],[RN DON Hours]])</f>
        <v>110.1611111111111</v>
      </c>
      <c r="J404" s="3">
        <f t="shared" si="18"/>
        <v>0</v>
      </c>
      <c r="K404" s="4">
        <f>Table39[[#This Row],[RN Hours Contract (W/ Admin, DON)]]/Table39[[#This Row],[RN Hours (w/ Admin, DON)]]</f>
        <v>0</v>
      </c>
      <c r="L404" s="3">
        <v>84.480555555555554</v>
      </c>
      <c r="M404" s="3">
        <v>0</v>
      </c>
      <c r="N404" s="4">
        <f>Table39[[#This Row],[RN Hours Contract]]/Table39[[#This Row],[RN Hours]]</f>
        <v>0</v>
      </c>
      <c r="O404" s="3">
        <v>20.258333333333333</v>
      </c>
      <c r="P404" s="3">
        <v>0</v>
      </c>
      <c r="Q404" s="4">
        <f>Table39[[#This Row],[RN Admin Hours Contract]]/Table39[[#This Row],[RN Admin Hours]]</f>
        <v>0</v>
      </c>
      <c r="R404" s="3">
        <v>5.4222222222222225</v>
      </c>
      <c r="S404" s="3">
        <v>0</v>
      </c>
      <c r="T404" s="4">
        <f>Table39[[#This Row],[RN DON Hours Contract]]/Table39[[#This Row],[RN DON Hours]]</f>
        <v>0</v>
      </c>
      <c r="U404" s="3">
        <f>SUM(Table39[[#This Row],[LPN Hours]], Table39[[#This Row],[LPN Admin Hours]])</f>
        <v>89.2</v>
      </c>
      <c r="V404" s="3">
        <f>Table39[[#This Row],[LPN Hours Contract]]+Table39[[#This Row],[LPN Admin Hours Contract]]</f>
        <v>0</v>
      </c>
      <c r="W404" s="4">
        <f t="shared" si="19"/>
        <v>0</v>
      </c>
      <c r="X404" s="3">
        <v>89.2</v>
      </c>
      <c r="Y404" s="3">
        <v>0</v>
      </c>
      <c r="Z404" s="4">
        <f>Table39[[#This Row],[LPN Hours Contract]]/Table39[[#This Row],[LPN Hours]]</f>
        <v>0</v>
      </c>
      <c r="AA404" s="3">
        <v>0</v>
      </c>
      <c r="AB404" s="3">
        <v>0</v>
      </c>
      <c r="AC404" s="4">
        <v>0</v>
      </c>
      <c r="AD404" s="3">
        <f>SUM(Table39[[#This Row],[CNA Hours]], Table39[[#This Row],[NA in Training Hours]], Table39[[#This Row],[Med Aide/Tech Hours]])</f>
        <v>254.05555555555554</v>
      </c>
      <c r="AE404" s="3">
        <f>SUM(Table39[[#This Row],[CNA Hours Contract]], Table39[[#This Row],[NA in Training Hours Contract]], Table39[[#This Row],[Med Aide/Tech Hours Contract]])</f>
        <v>0</v>
      </c>
      <c r="AF404" s="4">
        <f>Table39[[#This Row],[CNA/NA/Med Aide Contract Hours]]/Table39[[#This Row],[Total CNA, NA in Training, Med Aide/Tech Hours]]</f>
        <v>0</v>
      </c>
      <c r="AG404" s="3">
        <v>254.05555555555554</v>
      </c>
      <c r="AH404" s="3">
        <v>0</v>
      </c>
      <c r="AI404" s="4">
        <f>Table39[[#This Row],[CNA Hours Contract]]/Table39[[#This Row],[CNA Hours]]</f>
        <v>0</v>
      </c>
      <c r="AJ404" s="3">
        <v>0</v>
      </c>
      <c r="AK404" s="3">
        <v>0</v>
      </c>
      <c r="AL404" s="4">
        <v>0</v>
      </c>
      <c r="AM404" s="3">
        <v>0</v>
      </c>
      <c r="AN404" s="3">
        <v>0</v>
      </c>
      <c r="AO404" s="4">
        <v>0</v>
      </c>
      <c r="AP404" s="1" t="s">
        <v>402</v>
      </c>
      <c r="AQ404" s="1">
        <v>5</v>
      </c>
    </row>
    <row r="405" spans="1:43" x14ac:dyDescent="0.2">
      <c r="A405" s="1" t="s">
        <v>680</v>
      </c>
      <c r="B405" s="1" t="s">
        <v>1088</v>
      </c>
      <c r="C405" s="1" t="s">
        <v>1613</v>
      </c>
      <c r="D405" s="1" t="s">
        <v>1733</v>
      </c>
      <c r="E405" s="3">
        <v>153.32222222222222</v>
      </c>
      <c r="F405" s="3">
        <f t="shared" si="20"/>
        <v>488.56111111111113</v>
      </c>
      <c r="G405" s="3">
        <f>SUM(Table39[[#This Row],[RN Hours Contract (W/ Admin, DON)]], Table39[[#This Row],[LPN Contract Hours (w/ Admin)]], Table39[[#This Row],[CNA/NA/Med Aide Contract Hours]])</f>
        <v>0</v>
      </c>
      <c r="H405" s="4">
        <f>Table39[[#This Row],[Total Contract Hours]]/Table39[[#This Row],[Total Hours Nurse Staffing]]</f>
        <v>0</v>
      </c>
      <c r="I405" s="3">
        <f>SUM(Table39[[#This Row],[RN Hours]], Table39[[#This Row],[RN Admin Hours]], Table39[[#This Row],[RN DON Hours]])</f>
        <v>135.64444444444447</v>
      </c>
      <c r="J405" s="3">
        <f t="shared" si="18"/>
        <v>0</v>
      </c>
      <c r="K405" s="4">
        <f>Table39[[#This Row],[RN Hours Contract (W/ Admin, DON)]]/Table39[[#This Row],[RN Hours (w/ Admin, DON)]]</f>
        <v>0</v>
      </c>
      <c r="L405" s="3">
        <v>106.72222222222223</v>
      </c>
      <c r="M405" s="3">
        <v>0</v>
      </c>
      <c r="N405" s="4">
        <f>Table39[[#This Row],[RN Hours Contract]]/Table39[[#This Row],[RN Hours]]</f>
        <v>0</v>
      </c>
      <c r="O405" s="3">
        <v>23.588888888888889</v>
      </c>
      <c r="P405" s="3">
        <v>0</v>
      </c>
      <c r="Q405" s="4">
        <f>Table39[[#This Row],[RN Admin Hours Contract]]/Table39[[#This Row],[RN Admin Hours]]</f>
        <v>0</v>
      </c>
      <c r="R405" s="3">
        <v>5.333333333333333</v>
      </c>
      <c r="S405" s="3">
        <v>0</v>
      </c>
      <c r="T405" s="4">
        <f>Table39[[#This Row],[RN DON Hours Contract]]/Table39[[#This Row],[RN DON Hours]]</f>
        <v>0</v>
      </c>
      <c r="U405" s="3">
        <f>SUM(Table39[[#This Row],[LPN Hours]], Table39[[#This Row],[LPN Admin Hours]])</f>
        <v>112.62222222222222</v>
      </c>
      <c r="V405" s="3">
        <f>Table39[[#This Row],[LPN Hours Contract]]+Table39[[#This Row],[LPN Admin Hours Contract]]</f>
        <v>0</v>
      </c>
      <c r="W405" s="4">
        <f t="shared" si="19"/>
        <v>0</v>
      </c>
      <c r="X405" s="3">
        <v>107.12777777777778</v>
      </c>
      <c r="Y405" s="3">
        <v>0</v>
      </c>
      <c r="Z405" s="4">
        <f>Table39[[#This Row],[LPN Hours Contract]]/Table39[[#This Row],[LPN Hours]]</f>
        <v>0</v>
      </c>
      <c r="AA405" s="3">
        <v>5.4944444444444445</v>
      </c>
      <c r="AB405" s="3">
        <v>0</v>
      </c>
      <c r="AC405" s="4">
        <f>Table39[[#This Row],[LPN Admin Hours Contract]]/Table39[[#This Row],[LPN Admin Hours]]</f>
        <v>0</v>
      </c>
      <c r="AD405" s="3">
        <f>SUM(Table39[[#This Row],[CNA Hours]], Table39[[#This Row],[NA in Training Hours]], Table39[[#This Row],[Med Aide/Tech Hours]])</f>
        <v>240.29444444444445</v>
      </c>
      <c r="AE405" s="3">
        <f>SUM(Table39[[#This Row],[CNA Hours Contract]], Table39[[#This Row],[NA in Training Hours Contract]], Table39[[#This Row],[Med Aide/Tech Hours Contract]])</f>
        <v>0</v>
      </c>
      <c r="AF405" s="4">
        <f>Table39[[#This Row],[CNA/NA/Med Aide Contract Hours]]/Table39[[#This Row],[Total CNA, NA in Training, Med Aide/Tech Hours]]</f>
        <v>0</v>
      </c>
      <c r="AG405" s="3">
        <v>240.29444444444445</v>
      </c>
      <c r="AH405" s="3">
        <v>0</v>
      </c>
      <c r="AI405" s="4">
        <f>Table39[[#This Row],[CNA Hours Contract]]/Table39[[#This Row],[CNA Hours]]</f>
        <v>0</v>
      </c>
      <c r="AJ405" s="3">
        <v>0</v>
      </c>
      <c r="AK405" s="3">
        <v>0</v>
      </c>
      <c r="AL405" s="4">
        <v>0</v>
      </c>
      <c r="AM405" s="3">
        <v>0</v>
      </c>
      <c r="AN405" s="3">
        <v>0</v>
      </c>
      <c r="AO405" s="4">
        <v>0</v>
      </c>
      <c r="AP405" s="1" t="s">
        <v>403</v>
      </c>
      <c r="AQ405" s="1">
        <v>5</v>
      </c>
    </row>
    <row r="406" spans="1:43" x14ac:dyDescent="0.2">
      <c r="A406" s="1" t="s">
        <v>680</v>
      </c>
      <c r="B406" s="1" t="s">
        <v>1089</v>
      </c>
      <c r="C406" s="1" t="s">
        <v>1515</v>
      </c>
      <c r="D406" s="1" t="s">
        <v>1741</v>
      </c>
      <c r="E406" s="3">
        <v>22.877777777777776</v>
      </c>
      <c r="F406" s="3">
        <f t="shared" si="20"/>
        <v>107.51666666666667</v>
      </c>
      <c r="G406" s="3">
        <f>SUM(Table39[[#This Row],[RN Hours Contract (W/ Admin, DON)]], Table39[[#This Row],[LPN Contract Hours (w/ Admin)]], Table39[[#This Row],[CNA/NA/Med Aide Contract Hours]])</f>
        <v>0</v>
      </c>
      <c r="H406" s="4">
        <f>Table39[[#This Row],[Total Contract Hours]]/Table39[[#This Row],[Total Hours Nurse Staffing]]</f>
        <v>0</v>
      </c>
      <c r="I406" s="3">
        <f>SUM(Table39[[#This Row],[RN Hours]], Table39[[#This Row],[RN Admin Hours]], Table39[[#This Row],[RN DON Hours]])</f>
        <v>40.56388888888889</v>
      </c>
      <c r="J406" s="3">
        <f t="shared" si="18"/>
        <v>0</v>
      </c>
      <c r="K406" s="4">
        <f>Table39[[#This Row],[RN Hours Contract (W/ Admin, DON)]]/Table39[[#This Row],[RN Hours (w/ Admin, DON)]]</f>
        <v>0</v>
      </c>
      <c r="L406" s="3">
        <v>29.683333333333334</v>
      </c>
      <c r="M406" s="3">
        <v>0</v>
      </c>
      <c r="N406" s="4">
        <f>Table39[[#This Row],[RN Hours Contract]]/Table39[[#This Row],[RN Hours]]</f>
        <v>0</v>
      </c>
      <c r="O406" s="3">
        <v>5.5083333333333337</v>
      </c>
      <c r="P406" s="3">
        <v>0</v>
      </c>
      <c r="Q406" s="4">
        <f>Table39[[#This Row],[RN Admin Hours Contract]]/Table39[[#This Row],[RN Admin Hours]]</f>
        <v>0</v>
      </c>
      <c r="R406" s="3">
        <v>5.3722222222222218</v>
      </c>
      <c r="S406" s="3">
        <v>0</v>
      </c>
      <c r="T406" s="4">
        <f>Table39[[#This Row],[RN DON Hours Contract]]/Table39[[#This Row],[RN DON Hours]]</f>
        <v>0</v>
      </c>
      <c r="U406" s="3">
        <f>SUM(Table39[[#This Row],[LPN Hours]], Table39[[#This Row],[LPN Admin Hours]])</f>
        <v>17.516666666666666</v>
      </c>
      <c r="V406" s="3">
        <f>Table39[[#This Row],[LPN Hours Contract]]+Table39[[#This Row],[LPN Admin Hours Contract]]</f>
        <v>0</v>
      </c>
      <c r="W406" s="4">
        <f t="shared" si="19"/>
        <v>0</v>
      </c>
      <c r="X406" s="3">
        <v>17.516666666666666</v>
      </c>
      <c r="Y406" s="3">
        <v>0</v>
      </c>
      <c r="Z406" s="4">
        <f>Table39[[#This Row],[LPN Hours Contract]]/Table39[[#This Row],[LPN Hours]]</f>
        <v>0</v>
      </c>
      <c r="AA406" s="3">
        <v>0</v>
      </c>
      <c r="AB406" s="3">
        <v>0</v>
      </c>
      <c r="AC406" s="4">
        <v>0</v>
      </c>
      <c r="AD406" s="3">
        <f>SUM(Table39[[#This Row],[CNA Hours]], Table39[[#This Row],[NA in Training Hours]], Table39[[#This Row],[Med Aide/Tech Hours]])</f>
        <v>49.43611111111111</v>
      </c>
      <c r="AE406" s="3">
        <f>SUM(Table39[[#This Row],[CNA Hours Contract]], Table39[[#This Row],[NA in Training Hours Contract]], Table39[[#This Row],[Med Aide/Tech Hours Contract]])</f>
        <v>0</v>
      </c>
      <c r="AF406" s="4">
        <f>Table39[[#This Row],[CNA/NA/Med Aide Contract Hours]]/Table39[[#This Row],[Total CNA, NA in Training, Med Aide/Tech Hours]]</f>
        <v>0</v>
      </c>
      <c r="AG406" s="3">
        <v>49.43611111111111</v>
      </c>
      <c r="AH406" s="3">
        <v>0</v>
      </c>
      <c r="AI406" s="4">
        <f>Table39[[#This Row],[CNA Hours Contract]]/Table39[[#This Row],[CNA Hours]]</f>
        <v>0</v>
      </c>
      <c r="AJ406" s="3">
        <v>0</v>
      </c>
      <c r="AK406" s="3">
        <v>0</v>
      </c>
      <c r="AL406" s="4">
        <v>0</v>
      </c>
      <c r="AM406" s="3">
        <v>0</v>
      </c>
      <c r="AN406" s="3">
        <v>0</v>
      </c>
      <c r="AO406" s="4">
        <v>0</v>
      </c>
      <c r="AP406" s="1" t="s">
        <v>404</v>
      </c>
      <c r="AQ406" s="1">
        <v>5</v>
      </c>
    </row>
    <row r="407" spans="1:43" x14ac:dyDescent="0.2">
      <c r="A407" s="1" t="s">
        <v>680</v>
      </c>
      <c r="B407" s="1" t="s">
        <v>1090</v>
      </c>
      <c r="C407" s="1" t="s">
        <v>1613</v>
      </c>
      <c r="D407" s="1" t="s">
        <v>1733</v>
      </c>
      <c r="E407" s="3">
        <v>137.74444444444444</v>
      </c>
      <c r="F407" s="3">
        <f t="shared" si="20"/>
        <v>355.36388888888888</v>
      </c>
      <c r="G407" s="3">
        <f>SUM(Table39[[#This Row],[RN Hours Contract (W/ Admin, DON)]], Table39[[#This Row],[LPN Contract Hours (w/ Admin)]], Table39[[#This Row],[CNA/NA/Med Aide Contract Hours]])</f>
        <v>0</v>
      </c>
      <c r="H407" s="4">
        <f>Table39[[#This Row],[Total Contract Hours]]/Table39[[#This Row],[Total Hours Nurse Staffing]]</f>
        <v>0</v>
      </c>
      <c r="I407" s="3">
        <f>SUM(Table39[[#This Row],[RN Hours]], Table39[[#This Row],[RN Admin Hours]], Table39[[#This Row],[RN DON Hours]])</f>
        <v>75.658333333333331</v>
      </c>
      <c r="J407" s="3">
        <f t="shared" si="18"/>
        <v>0</v>
      </c>
      <c r="K407" s="4">
        <f>Table39[[#This Row],[RN Hours Contract (W/ Admin, DON)]]/Table39[[#This Row],[RN Hours (w/ Admin, DON)]]</f>
        <v>0</v>
      </c>
      <c r="L407" s="3">
        <v>59.152777777777779</v>
      </c>
      <c r="M407" s="3">
        <v>0</v>
      </c>
      <c r="N407" s="4">
        <f>Table39[[#This Row],[RN Hours Contract]]/Table39[[#This Row],[RN Hours]]</f>
        <v>0</v>
      </c>
      <c r="O407" s="3">
        <v>11.216666666666667</v>
      </c>
      <c r="P407" s="3">
        <v>0</v>
      </c>
      <c r="Q407" s="4">
        <f>Table39[[#This Row],[RN Admin Hours Contract]]/Table39[[#This Row],[RN Admin Hours]]</f>
        <v>0</v>
      </c>
      <c r="R407" s="3">
        <v>5.2888888888888888</v>
      </c>
      <c r="S407" s="3">
        <v>0</v>
      </c>
      <c r="T407" s="4">
        <f>Table39[[#This Row],[RN DON Hours Contract]]/Table39[[#This Row],[RN DON Hours]]</f>
        <v>0</v>
      </c>
      <c r="U407" s="3">
        <f>SUM(Table39[[#This Row],[LPN Hours]], Table39[[#This Row],[LPN Admin Hours]])</f>
        <v>69.133333333333326</v>
      </c>
      <c r="V407" s="3">
        <f>Table39[[#This Row],[LPN Hours Contract]]+Table39[[#This Row],[LPN Admin Hours Contract]]</f>
        <v>0</v>
      </c>
      <c r="W407" s="4">
        <f t="shared" si="19"/>
        <v>0</v>
      </c>
      <c r="X407" s="3">
        <v>62.344444444444441</v>
      </c>
      <c r="Y407" s="3">
        <v>0</v>
      </c>
      <c r="Z407" s="4">
        <f>Table39[[#This Row],[LPN Hours Contract]]/Table39[[#This Row],[LPN Hours]]</f>
        <v>0</v>
      </c>
      <c r="AA407" s="3">
        <v>6.7888888888888888</v>
      </c>
      <c r="AB407" s="3">
        <v>0</v>
      </c>
      <c r="AC407" s="4">
        <f>Table39[[#This Row],[LPN Admin Hours Contract]]/Table39[[#This Row],[LPN Admin Hours]]</f>
        <v>0</v>
      </c>
      <c r="AD407" s="3">
        <f>SUM(Table39[[#This Row],[CNA Hours]], Table39[[#This Row],[NA in Training Hours]], Table39[[#This Row],[Med Aide/Tech Hours]])</f>
        <v>210.57222222222222</v>
      </c>
      <c r="AE407" s="3">
        <f>SUM(Table39[[#This Row],[CNA Hours Contract]], Table39[[#This Row],[NA in Training Hours Contract]], Table39[[#This Row],[Med Aide/Tech Hours Contract]])</f>
        <v>0</v>
      </c>
      <c r="AF407" s="4">
        <f>Table39[[#This Row],[CNA/NA/Med Aide Contract Hours]]/Table39[[#This Row],[Total CNA, NA in Training, Med Aide/Tech Hours]]</f>
        <v>0</v>
      </c>
      <c r="AG407" s="3">
        <v>210.57222222222222</v>
      </c>
      <c r="AH407" s="3">
        <v>0</v>
      </c>
      <c r="AI407" s="4">
        <f>Table39[[#This Row],[CNA Hours Contract]]/Table39[[#This Row],[CNA Hours]]</f>
        <v>0</v>
      </c>
      <c r="AJ407" s="3">
        <v>0</v>
      </c>
      <c r="AK407" s="3">
        <v>0</v>
      </c>
      <c r="AL407" s="4">
        <v>0</v>
      </c>
      <c r="AM407" s="3">
        <v>0</v>
      </c>
      <c r="AN407" s="3">
        <v>0</v>
      </c>
      <c r="AO407" s="4">
        <v>0</v>
      </c>
      <c r="AP407" s="1" t="s">
        <v>405</v>
      </c>
      <c r="AQ407" s="1">
        <v>5</v>
      </c>
    </row>
    <row r="408" spans="1:43" x14ac:dyDescent="0.2">
      <c r="A408" s="1" t="s">
        <v>680</v>
      </c>
      <c r="B408" s="1" t="s">
        <v>1091</v>
      </c>
      <c r="C408" s="1" t="s">
        <v>1430</v>
      </c>
      <c r="D408" s="1" t="s">
        <v>1754</v>
      </c>
      <c r="E408" s="3">
        <v>134.02222222222221</v>
      </c>
      <c r="F408" s="3">
        <f t="shared" si="20"/>
        <v>506.19444444444446</v>
      </c>
      <c r="G408" s="3">
        <f>SUM(Table39[[#This Row],[RN Hours Contract (W/ Admin, DON)]], Table39[[#This Row],[LPN Contract Hours (w/ Admin)]], Table39[[#This Row],[CNA/NA/Med Aide Contract Hours]])</f>
        <v>2.9</v>
      </c>
      <c r="H408" s="4">
        <f>Table39[[#This Row],[Total Contract Hours]]/Table39[[#This Row],[Total Hours Nurse Staffing]]</f>
        <v>5.7290237611809245E-3</v>
      </c>
      <c r="I408" s="3">
        <f>SUM(Table39[[#This Row],[RN Hours]], Table39[[#This Row],[RN Admin Hours]], Table39[[#This Row],[RN DON Hours]])</f>
        <v>137.04166666666666</v>
      </c>
      <c r="J408" s="3">
        <f t="shared" si="18"/>
        <v>2.8055555555555554</v>
      </c>
      <c r="K408" s="4">
        <f>Table39[[#This Row],[RN Hours Contract (W/ Admin, DON)]]/Table39[[#This Row],[RN Hours (w/ Admin, DON)]]</f>
        <v>2.047228134184656E-2</v>
      </c>
      <c r="L408" s="3">
        <v>122.23611111111111</v>
      </c>
      <c r="M408" s="3">
        <v>0</v>
      </c>
      <c r="N408" s="4">
        <f>Table39[[#This Row],[RN Hours Contract]]/Table39[[#This Row],[RN Hours]]</f>
        <v>0</v>
      </c>
      <c r="O408" s="3">
        <v>9.6388888888888893</v>
      </c>
      <c r="P408" s="3">
        <v>2.8055555555555554</v>
      </c>
      <c r="Q408" s="4">
        <f>Table39[[#This Row],[RN Admin Hours Contract]]/Table39[[#This Row],[RN Admin Hours]]</f>
        <v>0.29106628242074922</v>
      </c>
      <c r="R408" s="3">
        <v>5.166666666666667</v>
      </c>
      <c r="S408" s="3">
        <v>0</v>
      </c>
      <c r="T408" s="4">
        <f>Table39[[#This Row],[RN DON Hours Contract]]/Table39[[#This Row],[RN DON Hours]]</f>
        <v>0</v>
      </c>
      <c r="U408" s="3">
        <f>SUM(Table39[[#This Row],[LPN Hours]], Table39[[#This Row],[LPN Admin Hours]])</f>
        <v>95.466666666666669</v>
      </c>
      <c r="V408" s="3">
        <f>Table39[[#This Row],[LPN Hours Contract]]+Table39[[#This Row],[LPN Admin Hours Contract]]</f>
        <v>9.4444444444444442E-2</v>
      </c>
      <c r="W408" s="4">
        <f t="shared" si="19"/>
        <v>9.8929236499068905E-4</v>
      </c>
      <c r="X408" s="3">
        <v>80.311111111111117</v>
      </c>
      <c r="Y408" s="3">
        <v>0</v>
      </c>
      <c r="Z408" s="4">
        <f>Table39[[#This Row],[LPN Hours Contract]]/Table39[[#This Row],[LPN Hours]]</f>
        <v>0</v>
      </c>
      <c r="AA408" s="3">
        <v>15.155555555555555</v>
      </c>
      <c r="AB408" s="3">
        <v>9.4444444444444442E-2</v>
      </c>
      <c r="AC408" s="4">
        <f>Table39[[#This Row],[LPN Admin Hours Contract]]/Table39[[#This Row],[LPN Admin Hours]]</f>
        <v>6.2316715542521991E-3</v>
      </c>
      <c r="AD408" s="3">
        <f>SUM(Table39[[#This Row],[CNA Hours]], Table39[[#This Row],[NA in Training Hours]], Table39[[#This Row],[Med Aide/Tech Hours]])</f>
        <v>273.68611111111113</v>
      </c>
      <c r="AE408" s="3">
        <f>SUM(Table39[[#This Row],[CNA Hours Contract]], Table39[[#This Row],[NA in Training Hours Contract]], Table39[[#This Row],[Med Aide/Tech Hours Contract]])</f>
        <v>0</v>
      </c>
      <c r="AF408" s="4">
        <f>Table39[[#This Row],[CNA/NA/Med Aide Contract Hours]]/Table39[[#This Row],[Total CNA, NA in Training, Med Aide/Tech Hours]]</f>
        <v>0</v>
      </c>
      <c r="AG408" s="3">
        <v>273.68611111111113</v>
      </c>
      <c r="AH408" s="3">
        <v>0</v>
      </c>
      <c r="AI408" s="4">
        <f>Table39[[#This Row],[CNA Hours Contract]]/Table39[[#This Row],[CNA Hours]]</f>
        <v>0</v>
      </c>
      <c r="AJ408" s="3">
        <v>0</v>
      </c>
      <c r="AK408" s="3">
        <v>0</v>
      </c>
      <c r="AL408" s="4">
        <v>0</v>
      </c>
      <c r="AM408" s="3">
        <v>0</v>
      </c>
      <c r="AN408" s="3">
        <v>0</v>
      </c>
      <c r="AO408" s="4">
        <v>0</v>
      </c>
      <c r="AP408" s="1" t="s">
        <v>406</v>
      </c>
      <c r="AQ408" s="1">
        <v>5</v>
      </c>
    </row>
    <row r="409" spans="1:43" x14ac:dyDescent="0.2">
      <c r="A409" s="1" t="s">
        <v>680</v>
      </c>
      <c r="B409" s="1" t="s">
        <v>1092</v>
      </c>
      <c r="C409" s="1" t="s">
        <v>1439</v>
      </c>
      <c r="D409" s="1" t="s">
        <v>1741</v>
      </c>
      <c r="E409" s="3">
        <v>70.7</v>
      </c>
      <c r="F409" s="3">
        <f t="shared" si="20"/>
        <v>269.69722222222225</v>
      </c>
      <c r="G409" s="3">
        <f>SUM(Table39[[#This Row],[RN Hours Contract (W/ Admin, DON)]], Table39[[#This Row],[LPN Contract Hours (w/ Admin)]], Table39[[#This Row],[CNA/NA/Med Aide Contract Hours]])</f>
        <v>0</v>
      </c>
      <c r="H409" s="4">
        <f>Table39[[#This Row],[Total Contract Hours]]/Table39[[#This Row],[Total Hours Nurse Staffing]]</f>
        <v>0</v>
      </c>
      <c r="I409" s="3">
        <f>SUM(Table39[[#This Row],[RN Hours]], Table39[[#This Row],[RN Admin Hours]], Table39[[#This Row],[RN DON Hours]])</f>
        <v>43.75833333333334</v>
      </c>
      <c r="J409" s="3">
        <f t="shared" si="18"/>
        <v>0</v>
      </c>
      <c r="K409" s="4">
        <f>Table39[[#This Row],[RN Hours Contract (W/ Admin, DON)]]/Table39[[#This Row],[RN Hours (w/ Admin, DON)]]</f>
        <v>0</v>
      </c>
      <c r="L409" s="3">
        <v>33.091666666666669</v>
      </c>
      <c r="M409" s="3">
        <v>0</v>
      </c>
      <c r="N409" s="4">
        <f>Table39[[#This Row],[RN Hours Contract]]/Table39[[#This Row],[RN Hours]]</f>
        <v>0</v>
      </c>
      <c r="O409" s="3">
        <v>5.333333333333333</v>
      </c>
      <c r="P409" s="3">
        <v>0</v>
      </c>
      <c r="Q409" s="4">
        <f>Table39[[#This Row],[RN Admin Hours Contract]]/Table39[[#This Row],[RN Admin Hours]]</f>
        <v>0</v>
      </c>
      <c r="R409" s="3">
        <v>5.333333333333333</v>
      </c>
      <c r="S409" s="3">
        <v>0</v>
      </c>
      <c r="T409" s="4">
        <f>Table39[[#This Row],[RN DON Hours Contract]]/Table39[[#This Row],[RN DON Hours]]</f>
        <v>0</v>
      </c>
      <c r="U409" s="3">
        <f>SUM(Table39[[#This Row],[LPN Hours]], Table39[[#This Row],[LPN Admin Hours]])</f>
        <v>73.480555555555554</v>
      </c>
      <c r="V409" s="3">
        <f>Table39[[#This Row],[LPN Hours Contract]]+Table39[[#This Row],[LPN Admin Hours Contract]]</f>
        <v>0</v>
      </c>
      <c r="W409" s="4">
        <f t="shared" si="19"/>
        <v>0</v>
      </c>
      <c r="X409" s="3">
        <v>62.369444444444447</v>
      </c>
      <c r="Y409" s="3">
        <v>0</v>
      </c>
      <c r="Z409" s="4">
        <f>Table39[[#This Row],[LPN Hours Contract]]/Table39[[#This Row],[LPN Hours]]</f>
        <v>0</v>
      </c>
      <c r="AA409" s="3">
        <v>11.111111111111111</v>
      </c>
      <c r="AB409" s="3">
        <v>0</v>
      </c>
      <c r="AC409" s="4">
        <f>Table39[[#This Row],[LPN Admin Hours Contract]]/Table39[[#This Row],[LPN Admin Hours]]</f>
        <v>0</v>
      </c>
      <c r="AD409" s="3">
        <f>SUM(Table39[[#This Row],[CNA Hours]], Table39[[#This Row],[NA in Training Hours]], Table39[[#This Row],[Med Aide/Tech Hours]])</f>
        <v>152.45833333333334</v>
      </c>
      <c r="AE409" s="3">
        <f>SUM(Table39[[#This Row],[CNA Hours Contract]], Table39[[#This Row],[NA in Training Hours Contract]], Table39[[#This Row],[Med Aide/Tech Hours Contract]])</f>
        <v>0</v>
      </c>
      <c r="AF409" s="4">
        <f>Table39[[#This Row],[CNA/NA/Med Aide Contract Hours]]/Table39[[#This Row],[Total CNA, NA in Training, Med Aide/Tech Hours]]</f>
        <v>0</v>
      </c>
      <c r="AG409" s="3">
        <v>152.45833333333334</v>
      </c>
      <c r="AH409" s="3">
        <v>0</v>
      </c>
      <c r="AI409" s="4">
        <f>Table39[[#This Row],[CNA Hours Contract]]/Table39[[#This Row],[CNA Hours]]</f>
        <v>0</v>
      </c>
      <c r="AJ409" s="3">
        <v>0</v>
      </c>
      <c r="AK409" s="3">
        <v>0</v>
      </c>
      <c r="AL409" s="4">
        <v>0</v>
      </c>
      <c r="AM409" s="3">
        <v>0</v>
      </c>
      <c r="AN409" s="3">
        <v>0</v>
      </c>
      <c r="AO409" s="4">
        <v>0</v>
      </c>
      <c r="AP409" s="1" t="s">
        <v>407</v>
      </c>
      <c r="AQ409" s="1">
        <v>5</v>
      </c>
    </row>
    <row r="410" spans="1:43" x14ac:dyDescent="0.2">
      <c r="A410" s="1" t="s">
        <v>680</v>
      </c>
      <c r="B410" s="1" t="s">
        <v>1093</v>
      </c>
      <c r="C410" s="1" t="s">
        <v>1600</v>
      </c>
      <c r="D410" s="1" t="s">
        <v>1741</v>
      </c>
      <c r="E410" s="3">
        <v>81.644444444444446</v>
      </c>
      <c r="F410" s="3">
        <f t="shared" si="20"/>
        <v>239.15033333333332</v>
      </c>
      <c r="G410" s="3">
        <f>SUM(Table39[[#This Row],[RN Hours Contract (W/ Admin, DON)]], Table39[[#This Row],[LPN Contract Hours (w/ Admin)]], Table39[[#This Row],[CNA/NA/Med Aide Contract Hours]])</f>
        <v>19.350000000000001</v>
      </c>
      <c r="H410" s="4">
        <f>Table39[[#This Row],[Total Contract Hours]]/Table39[[#This Row],[Total Hours Nurse Staffing]]</f>
        <v>8.0911449004879787E-2</v>
      </c>
      <c r="I410" s="3">
        <f>SUM(Table39[[#This Row],[RN Hours]], Table39[[#This Row],[RN Admin Hours]], Table39[[#This Row],[RN DON Hours]])</f>
        <v>19.223111111111109</v>
      </c>
      <c r="J410" s="3">
        <f t="shared" si="18"/>
        <v>1.0666666666666667</v>
      </c>
      <c r="K410" s="4">
        <f>Table39[[#This Row],[RN Hours Contract (W/ Admin, DON)]]/Table39[[#This Row],[RN Hours (w/ Admin, DON)]]</f>
        <v>5.5488763525386113E-2</v>
      </c>
      <c r="L410" s="3">
        <v>18.156444444444443</v>
      </c>
      <c r="M410" s="3">
        <v>0</v>
      </c>
      <c r="N410" s="4">
        <f>Table39[[#This Row],[RN Hours Contract]]/Table39[[#This Row],[RN Hours]]</f>
        <v>0</v>
      </c>
      <c r="O410" s="3">
        <v>1.0666666666666667</v>
      </c>
      <c r="P410" s="3">
        <v>1.0666666666666667</v>
      </c>
      <c r="Q410" s="4">
        <f>Table39[[#This Row],[RN Admin Hours Contract]]/Table39[[#This Row],[RN Admin Hours]]</f>
        <v>1</v>
      </c>
      <c r="R410" s="3">
        <v>0</v>
      </c>
      <c r="S410" s="3">
        <v>0</v>
      </c>
      <c r="T410" s="4">
        <v>0</v>
      </c>
      <c r="U410" s="3">
        <f>SUM(Table39[[#This Row],[LPN Hours]], Table39[[#This Row],[LPN Admin Hours]])</f>
        <v>72.285555555555547</v>
      </c>
      <c r="V410" s="3">
        <f>Table39[[#This Row],[LPN Hours Contract]]+Table39[[#This Row],[LPN Admin Hours Contract]]</f>
        <v>1.8666666666666667</v>
      </c>
      <c r="W410" s="4">
        <f t="shared" si="19"/>
        <v>2.5823508615521778E-2</v>
      </c>
      <c r="X410" s="3">
        <v>56.524444444444441</v>
      </c>
      <c r="Y410" s="3">
        <v>1.8666666666666667</v>
      </c>
      <c r="Z410" s="4">
        <f>Table39[[#This Row],[LPN Hours Contract]]/Table39[[#This Row],[LPN Hours]]</f>
        <v>3.3024060386853279E-2</v>
      </c>
      <c r="AA410" s="3">
        <v>15.761111111111111</v>
      </c>
      <c r="AB410" s="3">
        <v>0</v>
      </c>
      <c r="AC410" s="4">
        <f>Table39[[#This Row],[LPN Admin Hours Contract]]/Table39[[#This Row],[LPN Admin Hours]]</f>
        <v>0</v>
      </c>
      <c r="AD410" s="3">
        <f>SUM(Table39[[#This Row],[CNA Hours]], Table39[[#This Row],[NA in Training Hours]], Table39[[#This Row],[Med Aide/Tech Hours]])</f>
        <v>147.64166666666668</v>
      </c>
      <c r="AE410" s="3">
        <f>SUM(Table39[[#This Row],[CNA Hours Contract]], Table39[[#This Row],[NA in Training Hours Contract]], Table39[[#This Row],[Med Aide/Tech Hours Contract]])</f>
        <v>16.416666666666668</v>
      </c>
      <c r="AF410" s="4">
        <f>Table39[[#This Row],[CNA/NA/Med Aide Contract Hours]]/Table39[[#This Row],[Total CNA, NA in Training, Med Aide/Tech Hours]]</f>
        <v>0.11119263983744426</v>
      </c>
      <c r="AG410" s="3">
        <v>147.64166666666668</v>
      </c>
      <c r="AH410" s="3">
        <v>16.416666666666668</v>
      </c>
      <c r="AI410" s="4">
        <f>Table39[[#This Row],[CNA Hours Contract]]/Table39[[#This Row],[CNA Hours]]</f>
        <v>0.11119263983744426</v>
      </c>
      <c r="AJ410" s="3">
        <v>0</v>
      </c>
      <c r="AK410" s="3">
        <v>0</v>
      </c>
      <c r="AL410" s="4">
        <v>0</v>
      </c>
      <c r="AM410" s="3">
        <v>0</v>
      </c>
      <c r="AN410" s="3">
        <v>0</v>
      </c>
      <c r="AO410" s="4">
        <v>0</v>
      </c>
      <c r="AP410" s="1" t="s">
        <v>408</v>
      </c>
      <c r="AQ410" s="1">
        <v>5</v>
      </c>
    </row>
    <row r="411" spans="1:43" x14ac:dyDescent="0.2">
      <c r="A411" s="1" t="s">
        <v>680</v>
      </c>
      <c r="B411" s="1" t="s">
        <v>1094</v>
      </c>
      <c r="C411" s="1" t="s">
        <v>1430</v>
      </c>
      <c r="D411" s="1" t="s">
        <v>1754</v>
      </c>
      <c r="E411" s="3">
        <v>125.2</v>
      </c>
      <c r="F411" s="3">
        <f t="shared" si="20"/>
        <v>529.60277777777787</v>
      </c>
      <c r="G411" s="3">
        <f>SUM(Table39[[#This Row],[RN Hours Contract (W/ Admin, DON)]], Table39[[#This Row],[LPN Contract Hours (w/ Admin)]], Table39[[#This Row],[CNA/NA/Med Aide Contract Hours]])</f>
        <v>85.980555555555554</v>
      </c>
      <c r="H411" s="4">
        <f>Table39[[#This Row],[Total Contract Hours]]/Table39[[#This Row],[Total Hours Nurse Staffing]]</f>
        <v>0.16234914007878018</v>
      </c>
      <c r="I411" s="3">
        <f>SUM(Table39[[#This Row],[RN Hours]], Table39[[#This Row],[RN Admin Hours]], Table39[[#This Row],[RN DON Hours]])</f>
        <v>163.03888888888892</v>
      </c>
      <c r="J411" s="3">
        <f t="shared" si="18"/>
        <v>0.56388888888888888</v>
      </c>
      <c r="K411" s="4">
        <f>Table39[[#This Row],[RN Hours Contract (W/ Admin, DON)]]/Table39[[#This Row],[RN Hours (w/ Admin, DON)]]</f>
        <v>3.4586158721504746E-3</v>
      </c>
      <c r="L411" s="3">
        <v>145.97222222222223</v>
      </c>
      <c r="M411" s="3">
        <v>0.56388888888888888</v>
      </c>
      <c r="N411" s="4">
        <f>Table39[[#This Row],[RN Hours Contract]]/Table39[[#This Row],[RN Hours]]</f>
        <v>3.8629876308277828E-3</v>
      </c>
      <c r="O411" s="3">
        <v>12.444444444444445</v>
      </c>
      <c r="P411" s="3">
        <v>0</v>
      </c>
      <c r="Q411" s="4">
        <f>Table39[[#This Row],[RN Admin Hours Contract]]/Table39[[#This Row],[RN Admin Hours]]</f>
        <v>0</v>
      </c>
      <c r="R411" s="3">
        <v>4.6222222222222218</v>
      </c>
      <c r="S411" s="3">
        <v>0</v>
      </c>
      <c r="T411" s="4">
        <f>Table39[[#This Row],[RN DON Hours Contract]]/Table39[[#This Row],[RN DON Hours]]</f>
        <v>0</v>
      </c>
      <c r="U411" s="3">
        <f>SUM(Table39[[#This Row],[LPN Hours]], Table39[[#This Row],[LPN Admin Hours]])</f>
        <v>55.694444444444443</v>
      </c>
      <c r="V411" s="3">
        <f>Table39[[#This Row],[LPN Hours Contract]]+Table39[[#This Row],[LPN Admin Hours Contract]]</f>
        <v>14.463888888888889</v>
      </c>
      <c r="W411" s="4">
        <f t="shared" si="19"/>
        <v>0.25970074812967581</v>
      </c>
      <c r="X411" s="3">
        <v>53.347222222222221</v>
      </c>
      <c r="Y411" s="3">
        <v>14.463888888888889</v>
      </c>
      <c r="Z411" s="4">
        <f>Table39[[#This Row],[LPN Hours Contract]]/Table39[[#This Row],[LPN Hours]]</f>
        <v>0.27112731059619888</v>
      </c>
      <c r="AA411" s="3">
        <v>2.3472222222222223</v>
      </c>
      <c r="AB411" s="3">
        <v>0</v>
      </c>
      <c r="AC411" s="4">
        <f>Table39[[#This Row],[LPN Admin Hours Contract]]/Table39[[#This Row],[LPN Admin Hours]]</f>
        <v>0</v>
      </c>
      <c r="AD411" s="3">
        <f>SUM(Table39[[#This Row],[CNA Hours]], Table39[[#This Row],[NA in Training Hours]], Table39[[#This Row],[Med Aide/Tech Hours]])</f>
        <v>310.86944444444447</v>
      </c>
      <c r="AE411" s="3">
        <f>SUM(Table39[[#This Row],[CNA Hours Contract]], Table39[[#This Row],[NA in Training Hours Contract]], Table39[[#This Row],[Med Aide/Tech Hours Contract]])</f>
        <v>70.952777777777783</v>
      </c>
      <c r="AF411" s="4">
        <f>Table39[[#This Row],[CNA/NA/Med Aide Contract Hours]]/Table39[[#This Row],[Total CNA, NA in Training, Med Aide/Tech Hours]]</f>
        <v>0.22823979341095316</v>
      </c>
      <c r="AG411" s="3">
        <v>310.86944444444447</v>
      </c>
      <c r="AH411" s="3">
        <v>70.952777777777783</v>
      </c>
      <c r="AI411" s="4">
        <f>Table39[[#This Row],[CNA Hours Contract]]/Table39[[#This Row],[CNA Hours]]</f>
        <v>0.22823979341095316</v>
      </c>
      <c r="AJ411" s="3">
        <v>0</v>
      </c>
      <c r="AK411" s="3">
        <v>0</v>
      </c>
      <c r="AL411" s="4">
        <v>0</v>
      </c>
      <c r="AM411" s="3">
        <v>0</v>
      </c>
      <c r="AN411" s="3">
        <v>0</v>
      </c>
      <c r="AO411" s="4">
        <v>0</v>
      </c>
      <c r="AP411" s="1" t="s">
        <v>409</v>
      </c>
      <c r="AQ411" s="1">
        <v>5</v>
      </c>
    </row>
    <row r="412" spans="1:43" x14ac:dyDescent="0.2">
      <c r="A412" s="1" t="s">
        <v>680</v>
      </c>
      <c r="B412" s="1" t="s">
        <v>1095</v>
      </c>
      <c r="C412" s="1" t="s">
        <v>1614</v>
      </c>
      <c r="D412" s="1" t="s">
        <v>1741</v>
      </c>
      <c r="E412" s="3">
        <v>61.288888888888891</v>
      </c>
      <c r="F412" s="3">
        <f t="shared" si="20"/>
        <v>208.11388888888888</v>
      </c>
      <c r="G412" s="3">
        <f>SUM(Table39[[#This Row],[RN Hours Contract (W/ Admin, DON)]], Table39[[#This Row],[LPN Contract Hours (w/ Admin)]], Table39[[#This Row],[CNA/NA/Med Aide Contract Hours]])</f>
        <v>0</v>
      </c>
      <c r="H412" s="4">
        <f>Table39[[#This Row],[Total Contract Hours]]/Table39[[#This Row],[Total Hours Nurse Staffing]]</f>
        <v>0</v>
      </c>
      <c r="I412" s="3">
        <f>SUM(Table39[[#This Row],[RN Hours]], Table39[[#This Row],[RN Admin Hours]], Table39[[#This Row],[RN DON Hours]])</f>
        <v>27.897222222222219</v>
      </c>
      <c r="J412" s="3">
        <f t="shared" si="18"/>
        <v>0</v>
      </c>
      <c r="K412" s="4">
        <f>Table39[[#This Row],[RN Hours Contract (W/ Admin, DON)]]/Table39[[#This Row],[RN Hours (w/ Admin, DON)]]</f>
        <v>0</v>
      </c>
      <c r="L412" s="3">
        <v>22.297222222222221</v>
      </c>
      <c r="M412" s="3">
        <v>0</v>
      </c>
      <c r="N412" s="4">
        <f>Table39[[#This Row],[RN Hours Contract]]/Table39[[#This Row],[RN Hours]]</f>
        <v>0</v>
      </c>
      <c r="O412" s="3">
        <v>0</v>
      </c>
      <c r="P412" s="3">
        <v>0</v>
      </c>
      <c r="Q412" s="4">
        <v>0</v>
      </c>
      <c r="R412" s="3">
        <v>5.6</v>
      </c>
      <c r="S412" s="3">
        <v>0</v>
      </c>
      <c r="T412" s="4">
        <f>Table39[[#This Row],[RN DON Hours Contract]]/Table39[[#This Row],[RN DON Hours]]</f>
        <v>0</v>
      </c>
      <c r="U412" s="3">
        <f>SUM(Table39[[#This Row],[LPN Hours]], Table39[[#This Row],[LPN Admin Hours]])</f>
        <v>79.288555555555547</v>
      </c>
      <c r="V412" s="3">
        <f>Table39[[#This Row],[LPN Hours Contract]]+Table39[[#This Row],[LPN Admin Hours Contract]]</f>
        <v>0</v>
      </c>
      <c r="W412" s="4">
        <f t="shared" si="19"/>
        <v>0</v>
      </c>
      <c r="X412" s="3">
        <v>63.605555555555554</v>
      </c>
      <c r="Y412" s="3">
        <v>0</v>
      </c>
      <c r="Z412" s="4">
        <f>Table39[[#This Row],[LPN Hours Contract]]/Table39[[#This Row],[LPN Hours]]</f>
        <v>0</v>
      </c>
      <c r="AA412" s="3">
        <v>15.683</v>
      </c>
      <c r="AB412" s="3">
        <v>0</v>
      </c>
      <c r="AC412" s="4">
        <f>Table39[[#This Row],[LPN Admin Hours Contract]]/Table39[[#This Row],[LPN Admin Hours]]</f>
        <v>0</v>
      </c>
      <c r="AD412" s="3">
        <f>SUM(Table39[[#This Row],[CNA Hours]], Table39[[#This Row],[NA in Training Hours]], Table39[[#This Row],[Med Aide/Tech Hours]])</f>
        <v>100.92811111111112</v>
      </c>
      <c r="AE412" s="3">
        <f>SUM(Table39[[#This Row],[CNA Hours Contract]], Table39[[#This Row],[NA in Training Hours Contract]], Table39[[#This Row],[Med Aide/Tech Hours Contract]])</f>
        <v>0</v>
      </c>
      <c r="AF412" s="4">
        <f>Table39[[#This Row],[CNA/NA/Med Aide Contract Hours]]/Table39[[#This Row],[Total CNA, NA in Training, Med Aide/Tech Hours]]</f>
        <v>0</v>
      </c>
      <c r="AG412" s="3">
        <v>100.92811111111112</v>
      </c>
      <c r="AH412" s="3">
        <v>0</v>
      </c>
      <c r="AI412" s="4">
        <f>Table39[[#This Row],[CNA Hours Contract]]/Table39[[#This Row],[CNA Hours]]</f>
        <v>0</v>
      </c>
      <c r="AJ412" s="3">
        <v>0</v>
      </c>
      <c r="AK412" s="3">
        <v>0</v>
      </c>
      <c r="AL412" s="4">
        <v>0</v>
      </c>
      <c r="AM412" s="3">
        <v>0</v>
      </c>
      <c r="AN412" s="3">
        <v>0</v>
      </c>
      <c r="AO412" s="4">
        <v>0</v>
      </c>
      <c r="AP412" s="1" t="s">
        <v>410</v>
      </c>
      <c r="AQ412" s="1">
        <v>5</v>
      </c>
    </row>
    <row r="413" spans="1:43" x14ac:dyDescent="0.2">
      <c r="A413" s="1" t="s">
        <v>680</v>
      </c>
      <c r="B413" s="1" t="s">
        <v>1096</v>
      </c>
      <c r="C413" s="1" t="s">
        <v>1615</v>
      </c>
      <c r="D413" s="1" t="s">
        <v>1724</v>
      </c>
      <c r="E413" s="3">
        <v>34.655555555555559</v>
      </c>
      <c r="F413" s="3">
        <f t="shared" si="20"/>
        <v>101.71666666666667</v>
      </c>
      <c r="G413" s="3">
        <f>SUM(Table39[[#This Row],[RN Hours Contract (W/ Admin, DON)]], Table39[[#This Row],[LPN Contract Hours (w/ Admin)]], Table39[[#This Row],[CNA/NA/Med Aide Contract Hours]])</f>
        <v>0</v>
      </c>
      <c r="H413" s="4">
        <f>Table39[[#This Row],[Total Contract Hours]]/Table39[[#This Row],[Total Hours Nurse Staffing]]</f>
        <v>0</v>
      </c>
      <c r="I413" s="3">
        <f>SUM(Table39[[#This Row],[RN Hours]], Table39[[#This Row],[RN Admin Hours]], Table39[[#This Row],[RN DON Hours]])</f>
        <v>17.780555555555555</v>
      </c>
      <c r="J413" s="3">
        <f t="shared" si="18"/>
        <v>0</v>
      </c>
      <c r="K413" s="4">
        <f>Table39[[#This Row],[RN Hours Contract (W/ Admin, DON)]]/Table39[[#This Row],[RN Hours (w/ Admin, DON)]]</f>
        <v>0</v>
      </c>
      <c r="L413" s="3">
        <v>13.647222222222222</v>
      </c>
      <c r="M413" s="3">
        <v>0</v>
      </c>
      <c r="N413" s="4">
        <f>Table39[[#This Row],[RN Hours Contract]]/Table39[[#This Row],[RN Hours]]</f>
        <v>0</v>
      </c>
      <c r="O413" s="3">
        <v>0</v>
      </c>
      <c r="P413" s="3">
        <v>0</v>
      </c>
      <c r="Q413" s="4">
        <v>0</v>
      </c>
      <c r="R413" s="3">
        <v>4.1333333333333337</v>
      </c>
      <c r="S413" s="3">
        <v>0</v>
      </c>
      <c r="T413" s="4">
        <f>Table39[[#This Row],[RN DON Hours Contract]]/Table39[[#This Row],[RN DON Hours]]</f>
        <v>0</v>
      </c>
      <c r="U413" s="3">
        <f>SUM(Table39[[#This Row],[LPN Hours]], Table39[[#This Row],[LPN Admin Hours]])</f>
        <v>24.930555555555557</v>
      </c>
      <c r="V413" s="3">
        <f>Table39[[#This Row],[LPN Hours Contract]]+Table39[[#This Row],[LPN Admin Hours Contract]]</f>
        <v>0</v>
      </c>
      <c r="W413" s="4">
        <f t="shared" si="19"/>
        <v>0</v>
      </c>
      <c r="X413" s="3">
        <v>22.558333333333334</v>
      </c>
      <c r="Y413" s="3">
        <v>0</v>
      </c>
      <c r="Z413" s="4">
        <f>Table39[[#This Row],[LPN Hours Contract]]/Table39[[#This Row],[LPN Hours]]</f>
        <v>0</v>
      </c>
      <c r="AA413" s="3">
        <v>2.3722222222222222</v>
      </c>
      <c r="AB413" s="3">
        <v>0</v>
      </c>
      <c r="AC413" s="4">
        <f>Table39[[#This Row],[LPN Admin Hours Contract]]/Table39[[#This Row],[LPN Admin Hours]]</f>
        <v>0</v>
      </c>
      <c r="AD413" s="3">
        <f>SUM(Table39[[#This Row],[CNA Hours]], Table39[[#This Row],[NA in Training Hours]], Table39[[#This Row],[Med Aide/Tech Hours]])</f>
        <v>59.005555555555553</v>
      </c>
      <c r="AE413" s="3">
        <f>SUM(Table39[[#This Row],[CNA Hours Contract]], Table39[[#This Row],[NA in Training Hours Contract]], Table39[[#This Row],[Med Aide/Tech Hours Contract]])</f>
        <v>0</v>
      </c>
      <c r="AF413" s="4">
        <f>Table39[[#This Row],[CNA/NA/Med Aide Contract Hours]]/Table39[[#This Row],[Total CNA, NA in Training, Med Aide/Tech Hours]]</f>
        <v>0</v>
      </c>
      <c r="AG413" s="3">
        <v>59.005555555555553</v>
      </c>
      <c r="AH413" s="3">
        <v>0</v>
      </c>
      <c r="AI413" s="4">
        <f>Table39[[#This Row],[CNA Hours Contract]]/Table39[[#This Row],[CNA Hours]]</f>
        <v>0</v>
      </c>
      <c r="AJ413" s="3">
        <v>0</v>
      </c>
      <c r="AK413" s="3">
        <v>0</v>
      </c>
      <c r="AL413" s="4">
        <v>0</v>
      </c>
      <c r="AM413" s="3">
        <v>0</v>
      </c>
      <c r="AN413" s="3">
        <v>0</v>
      </c>
      <c r="AO413" s="4">
        <v>0</v>
      </c>
      <c r="AP413" s="1" t="s">
        <v>411</v>
      </c>
      <c r="AQ413" s="1">
        <v>5</v>
      </c>
    </row>
    <row r="414" spans="1:43" x14ac:dyDescent="0.2">
      <c r="A414" s="1" t="s">
        <v>680</v>
      </c>
      <c r="B414" s="1" t="s">
        <v>1097</v>
      </c>
      <c r="C414" s="1" t="s">
        <v>1439</v>
      </c>
      <c r="D414" s="1" t="s">
        <v>1741</v>
      </c>
      <c r="E414" s="3">
        <v>185.47777777777779</v>
      </c>
      <c r="F414" s="3">
        <f t="shared" si="20"/>
        <v>435.74088888888889</v>
      </c>
      <c r="G414" s="3">
        <f>SUM(Table39[[#This Row],[RN Hours Contract (W/ Admin, DON)]], Table39[[#This Row],[LPN Contract Hours (w/ Admin)]], Table39[[#This Row],[CNA/NA/Med Aide Contract Hours]])</f>
        <v>2.1333333333333333</v>
      </c>
      <c r="H414" s="4">
        <f>Table39[[#This Row],[Total Contract Hours]]/Table39[[#This Row],[Total Hours Nurse Staffing]]</f>
        <v>4.8958759385037184E-3</v>
      </c>
      <c r="I414" s="3">
        <f>SUM(Table39[[#This Row],[RN Hours]], Table39[[#This Row],[RN Admin Hours]], Table39[[#This Row],[RN DON Hours]])</f>
        <v>75.855555555555554</v>
      </c>
      <c r="J414" s="3">
        <f t="shared" si="18"/>
        <v>0</v>
      </c>
      <c r="K414" s="4">
        <f>Table39[[#This Row],[RN Hours Contract (W/ Admin, DON)]]/Table39[[#This Row],[RN Hours (w/ Admin, DON)]]</f>
        <v>0</v>
      </c>
      <c r="L414" s="3">
        <v>52.722222222222221</v>
      </c>
      <c r="M414" s="3">
        <v>0</v>
      </c>
      <c r="N414" s="4">
        <f>Table39[[#This Row],[RN Hours Contract]]/Table39[[#This Row],[RN Hours]]</f>
        <v>0</v>
      </c>
      <c r="O414" s="3">
        <v>15.4</v>
      </c>
      <c r="P414" s="3">
        <v>0</v>
      </c>
      <c r="Q414" s="4">
        <f>Table39[[#This Row],[RN Admin Hours Contract]]/Table39[[#This Row],[RN Admin Hours]]</f>
        <v>0</v>
      </c>
      <c r="R414" s="3">
        <v>7.7333333333333334</v>
      </c>
      <c r="S414" s="3">
        <v>0</v>
      </c>
      <c r="T414" s="4">
        <f>Table39[[#This Row],[RN DON Hours Contract]]/Table39[[#This Row],[RN DON Hours]]</f>
        <v>0</v>
      </c>
      <c r="U414" s="3">
        <f>SUM(Table39[[#This Row],[LPN Hours]], Table39[[#This Row],[LPN Admin Hours]])</f>
        <v>120.77477777777779</v>
      </c>
      <c r="V414" s="3">
        <f>Table39[[#This Row],[LPN Hours Contract]]+Table39[[#This Row],[LPN Admin Hours Contract]]</f>
        <v>2.1333333333333333</v>
      </c>
      <c r="W414" s="4">
        <f t="shared" si="19"/>
        <v>1.7663732217819576E-2</v>
      </c>
      <c r="X414" s="3">
        <v>101.02800000000001</v>
      </c>
      <c r="Y414" s="3">
        <v>0</v>
      </c>
      <c r="Z414" s="4">
        <f>Table39[[#This Row],[LPN Hours Contract]]/Table39[[#This Row],[LPN Hours]]</f>
        <v>0</v>
      </c>
      <c r="AA414" s="3">
        <v>19.74677777777778</v>
      </c>
      <c r="AB414" s="3">
        <v>2.1333333333333333</v>
      </c>
      <c r="AC414" s="4">
        <f>Table39[[#This Row],[LPN Admin Hours Contract]]/Table39[[#This Row],[LPN Admin Hours]]</f>
        <v>0.10803450351956155</v>
      </c>
      <c r="AD414" s="3">
        <f>SUM(Table39[[#This Row],[CNA Hours]], Table39[[#This Row],[NA in Training Hours]], Table39[[#This Row],[Med Aide/Tech Hours]])</f>
        <v>239.11055555555555</v>
      </c>
      <c r="AE414" s="3">
        <f>SUM(Table39[[#This Row],[CNA Hours Contract]], Table39[[#This Row],[NA in Training Hours Contract]], Table39[[#This Row],[Med Aide/Tech Hours Contract]])</f>
        <v>0</v>
      </c>
      <c r="AF414" s="4">
        <f>Table39[[#This Row],[CNA/NA/Med Aide Contract Hours]]/Table39[[#This Row],[Total CNA, NA in Training, Med Aide/Tech Hours]]</f>
        <v>0</v>
      </c>
      <c r="AG414" s="3">
        <v>239.11055555555555</v>
      </c>
      <c r="AH414" s="3">
        <v>0</v>
      </c>
      <c r="AI414" s="4">
        <f>Table39[[#This Row],[CNA Hours Contract]]/Table39[[#This Row],[CNA Hours]]</f>
        <v>0</v>
      </c>
      <c r="AJ414" s="3">
        <v>0</v>
      </c>
      <c r="AK414" s="3">
        <v>0</v>
      </c>
      <c r="AL414" s="4">
        <v>0</v>
      </c>
      <c r="AM414" s="3">
        <v>0</v>
      </c>
      <c r="AN414" s="3">
        <v>0</v>
      </c>
      <c r="AO414" s="4">
        <v>0</v>
      </c>
      <c r="AP414" s="1" t="s">
        <v>412</v>
      </c>
      <c r="AQ414" s="1">
        <v>5</v>
      </c>
    </row>
    <row r="415" spans="1:43" x14ac:dyDescent="0.2">
      <c r="A415" s="1" t="s">
        <v>680</v>
      </c>
      <c r="B415" s="1" t="s">
        <v>1098</v>
      </c>
      <c r="C415" s="1" t="s">
        <v>1378</v>
      </c>
      <c r="D415" s="1" t="s">
        <v>1785</v>
      </c>
      <c r="E415" s="3">
        <v>65.055555555555557</v>
      </c>
      <c r="F415" s="3">
        <f t="shared" si="20"/>
        <v>313.29166666666669</v>
      </c>
      <c r="G415" s="3">
        <f>SUM(Table39[[#This Row],[RN Hours Contract (W/ Admin, DON)]], Table39[[#This Row],[LPN Contract Hours (w/ Admin)]], Table39[[#This Row],[CNA/NA/Med Aide Contract Hours]])</f>
        <v>0</v>
      </c>
      <c r="H415" s="4">
        <f>Table39[[#This Row],[Total Contract Hours]]/Table39[[#This Row],[Total Hours Nurse Staffing]]</f>
        <v>0</v>
      </c>
      <c r="I415" s="3">
        <f>SUM(Table39[[#This Row],[RN Hours]], Table39[[#This Row],[RN Admin Hours]], Table39[[#This Row],[RN DON Hours]])</f>
        <v>40.794444444444444</v>
      </c>
      <c r="J415" s="3">
        <f t="shared" si="18"/>
        <v>0</v>
      </c>
      <c r="K415" s="4">
        <f>Table39[[#This Row],[RN Hours Contract (W/ Admin, DON)]]/Table39[[#This Row],[RN Hours (w/ Admin, DON)]]</f>
        <v>0</v>
      </c>
      <c r="L415" s="3">
        <v>35.416666666666664</v>
      </c>
      <c r="M415" s="3">
        <v>0</v>
      </c>
      <c r="N415" s="4">
        <f>Table39[[#This Row],[RN Hours Contract]]/Table39[[#This Row],[RN Hours]]</f>
        <v>0</v>
      </c>
      <c r="O415" s="3">
        <v>5.3777777777777782</v>
      </c>
      <c r="P415" s="3">
        <v>0</v>
      </c>
      <c r="Q415" s="4">
        <f>Table39[[#This Row],[RN Admin Hours Contract]]/Table39[[#This Row],[RN Admin Hours]]</f>
        <v>0</v>
      </c>
      <c r="R415" s="3">
        <v>0</v>
      </c>
      <c r="S415" s="3">
        <v>0</v>
      </c>
      <c r="T415" s="4">
        <v>0</v>
      </c>
      <c r="U415" s="3">
        <f>SUM(Table39[[#This Row],[LPN Hours]], Table39[[#This Row],[LPN Admin Hours]])</f>
        <v>52.519444444444446</v>
      </c>
      <c r="V415" s="3">
        <f>Table39[[#This Row],[LPN Hours Contract]]+Table39[[#This Row],[LPN Admin Hours Contract]]</f>
        <v>0</v>
      </c>
      <c r="W415" s="4">
        <f t="shared" si="19"/>
        <v>0</v>
      </c>
      <c r="X415" s="3">
        <v>52.519444444444446</v>
      </c>
      <c r="Y415" s="3">
        <v>0</v>
      </c>
      <c r="Z415" s="4">
        <f>Table39[[#This Row],[LPN Hours Contract]]/Table39[[#This Row],[LPN Hours]]</f>
        <v>0</v>
      </c>
      <c r="AA415" s="3">
        <v>0</v>
      </c>
      <c r="AB415" s="3">
        <v>0</v>
      </c>
      <c r="AC415" s="4">
        <v>0</v>
      </c>
      <c r="AD415" s="3">
        <f>SUM(Table39[[#This Row],[CNA Hours]], Table39[[#This Row],[NA in Training Hours]], Table39[[#This Row],[Med Aide/Tech Hours]])</f>
        <v>219.97777777777779</v>
      </c>
      <c r="AE415" s="3">
        <f>SUM(Table39[[#This Row],[CNA Hours Contract]], Table39[[#This Row],[NA in Training Hours Contract]], Table39[[#This Row],[Med Aide/Tech Hours Contract]])</f>
        <v>0</v>
      </c>
      <c r="AF415" s="4">
        <f>Table39[[#This Row],[CNA/NA/Med Aide Contract Hours]]/Table39[[#This Row],[Total CNA, NA in Training, Med Aide/Tech Hours]]</f>
        <v>0</v>
      </c>
      <c r="AG415" s="3">
        <v>219.97777777777779</v>
      </c>
      <c r="AH415" s="3">
        <v>0</v>
      </c>
      <c r="AI415" s="4">
        <f>Table39[[#This Row],[CNA Hours Contract]]/Table39[[#This Row],[CNA Hours]]</f>
        <v>0</v>
      </c>
      <c r="AJ415" s="3">
        <v>0</v>
      </c>
      <c r="AK415" s="3">
        <v>0</v>
      </c>
      <c r="AL415" s="4">
        <v>0</v>
      </c>
      <c r="AM415" s="3">
        <v>0</v>
      </c>
      <c r="AN415" s="3">
        <v>0</v>
      </c>
      <c r="AO415" s="4">
        <v>0</v>
      </c>
      <c r="AP415" s="1" t="s">
        <v>413</v>
      </c>
      <c r="AQ415" s="1">
        <v>5</v>
      </c>
    </row>
    <row r="416" spans="1:43" x14ac:dyDescent="0.2">
      <c r="A416" s="1" t="s">
        <v>680</v>
      </c>
      <c r="B416" s="1" t="s">
        <v>1099</v>
      </c>
      <c r="C416" s="1" t="s">
        <v>1439</v>
      </c>
      <c r="D416" s="1" t="s">
        <v>1741</v>
      </c>
      <c r="E416" s="3">
        <v>117.87777777777778</v>
      </c>
      <c r="F416" s="3">
        <f t="shared" si="20"/>
        <v>338.59322222222227</v>
      </c>
      <c r="G416" s="3">
        <f>SUM(Table39[[#This Row],[RN Hours Contract (W/ Admin, DON)]], Table39[[#This Row],[LPN Contract Hours (w/ Admin)]], Table39[[#This Row],[CNA/NA/Med Aide Contract Hours]])</f>
        <v>83.068333333333356</v>
      </c>
      <c r="H416" s="4">
        <f>Table39[[#This Row],[Total Contract Hours]]/Table39[[#This Row],[Total Hours Nurse Staffing]]</f>
        <v>0.24533371574347326</v>
      </c>
      <c r="I416" s="3">
        <f>SUM(Table39[[#This Row],[RN Hours]], Table39[[#This Row],[RN Admin Hours]], Table39[[#This Row],[RN DON Hours]])</f>
        <v>33.855222222222224</v>
      </c>
      <c r="J416" s="3">
        <f t="shared" si="18"/>
        <v>0</v>
      </c>
      <c r="K416" s="4">
        <f>Table39[[#This Row],[RN Hours Contract (W/ Admin, DON)]]/Table39[[#This Row],[RN Hours (w/ Admin, DON)]]</f>
        <v>0</v>
      </c>
      <c r="L416" s="3">
        <v>24.060777777777776</v>
      </c>
      <c r="M416" s="3">
        <v>0</v>
      </c>
      <c r="N416" s="4">
        <f>Table39[[#This Row],[RN Hours Contract]]/Table39[[#This Row],[RN Hours]]</f>
        <v>0</v>
      </c>
      <c r="O416" s="3">
        <v>5.7055555555555557</v>
      </c>
      <c r="P416" s="3">
        <v>0</v>
      </c>
      <c r="Q416" s="4">
        <f>Table39[[#This Row],[RN Admin Hours Contract]]/Table39[[#This Row],[RN Admin Hours]]</f>
        <v>0</v>
      </c>
      <c r="R416" s="3">
        <v>4.0888888888888886</v>
      </c>
      <c r="S416" s="3">
        <v>0</v>
      </c>
      <c r="T416" s="4">
        <f>Table39[[#This Row],[RN DON Hours Contract]]/Table39[[#This Row],[RN DON Hours]]</f>
        <v>0</v>
      </c>
      <c r="U416" s="3">
        <f>SUM(Table39[[#This Row],[LPN Hours]], Table39[[#This Row],[LPN Admin Hours]])</f>
        <v>139.52377777777778</v>
      </c>
      <c r="V416" s="3">
        <f>Table39[[#This Row],[LPN Hours Contract]]+Table39[[#This Row],[LPN Admin Hours Contract]]</f>
        <v>50.832333333333352</v>
      </c>
      <c r="W416" s="4">
        <f t="shared" si="19"/>
        <v>0.36432738665014497</v>
      </c>
      <c r="X416" s="3">
        <v>113.77933333333333</v>
      </c>
      <c r="Y416" s="3">
        <v>50.832333333333352</v>
      </c>
      <c r="Z416" s="4">
        <f>Table39[[#This Row],[LPN Hours Contract]]/Table39[[#This Row],[LPN Hours]]</f>
        <v>0.44676244660717551</v>
      </c>
      <c r="AA416" s="3">
        <v>25.744444444444444</v>
      </c>
      <c r="AB416" s="3">
        <v>0</v>
      </c>
      <c r="AC416" s="4">
        <f>Table39[[#This Row],[LPN Admin Hours Contract]]/Table39[[#This Row],[LPN Admin Hours]]</f>
        <v>0</v>
      </c>
      <c r="AD416" s="3">
        <f>SUM(Table39[[#This Row],[CNA Hours]], Table39[[#This Row],[NA in Training Hours]], Table39[[#This Row],[Med Aide/Tech Hours]])</f>
        <v>165.21422222222222</v>
      </c>
      <c r="AE416" s="3">
        <f>SUM(Table39[[#This Row],[CNA Hours Contract]], Table39[[#This Row],[NA in Training Hours Contract]], Table39[[#This Row],[Med Aide/Tech Hours Contract]])</f>
        <v>32.235999999999997</v>
      </c>
      <c r="AF416" s="4">
        <f>Table39[[#This Row],[CNA/NA/Med Aide Contract Hours]]/Table39[[#This Row],[Total CNA, NA in Training, Med Aide/Tech Hours]]</f>
        <v>0.1951163741620307</v>
      </c>
      <c r="AG416" s="3">
        <v>165.21422222222222</v>
      </c>
      <c r="AH416" s="3">
        <v>32.235999999999997</v>
      </c>
      <c r="AI416" s="4">
        <f>Table39[[#This Row],[CNA Hours Contract]]/Table39[[#This Row],[CNA Hours]]</f>
        <v>0.1951163741620307</v>
      </c>
      <c r="AJ416" s="3">
        <v>0</v>
      </c>
      <c r="AK416" s="3">
        <v>0</v>
      </c>
      <c r="AL416" s="4">
        <v>0</v>
      </c>
      <c r="AM416" s="3">
        <v>0</v>
      </c>
      <c r="AN416" s="3">
        <v>0</v>
      </c>
      <c r="AO416" s="4">
        <v>0</v>
      </c>
      <c r="AP416" s="1" t="s">
        <v>414</v>
      </c>
      <c r="AQ416" s="1">
        <v>5</v>
      </c>
    </row>
    <row r="417" spans="1:43" x14ac:dyDescent="0.2">
      <c r="A417" s="1" t="s">
        <v>680</v>
      </c>
      <c r="B417" s="1" t="s">
        <v>1100</v>
      </c>
      <c r="C417" s="1" t="s">
        <v>1616</v>
      </c>
      <c r="D417" s="1" t="s">
        <v>1786</v>
      </c>
      <c r="E417" s="3">
        <v>39.944444444444443</v>
      </c>
      <c r="F417" s="3">
        <f t="shared" si="20"/>
        <v>112.14911111111113</v>
      </c>
      <c r="G417" s="3">
        <f>SUM(Table39[[#This Row],[RN Hours Contract (W/ Admin, DON)]], Table39[[#This Row],[LPN Contract Hours (w/ Admin)]], Table39[[#This Row],[CNA/NA/Med Aide Contract Hours]])</f>
        <v>6.9424444444444466</v>
      </c>
      <c r="H417" s="4">
        <f>Table39[[#This Row],[Total Contract Hours]]/Table39[[#This Row],[Total Hours Nurse Staffing]]</f>
        <v>6.1903695675004124E-2</v>
      </c>
      <c r="I417" s="3">
        <f>SUM(Table39[[#This Row],[RN Hours]], Table39[[#This Row],[RN Admin Hours]], Table39[[#This Row],[RN DON Hours]])</f>
        <v>19.68266666666667</v>
      </c>
      <c r="J417" s="3">
        <f t="shared" ref="J417:J480" si="21">SUM(M417,P417,S417)</f>
        <v>6.9424444444444466</v>
      </c>
      <c r="K417" s="4">
        <f>Table39[[#This Row],[RN Hours Contract (W/ Admin, DON)]]/Table39[[#This Row],[RN Hours (w/ Admin, DON)]]</f>
        <v>0.35271869213747015</v>
      </c>
      <c r="L417" s="3">
        <v>13.968444444444446</v>
      </c>
      <c r="M417" s="3">
        <v>6.9424444444444466</v>
      </c>
      <c r="N417" s="4">
        <f>Table39[[#This Row],[RN Hours Contract]]/Table39[[#This Row],[RN Hours]]</f>
        <v>0.49700913169365885</v>
      </c>
      <c r="O417" s="3">
        <v>0</v>
      </c>
      <c r="P417" s="3">
        <v>0</v>
      </c>
      <c r="Q417" s="4">
        <v>0</v>
      </c>
      <c r="R417" s="3">
        <v>5.7142222222222223</v>
      </c>
      <c r="S417" s="3">
        <v>0</v>
      </c>
      <c r="T417" s="4">
        <f>Table39[[#This Row],[RN DON Hours Contract]]/Table39[[#This Row],[RN DON Hours]]</f>
        <v>0</v>
      </c>
      <c r="U417" s="3">
        <f>SUM(Table39[[#This Row],[LPN Hours]], Table39[[#This Row],[LPN Admin Hours]])</f>
        <v>29.661000000000001</v>
      </c>
      <c r="V417" s="3">
        <f>Table39[[#This Row],[LPN Hours Contract]]+Table39[[#This Row],[LPN Admin Hours Contract]]</f>
        <v>0</v>
      </c>
      <c r="W417" s="4">
        <f t="shared" ref="W417:W480" si="22">V417/U417</f>
        <v>0</v>
      </c>
      <c r="X417" s="3">
        <v>23.237666666666666</v>
      </c>
      <c r="Y417" s="3">
        <v>0</v>
      </c>
      <c r="Z417" s="4">
        <f>Table39[[#This Row],[LPN Hours Contract]]/Table39[[#This Row],[LPN Hours]]</f>
        <v>0</v>
      </c>
      <c r="AA417" s="3">
        <v>6.4233333333333338</v>
      </c>
      <c r="AB417" s="3">
        <v>0</v>
      </c>
      <c r="AC417" s="4">
        <f>Table39[[#This Row],[LPN Admin Hours Contract]]/Table39[[#This Row],[LPN Admin Hours]]</f>
        <v>0</v>
      </c>
      <c r="AD417" s="3">
        <f>SUM(Table39[[#This Row],[CNA Hours]], Table39[[#This Row],[NA in Training Hours]], Table39[[#This Row],[Med Aide/Tech Hours]])</f>
        <v>62.805444444444447</v>
      </c>
      <c r="AE417" s="3">
        <f>SUM(Table39[[#This Row],[CNA Hours Contract]], Table39[[#This Row],[NA in Training Hours Contract]], Table39[[#This Row],[Med Aide/Tech Hours Contract]])</f>
        <v>0</v>
      </c>
      <c r="AF417" s="4">
        <f>Table39[[#This Row],[CNA/NA/Med Aide Contract Hours]]/Table39[[#This Row],[Total CNA, NA in Training, Med Aide/Tech Hours]]</f>
        <v>0</v>
      </c>
      <c r="AG417" s="3">
        <v>62.690444444444445</v>
      </c>
      <c r="AH417" s="3">
        <v>0</v>
      </c>
      <c r="AI417" s="4">
        <f>Table39[[#This Row],[CNA Hours Contract]]/Table39[[#This Row],[CNA Hours]]</f>
        <v>0</v>
      </c>
      <c r="AJ417" s="3">
        <v>0.11499999999999999</v>
      </c>
      <c r="AK417" s="3">
        <v>0</v>
      </c>
      <c r="AL417" s="4">
        <f>Table39[[#This Row],[NA in Training Hours Contract]]/Table39[[#This Row],[NA in Training Hours]]</f>
        <v>0</v>
      </c>
      <c r="AM417" s="3">
        <v>0</v>
      </c>
      <c r="AN417" s="3">
        <v>0</v>
      </c>
      <c r="AO417" s="4">
        <v>0</v>
      </c>
      <c r="AP417" s="1" t="s">
        <v>415</v>
      </c>
      <c r="AQ417" s="1">
        <v>5</v>
      </c>
    </row>
    <row r="418" spans="1:43" x14ac:dyDescent="0.2">
      <c r="A418" s="1" t="s">
        <v>680</v>
      </c>
      <c r="B418" s="1" t="s">
        <v>1101</v>
      </c>
      <c r="C418" s="1" t="s">
        <v>1617</v>
      </c>
      <c r="D418" s="1" t="s">
        <v>1733</v>
      </c>
      <c r="E418" s="3">
        <v>83.766666666666666</v>
      </c>
      <c r="F418" s="3">
        <f t="shared" si="20"/>
        <v>408.73611111111109</v>
      </c>
      <c r="G418" s="3">
        <f>SUM(Table39[[#This Row],[RN Hours Contract (W/ Admin, DON)]], Table39[[#This Row],[LPN Contract Hours (w/ Admin)]], Table39[[#This Row],[CNA/NA/Med Aide Contract Hours]])</f>
        <v>0</v>
      </c>
      <c r="H418" s="4">
        <f>Table39[[#This Row],[Total Contract Hours]]/Table39[[#This Row],[Total Hours Nurse Staffing]]</f>
        <v>0</v>
      </c>
      <c r="I418" s="3">
        <f>SUM(Table39[[#This Row],[RN Hours]], Table39[[#This Row],[RN Admin Hours]], Table39[[#This Row],[RN DON Hours]])</f>
        <v>119.76666666666667</v>
      </c>
      <c r="J418" s="3">
        <f t="shared" si="21"/>
        <v>0</v>
      </c>
      <c r="K418" s="4">
        <f>Table39[[#This Row],[RN Hours Contract (W/ Admin, DON)]]/Table39[[#This Row],[RN Hours (w/ Admin, DON)]]</f>
        <v>0</v>
      </c>
      <c r="L418" s="3">
        <v>97.988888888888894</v>
      </c>
      <c r="M418" s="3">
        <v>0</v>
      </c>
      <c r="N418" s="4">
        <f>Table39[[#This Row],[RN Hours Contract]]/Table39[[#This Row],[RN Hours]]</f>
        <v>0</v>
      </c>
      <c r="O418" s="3">
        <v>16.177777777777777</v>
      </c>
      <c r="P418" s="3">
        <v>0</v>
      </c>
      <c r="Q418" s="4">
        <f>Table39[[#This Row],[RN Admin Hours Contract]]/Table39[[#This Row],[RN Admin Hours]]</f>
        <v>0</v>
      </c>
      <c r="R418" s="3">
        <v>5.6</v>
      </c>
      <c r="S418" s="3">
        <v>0</v>
      </c>
      <c r="T418" s="4">
        <f>Table39[[#This Row],[RN DON Hours Contract]]/Table39[[#This Row],[RN DON Hours]]</f>
        <v>0</v>
      </c>
      <c r="U418" s="3">
        <f>SUM(Table39[[#This Row],[LPN Hours]], Table39[[#This Row],[LPN Admin Hours]])</f>
        <v>41.825000000000003</v>
      </c>
      <c r="V418" s="3">
        <f>Table39[[#This Row],[LPN Hours Contract]]+Table39[[#This Row],[LPN Admin Hours Contract]]</f>
        <v>0</v>
      </c>
      <c r="W418" s="4">
        <f t="shared" si="22"/>
        <v>0</v>
      </c>
      <c r="X418" s="3">
        <v>41.825000000000003</v>
      </c>
      <c r="Y418" s="3">
        <v>0</v>
      </c>
      <c r="Z418" s="4">
        <f>Table39[[#This Row],[LPN Hours Contract]]/Table39[[#This Row],[LPN Hours]]</f>
        <v>0</v>
      </c>
      <c r="AA418" s="3">
        <v>0</v>
      </c>
      <c r="AB418" s="3">
        <v>0</v>
      </c>
      <c r="AC418" s="4">
        <v>0</v>
      </c>
      <c r="AD418" s="3">
        <f>SUM(Table39[[#This Row],[CNA Hours]], Table39[[#This Row],[NA in Training Hours]], Table39[[#This Row],[Med Aide/Tech Hours]])</f>
        <v>247.14444444444445</v>
      </c>
      <c r="AE418" s="3">
        <f>SUM(Table39[[#This Row],[CNA Hours Contract]], Table39[[#This Row],[NA in Training Hours Contract]], Table39[[#This Row],[Med Aide/Tech Hours Contract]])</f>
        <v>0</v>
      </c>
      <c r="AF418" s="4">
        <f>Table39[[#This Row],[CNA/NA/Med Aide Contract Hours]]/Table39[[#This Row],[Total CNA, NA in Training, Med Aide/Tech Hours]]</f>
        <v>0</v>
      </c>
      <c r="AG418" s="3">
        <v>247.14444444444445</v>
      </c>
      <c r="AH418" s="3">
        <v>0</v>
      </c>
      <c r="AI418" s="4">
        <f>Table39[[#This Row],[CNA Hours Contract]]/Table39[[#This Row],[CNA Hours]]</f>
        <v>0</v>
      </c>
      <c r="AJ418" s="3">
        <v>0</v>
      </c>
      <c r="AK418" s="3">
        <v>0</v>
      </c>
      <c r="AL418" s="4">
        <v>0</v>
      </c>
      <c r="AM418" s="3">
        <v>0</v>
      </c>
      <c r="AN418" s="3">
        <v>0</v>
      </c>
      <c r="AO418" s="4">
        <v>0</v>
      </c>
      <c r="AP418" s="1" t="s">
        <v>416</v>
      </c>
      <c r="AQ418" s="1">
        <v>5</v>
      </c>
    </row>
    <row r="419" spans="1:43" x14ac:dyDescent="0.2">
      <c r="A419" s="1" t="s">
        <v>680</v>
      </c>
      <c r="B419" s="1" t="s">
        <v>1102</v>
      </c>
      <c r="C419" s="1" t="s">
        <v>1439</v>
      </c>
      <c r="D419" s="1" t="s">
        <v>1741</v>
      </c>
      <c r="E419" s="3">
        <v>152.06666666666666</v>
      </c>
      <c r="F419" s="3">
        <f t="shared" si="20"/>
        <v>420.45277777777778</v>
      </c>
      <c r="G419" s="3">
        <f>SUM(Table39[[#This Row],[RN Hours Contract (W/ Admin, DON)]], Table39[[#This Row],[LPN Contract Hours (w/ Admin)]], Table39[[#This Row],[CNA/NA/Med Aide Contract Hours]])</f>
        <v>0</v>
      </c>
      <c r="H419" s="4">
        <f>Table39[[#This Row],[Total Contract Hours]]/Table39[[#This Row],[Total Hours Nurse Staffing]]</f>
        <v>0</v>
      </c>
      <c r="I419" s="3">
        <f>SUM(Table39[[#This Row],[RN Hours]], Table39[[#This Row],[RN Admin Hours]], Table39[[#This Row],[RN DON Hours]])</f>
        <v>136.23611111111111</v>
      </c>
      <c r="J419" s="3">
        <f t="shared" si="21"/>
        <v>0</v>
      </c>
      <c r="K419" s="4">
        <f>Table39[[#This Row],[RN Hours Contract (W/ Admin, DON)]]/Table39[[#This Row],[RN Hours (w/ Admin, DON)]]</f>
        <v>0</v>
      </c>
      <c r="L419" s="3">
        <v>109.10555555555555</v>
      </c>
      <c r="M419" s="3">
        <v>0</v>
      </c>
      <c r="N419" s="4">
        <f>Table39[[#This Row],[RN Hours Contract]]/Table39[[#This Row],[RN Hours]]</f>
        <v>0</v>
      </c>
      <c r="O419" s="3">
        <v>21.508333333333333</v>
      </c>
      <c r="P419" s="3">
        <v>0</v>
      </c>
      <c r="Q419" s="4">
        <f>Table39[[#This Row],[RN Admin Hours Contract]]/Table39[[#This Row],[RN Admin Hours]]</f>
        <v>0</v>
      </c>
      <c r="R419" s="3">
        <v>5.6222222222222218</v>
      </c>
      <c r="S419" s="3">
        <v>0</v>
      </c>
      <c r="T419" s="4">
        <f>Table39[[#This Row],[RN DON Hours Contract]]/Table39[[#This Row],[RN DON Hours]]</f>
        <v>0</v>
      </c>
      <c r="U419" s="3">
        <f>SUM(Table39[[#This Row],[LPN Hours]], Table39[[#This Row],[LPN Admin Hours]])</f>
        <v>96.566666666666663</v>
      </c>
      <c r="V419" s="3">
        <f>Table39[[#This Row],[LPN Hours Contract]]+Table39[[#This Row],[LPN Admin Hours Contract]]</f>
        <v>0</v>
      </c>
      <c r="W419" s="4">
        <f t="shared" si="22"/>
        <v>0</v>
      </c>
      <c r="X419" s="3">
        <v>92.438888888888883</v>
      </c>
      <c r="Y419" s="3">
        <v>0</v>
      </c>
      <c r="Z419" s="4">
        <f>Table39[[#This Row],[LPN Hours Contract]]/Table39[[#This Row],[LPN Hours]]</f>
        <v>0</v>
      </c>
      <c r="AA419" s="3">
        <v>4.1277777777777782</v>
      </c>
      <c r="AB419" s="3">
        <v>0</v>
      </c>
      <c r="AC419" s="4">
        <f>Table39[[#This Row],[LPN Admin Hours Contract]]/Table39[[#This Row],[LPN Admin Hours]]</f>
        <v>0</v>
      </c>
      <c r="AD419" s="3">
        <f>SUM(Table39[[#This Row],[CNA Hours]], Table39[[#This Row],[NA in Training Hours]], Table39[[#This Row],[Med Aide/Tech Hours]])</f>
        <v>187.65</v>
      </c>
      <c r="AE419" s="3">
        <f>SUM(Table39[[#This Row],[CNA Hours Contract]], Table39[[#This Row],[NA in Training Hours Contract]], Table39[[#This Row],[Med Aide/Tech Hours Contract]])</f>
        <v>0</v>
      </c>
      <c r="AF419" s="4">
        <f>Table39[[#This Row],[CNA/NA/Med Aide Contract Hours]]/Table39[[#This Row],[Total CNA, NA in Training, Med Aide/Tech Hours]]</f>
        <v>0</v>
      </c>
      <c r="AG419" s="3">
        <v>174.99444444444444</v>
      </c>
      <c r="AH419" s="3">
        <v>0</v>
      </c>
      <c r="AI419" s="4">
        <f>Table39[[#This Row],[CNA Hours Contract]]/Table39[[#This Row],[CNA Hours]]</f>
        <v>0</v>
      </c>
      <c r="AJ419" s="3">
        <v>12.655555555555555</v>
      </c>
      <c r="AK419" s="3">
        <v>0</v>
      </c>
      <c r="AL419" s="4">
        <f>Table39[[#This Row],[NA in Training Hours Contract]]/Table39[[#This Row],[NA in Training Hours]]</f>
        <v>0</v>
      </c>
      <c r="AM419" s="3">
        <v>0</v>
      </c>
      <c r="AN419" s="3">
        <v>0</v>
      </c>
      <c r="AO419" s="4">
        <v>0</v>
      </c>
      <c r="AP419" s="1" t="s">
        <v>417</v>
      </c>
      <c r="AQ419" s="1">
        <v>5</v>
      </c>
    </row>
    <row r="420" spans="1:43" x14ac:dyDescent="0.2">
      <c r="A420" s="1" t="s">
        <v>680</v>
      </c>
      <c r="B420" s="1" t="s">
        <v>1103</v>
      </c>
      <c r="C420" s="1" t="s">
        <v>1618</v>
      </c>
      <c r="D420" s="1" t="s">
        <v>1728</v>
      </c>
      <c r="E420" s="3">
        <v>61.18888888888889</v>
      </c>
      <c r="F420" s="3">
        <f t="shared" si="20"/>
        <v>185.80988888888891</v>
      </c>
      <c r="G420" s="3">
        <f>SUM(Table39[[#This Row],[RN Hours Contract (W/ Admin, DON)]], Table39[[#This Row],[LPN Contract Hours (w/ Admin)]], Table39[[#This Row],[CNA/NA/Med Aide Contract Hours]])</f>
        <v>0</v>
      </c>
      <c r="H420" s="4">
        <f>Table39[[#This Row],[Total Contract Hours]]/Table39[[#This Row],[Total Hours Nurse Staffing]]</f>
        <v>0</v>
      </c>
      <c r="I420" s="3">
        <f>SUM(Table39[[#This Row],[RN Hours]], Table39[[#This Row],[RN Admin Hours]], Table39[[#This Row],[RN DON Hours]])</f>
        <v>47.467222222222219</v>
      </c>
      <c r="J420" s="3">
        <f t="shared" si="21"/>
        <v>0</v>
      </c>
      <c r="K420" s="4">
        <f>Table39[[#This Row],[RN Hours Contract (W/ Admin, DON)]]/Table39[[#This Row],[RN Hours (w/ Admin, DON)]]</f>
        <v>0</v>
      </c>
      <c r="L420" s="3">
        <v>42.275222222222219</v>
      </c>
      <c r="M420" s="3">
        <v>0</v>
      </c>
      <c r="N420" s="4">
        <f>Table39[[#This Row],[RN Hours Contract]]/Table39[[#This Row],[RN Hours]]</f>
        <v>0</v>
      </c>
      <c r="O420" s="3">
        <v>0.97977777777777786</v>
      </c>
      <c r="P420" s="3">
        <v>0</v>
      </c>
      <c r="Q420" s="4">
        <f>Table39[[#This Row],[RN Admin Hours Contract]]/Table39[[#This Row],[RN Admin Hours]]</f>
        <v>0</v>
      </c>
      <c r="R420" s="3">
        <v>4.2122222222222225</v>
      </c>
      <c r="S420" s="3">
        <v>0</v>
      </c>
      <c r="T420" s="4">
        <f>Table39[[#This Row],[RN DON Hours Contract]]/Table39[[#This Row],[RN DON Hours]]</f>
        <v>0</v>
      </c>
      <c r="U420" s="3">
        <f>SUM(Table39[[#This Row],[LPN Hours]], Table39[[#This Row],[LPN Admin Hours]])</f>
        <v>39.941444444444443</v>
      </c>
      <c r="V420" s="3">
        <f>Table39[[#This Row],[LPN Hours Contract]]+Table39[[#This Row],[LPN Admin Hours Contract]]</f>
        <v>0</v>
      </c>
      <c r="W420" s="4">
        <f t="shared" si="22"/>
        <v>0</v>
      </c>
      <c r="X420" s="3">
        <v>39.941444444444443</v>
      </c>
      <c r="Y420" s="3">
        <v>0</v>
      </c>
      <c r="Z420" s="4">
        <f>Table39[[#This Row],[LPN Hours Contract]]/Table39[[#This Row],[LPN Hours]]</f>
        <v>0</v>
      </c>
      <c r="AA420" s="3">
        <v>0</v>
      </c>
      <c r="AB420" s="3">
        <v>0</v>
      </c>
      <c r="AC420" s="4">
        <v>0</v>
      </c>
      <c r="AD420" s="3">
        <f>SUM(Table39[[#This Row],[CNA Hours]], Table39[[#This Row],[NA in Training Hours]], Table39[[#This Row],[Med Aide/Tech Hours]])</f>
        <v>98.401222222222231</v>
      </c>
      <c r="AE420" s="3">
        <f>SUM(Table39[[#This Row],[CNA Hours Contract]], Table39[[#This Row],[NA in Training Hours Contract]], Table39[[#This Row],[Med Aide/Tech Hours Contract]])</f>
        <v>0</v>
      </c>
      <c r="AF420" s="4">
        <f>Table39[[#This Row],[CNA/NA/Med Aide Contract Hours]]/Table39[[#This Row],[Total CNA, NA in Training, Med Aide/Tech Hours]]</f>
        <v>0</v>
      </c>
      <c r="AG420" s="3">
        <v>98.401222222222231</v>
      </c>
      <c r="AH420" s="3">
        <v>0</v>
      </c>
      <c r="AI420" s="4">
        <f>Table39[[#This Row],[CNA Hours Contract]]/Table39[[#This Row],[CNA Hours]]</f>
        <v>0</v>
      </c>
      <c r="AJ420" s="3">
        <v>0</v>
      </c>
      <c r="AK420" s="3">
        <v>0</v>
      </c>
      <c r="AL420" s="4">
        <v>0</v>
      </c>
      <c r="AM420" s="3">
        <v>0</v>
      </c>
      <c r="AN420" s="3">
        <v>0</v>
      </c>
      <c r="AO420" s="4">
        <v>0</v>
      </c>
      <c r="AP420" s="1" t="s">
        <v>418</v>
      </c>
      <c r="AQ420" s="1">
        <v>5</v>
      </c>
    </row>
    <row r="421" spans="1:43" x14ac:dyDescent="0.2">
      <c r="A421" s="1" t="s">
        <v>680</v>
      </c>
      <c r="B421" s="1" t="s">
        <v>1104</v>
      </c>
      <c r="C421" s="1" t="s">
        <v>1441</v>
      </c>
      <c r="D421" s="1" t="s">
        <v>1757</v>
      </c>
      <c r="E421" s="3">
        <v>72.144444444444446</v>
      </c>
      <c r="F421" s="3">
        <f t="shared" si="20"/>
        <v>259.65411111111109</v>
      </c>
      <c r="G421" s="3">
        <f>SUM(Table39[[#This Row],[RN Hours Contract (W/ Admin, DON)]], Table39[[#This Row],[LPN Contract Hours (w/ Admin)]], Table39[[#This Row],[CNA/NA/Med Aide Contract Hours]])</f>
        <v>62.701222222222214</v>
      </c>
      <c r="H421" s="4">
        <f>Table39[[#This Row],[Total Contract Hours]]/Table39[[#This Row],[Total Hours Nurse Staffing]]</f>
        <v>0.24147979769667938</v>
      </c>
      <c r="I421" s="3">
        <f>SUM(Table39[[#This Row],[RN Hours]], Table39[[#This Row],[RN Admin Hours]], Table39[[#This Row],[RN DON Hours]])</f>
        <v>78.825777777777773</v>
      </c>
      <c r="J421" s="3">
        <f t="shared" si="21"/>
        <v>36.025555555555549</v>
      </c>
      <c r="K421" s="4">
        <f>Table39[[#This Row],[RN Hours Contract (W/ Admin, DON)]]/Table39[[#This Row],[RN Hours (w/ Admin, DON)]]</f>
        <v>0.45702759390611075</v>
      </c>
      <c r="L421" s="3">
        <v>61.642444444444443</v>
      </c>
      <c r="M421" s="3">
        <v>32.003333333333323</v>
      </c>
      <c r="N421" s="4">
        <f>Table39[[#This Row],[RN Hours Contract]]/Table39[[#This Row],[RN Hours]]</f>
        <v>0.51917690191823074</v>
      </c>
      <c r="O421" s="3">
        <v>12.738888888888889</v>
      </c>
      <c r="P421" s="3">
        <v>2.6888888888888891</v>
      </c>
      <c r="Q421" s="4">
        <f>Table39[[#This Row],[RN Admin Hours Contract]]/Table39[[#This Row],[RN Admin Hours]]</f>
        <v>0.21107719145224599</v>
      </c>
      <c r="R421" s="3">
        <v>4.4444444444444446</v>
      </c>
      <c r="S421" s="3">
        <v>1.3333333333333333</v>
      </c>
      <c r="T421" s="4">
        <f>Table39[[#This Row],[RN DON Hours Contract]]/Table39[[#This Row],[RN DON Hours]]</f>
        <v>0.3</v>
      </c>
      <c r="U421" s="3">
        <f>SUM(Table39[[#This Row],[LPN Hours]], Table39[[#This Row],[LPN Admin Hours]])</f>
        <v>33.992333333333335</v>
      </c>
      <c r="V421" s="3">
        <f>Table39[[#This Row],[LPN Hours Contract]]+Table39[[#This Row],[LPN Admin Hours Contract]]</f>
        <v>8.5339999999999971</v>
      </c>
      <c r="W421" s="4">
        <f t="shared" si="22"/>
        <v>0.25105661080439695</v>
      </c>
      <c r="X421" s="3">
        <v>28.184000000000001</v>
      </c>
      <c r="Y421" s="3">
        <v>7.3784444444444421</v>
      </c>
      <c r="Z421" s="4">
        <f>Table39[[#This Row],[LPN Hours Contract]]/Table39[[#This Row],[LPN Hours]]</f>
        <v>0.26179550257041023</v>
      </c>
      <c r="AA421" s="3">
        <v>5.8083333333333336</v>
      </c>
      <c r="AB421" s="3">
        <v>1.1555555555555554</v>
      </c>
      <c r="AC421" s="4">
        <f>Table39[[#This Row],[LPN Admin Hours Contract]]/Table39[[#This Row],[LPN Admin Hours]]</f>
        <v>0.19894787183165946</v>
      </c>
      <c r="AD421" s="3">
        <f>SUM(Table39[[#This Row],[CNA Hours]], Table39[[#This Row],[NA in Training Hours]], Table39[[#This Row],[Med Aide/Tech Hours]])</f>
        <v>146.83599999999998</v>
      </c>
      <c r="AE421" s="3">
        <f>SUM(Table39[[#This Row],[CNA Hours Contract]], Table39[[#This Row],[NA in Training Hours Contract]], Table39[[#This Row],[Med Aide/Tech Hours Contract]])</f>
        <v>18.141666666666666</v>
      </c>
      <c r="AF421" s="4">
        <f>Table39[[#This Row],[CNA/NA/Med Aide Contract Hours]]/Table39[[#This Row],[Total CNA, NA in Training, Med Aide/Tech Hours]]</f>
        <v>0.1235505371071581</v>
      </c>
      <c r="AG421" s="3">
        <v>146.83599999999998</v>
      </c>
      <c r="AH421" s="3">
        <v>18.141666666666666</v>
      </c>
      <c r="AI421" s="4">
        <f>Table39[[#This Row],[CNA Hours Contract]]/Table39[[#This Row],[CNA Hours]]</f>
        <v>0.1235505371071581</v>
      </c>
      <c r="AJ421" s="3">
        <v>0</v>
      </c>
      <c r="AK421" s="3">
        <v>0</v>
      </c>
      <c r="AL421" s="4">
        <v>0</v>
      </c>
      <c r="AM421" s="3">
        <v>0</v>
      </c>
      <c r="AN421" s="3">
        <v>0</v>
      </c>
      <c r="AO421" s="4">
        <v>0</v>
      </c>
      <c r="AP421" s="1" t="s">
        <v>419</v>
      </c>
      <c r="AQ421" s="1">
        <v>5</v>
      </c>
    </row>
    <row r="422" spans="1:43" x14ac:dyDescent="0.2">
      <c r="A422" s="1" t="s">
        <v>680</v>
      </c>
      <c r="B422" s="1" t="s">
        <v>1105</v>
      </c>
      <c r="C422" s="1" t="s">
        <v>1426</v>
      </c>
      <c r="D422" s="1" t="s">
        <v>1750</v>
      </c>
      <c r="E422" s="3">
        <v>111.74444444444444</v>
      </c>
      <c r="F422" s="3">
        <f t="shared" si="20"/>
        <v>609.93055555555566</v>
      </c>
      <c r="G422" s="3">
        <f>SUM(Table39[[#This Row],[RN Hours Contract (W/ Admin, DON)]], Table39[[#This Row],[LPN Contract Hours (w/ Admin)]], Table39[[#This Row],[CNA/NA/Med Aide Contract Hours]])</f>
        <v>0</v>
      </c>
      <c r="H422" s="4">
        <f>Table39[[#This Row],[Total Contract Hours]]/Table39[[#This Row],[Total Hours Nurse Staffing]]</f>
        <v>0</v>
      </c>
      <c r="I422" s="3">
        <f>SUM(Table39[[#This Row],[RN Hours]], Table39[[#This Row],[RN Admin Hours]], Table39[[#This Row],[RN DON Hours]])</f>
        <v>147.13333333333333</v>
      </c>
      <c r="J422" s="3">
        <f t="shared" si="21"/>
        <v>0</v>
      </c>
      <c r="K422" s="4">
        <f>Table39[[#This Row],[RN Hours Contract (W/ Admin, DON)]]/Table39[[#This Row],[RN Hours (w/ Admin, DON)]]</f>
        <v>0</v>
      </c>
      <c r="L422" s="3">
        <v>96.766666666666666</v>
      </c>
      <c r="M422" s="3">
        <v>0</v>
      </c>
      <c r="N422" s="4">
        <f>Table39[[#This Row],[RN Hours Contract]]/Table39[[#This Row],[RN Hours]]</f>
        <v>0</v>
      </c>
      <c r="O422" s="3">
        <v>45.3</v>
      </c>
      <c r="P422" s="3">
        <v>0</v>
      </c>
      <c r="Q422" s="4">
        <f>Table39[[#This Row],[RN Admin Hours Contract]]/Table39[[#This Row],[RN Admin Hours]]</f>
        <v>0</v>
      </c>
      <c r="R422" s="3">
        <v>5.0666666666666664</v>
      </c>
      <c r="S422" s="3">
        <v>0</v>
      </c>
      <c r="T422" s="4">
        <f>Table39[[#This Row],[RN DON Hours Contract]]/Table39[[#This Row],[RN DON Hours]]</f>
        <v>0</v>
      </c>
      <c r="U422" s="3">
        <f>SUM(Table39[[#This Row],[LPN Hours]], Table39[[#This Row],[LPN Admin Hours]])</f>
        <v>109.79444444444445</v>
      </c>
      <c r="V422" s="3">
        <f>Table39[[#This Row],[LPN Hours Contract]]+Table39[[#This Row],[LPN Admin Hours Contract]]</f>
        <v>0</v>
      </c>
      <c r="W422" s="4">
        <f t="shared" si="22"/>
        <v>0</v>
      </c>
      <c r="X422" s="3">
        <v>109.79444444444445</v>
      </c>
      <c r="Y422" s="3">
        <v>0</v>
      </c>
      <c r="Z422" s="4">
        <f>Table39[[#This Row],[LPN Hours Contract]]/Table39[[#This Row],[LPN Hours]]</f>
        <v>0</v>
      </c>
      <c r="AA422" s="3">
        <v>0</v>
      </c>
      <c r="AB422" s="3">
        <v>0</v>
      </c>
      <c r="AC422" s="4">
        <v>0</v>
      </c>
      <c r="AD422" s="3">
        <f>SUM(Table39[[#This Row],[CNA Hours]], Table39[[#This Row],[NA in Training Hours]], Table39[[#This Row],[Med Aide/Tech Hours]])</f>
        <v>353.00277777777779</v>
      </c>
      <c r="AE422" s="3">
        <f>SUM(Table39[[#This Row],[CNA Hours Contract]], Table39[[#This Row],[NA in Training Hours Contract]], Table39[[#This Row],[Med Aide/Tech Hours Contract]])</f>
        <v>0</v>
      </c>
      <c r="AF422" s="4">
        <f>Table39[[#This Row],[CNA/NA/Med Aide Contract Hours]]/Table39[[#This Row],[Total CNA, NA in Training, Med Aide/Tech Hours]]</f>
        <v>0</v>
      </c>
      <c r="AG422" s="3">
        <v>353.00277777777779</v>
      </c>
      <c r="AH422" s="3">
        <v>0</v>
      </c>
      <c r="AI422" s="4">
        <f>Table39[[#This Row],[CNA Hours Contract]]/Table39[[#This Row],[CNA Hours]]</f>
        <v>0</v>
      </c>
      <c r="AJ422" s="3">
        <v>0</v>
      </c>
      <c r="AK422" s="3">
        <v>0</v>
      </c>
      <c r="AL422" s="4">
        <v>0</v>
      </c>
      <c r="AM422" s="3">
        <v>0</v>
      </c>
      <c r="AN422" s="3">
        <v>0</v>
      </c>
      <c r="AO422" s="4">
        <v>0</v>
      </c>
      <c r="AP422" s="1" t="s">
        <v>420</v>
      </c>
      <c r="AQ422" s="1">
        <v>5</v>
      </c>
    </row>
    <row r="423" spans="1:43" x14ac:dyDescent="0.2">
      <c r="A423" s="1" t="s">
        <v>680</v>
      </c>
      <c r="B423" s="1" t="s">
        <v>1106</v>
      </c>
      <c r="C423" s="1" t="s">
        <v>1545</v>
      </c>
      <c r="D423" s="1" t="s">
        <v>1741</v>
      </c>
      <c r="E423" s="3">
        <v>89.288888888888891</v>
      </c>
      <c r="F423" s="3">
        <f t="shared" si="20"/>
        <v>318.68155555555558</v>
      </c>
      <c r="G423" s="3">
        <f>SUM(Table39[[#This Row],[RN Hours Contract (W/ Admin, DON)]], Table39[[#This Row],[LPN Contract Hours (w/ Admin)]], Table39[[#This Row],[CNA/NA/Med Aide Contract Hours]])</f>
        <v>18.246555555555553</v>
      </c>
      <c r="H423" s="4">
        <f>Table39[[#This Row],[Total Contract Hours]]/Table39[[#This Row],[Total Hours Nurse Staffing]]</f>
        <v>5.7256390391801762E-2</v>
      </c>
      <c r="I423" s="3">
        <f>SUM(Table39[[#This Row],[RN Hours]], Table39[[#This Row],[RN Admin Hours]], Table39[[#This Row],[RN DON Hours]])</f>
        <v>136.70566666666667</v>
      </c>
      <c r="J423" s="3">
        <f t="shared" si="21"/>
        <v>5.7611111111111111</v>
      </c>
      <c r="K423" s="4">
        <f>Table39[[#This Row],[RN Hours Contract (W/ Admin, DON)]]/Table39[[#This Row],[RN Hours (w/ Admin, DON)]]</f>
        <v>4.2142445529771581E-2</v>
      </c>
      <c r="L423" s="3">
        <v>107.90555555555555</v>
      </c>
      <c r="M423" s="3">
        <v>5.7611111111111111</v>
      </c>
      <c r="N423" s="4">
        <f>Table39[[#This Row],[RN Hours Contract]]/Table39[[#This Row],[RN Hours]]</f>
        <v>5.3390310456675076E-2</v>
      </c>
      <c r="O423" s="3">
        <v>24.533444444444438</v>
      </c>
      <c r="P423" s="3">
        <v>0</v>
      </c>
      <c r="Q423" s="4">
        <f>Table39[[#This Row],[RN Admin Hours Contract]]/Table39[[#This Row],[RN Admin Hours]]</f>
        <v>0</v>
      </c>
      <c r="R423" s="3">
        <v>4.2666666666666666</v>
      </c>
      <c r="S423" s="3">
        <v>0</v>
      </c>
      <c r="T423" s="4">
        <f>Table39[[#This Row],[RN DON Hours Contract]]/Table39[[#This Row],[RN DON Hours]]</f>
        <v>0</v>
      </c>
      <c r="U423" s="3">
        <f>SUM(Table39[[#This Row],[LPN Hours]], Table39[[#This Row],[LPN Admin Hours]])</f>
        <v>27.952666666666666</v>
      </c>
      <c r="V423" s="3">
        <f>Table39[[#This Row],[LPN Hours Contract]]+Table39[[#This Row],[LPN Admin Hours Contract]]</f>
        <v>4.2337777777777772</v>
      </c>
      <c r="W423" s="4">
        <f t="shared" si="22"/>
        <v>0.15146239277508802</v>
      </c>
      <c r="X423" s="3">
        <v>27.952666666666666</v>
      </c>
      <c r="Y423" s="3">
        <v>4.2337777777777772</v>
      </c>
      <c r="Z423" s="4">
        <f>Table39[[#This Row],[LPN Hours Contract]]/Table39[[#This Row],[LPN Hours]]</f>
        <v>0.15146239277508802</v>
      </c>
      <c r="AA423" s="3">
        <v>0</v>
      </c>
      <c r="AB423" s="3">
        <v>0</v>
      </c>
      <c r="AC423" s="4">
        <v>0</v>
      </c>
      <c r="AD423" s="3">
        <f>SUM(Table39[[#This Row],[CNA Hours]], Table39[[#This Row],[NA in Training Hours]], Table39[[#This Row],[Med Aide/Tech Hours]])</f>
        <v>154.02322222222224</v>
      </c>
      <c r="AE423" s="3">
        <f>SUM(Table39[[#This Row],[CNA Hours Contract]], Table39[[#This Row],[NA in Training Hours Contract]], Table39[[#This Row],[Med Aide/Tech Hours Contract]])</f>
        <v>8.2516666666666669</v>
      </c>
      <c r="AF423" s="4">
        <f>Table39[[#This Row],[CNA/NA/Med Aide Contract Hours]]/Table39[[#This Row],[Total CNA, NA in Training, Med Aide/Tech Hours]]</f>
        <v>5.3574172437201022E-2</v>
      </c>
      <c r="AG423" s="3">
        <v>127.83922222222223</v>
      </c>
      <c r="AH423" s="3">
        <v>8.2516666666666669</v>
      </c>
      <c r="AI423" s="4">
        <f>Table39[[#This Row],[CNA Hours Contract]]/Table39[[#This Row],[CNA Hours]]</f>
        <v>6.4547222074950047E-2</v>
      </c>
      <c r="AJ423" s="3">
        <v>26.184000000000015</v>
      </c>
      <c r="AK423" s="3">
        <v>0</v>
      </c>
      <c r="AL423" s="4">
        <f>Table39[[#This Row],[NA in Training Hours Contract]]/Table39[[#This Row],[NA in Training Hours]]</f>
        <v>0</v>
      </c>
      <c r="AM423" s="3">
        <v>0</v>
      </c>
      <c r="AN423" s="3">
        <v>0</v>
      </c>
      <c r="AO423" s="4">
        <v>0</v>
      </c>
      <c r="AP423" s="1" t="s">
        <v>421</v>
      </c>
      <c r="AQ423" s="1">
        <v>5</v>
      </c>
    </row>
    <row r="424" spans="1:43" x14ac:dyDescent="0.2">
      <c r="A424" s="1" t="s">
        <v>680</v>
      </c>
      <c r="B424" s="1" t="s">
        <v>1107</v>
      </c>
      <c r="C424" s="1" t="s">
        <v>1451</v>
      </c>
      <c r="D424" s="1" t="s">
        <v>1760</v>
      </c>
      <c r="E424" s="3">
        <v>36.288888888888891</v>
      </c>
      <c r="F424" s="3">
        <f t="shared" si="20"/>
        <v>190.27500000000001</v>
      </c>
      <c r="G424" s="3">
        <f>SUM(Table39[[#This Row],[RN Hours Contract (W/ Admin, DON)]], Table39[[#This Row],[LPN Contract Hours (w/ Admin)]], Table39[[#This Row],[CNA/NA/Med Aide Contract Hours]])</f>
        <v>0</v>
      </c>
      <c r="H424" s="4">
        <f>Table39[[#This Row],[Total Contract Hours]]/Table39[[#This Row],[Total Hours Nurse Staffing]]</f>
        <v>0</v>
      </c>
      <c r="I424" s="3">
        <f>SUM(Table39[[#This Row],[RN Hours]], Table39[[#This Row],[RN Admin Hours]], Table39[[#This Row],[RN DON Hours]])</f>
        <v>59.208333333333329</v>
      </c>
      <c r="J424" s="3">
        <f t="shared" si="21"/>
        <v>0</v>
      </c>
      <c r="K424" s="4">
        <f>Table39[[#This Row],[RN Hours Contract (W/ Admin, DON)]]/Table39[[#This Row],[RN Hours (w/ Admin, DON)]]</f>
        <v>0</v>
      </c>
      <c r="L424" s="3">
        <v>44.502444444444443</v>
      </c>
      <c r="M424" s="3">
        <v>0</v>
      </c>
      <c r="N424" s="4">
        <f>Table39[[#This Row],[RN Hours Contract]]/Table39[[#This Row],[RN Hours]]</f>
        <v>0</v>
      </c>
      <c r="O424" s="3">
        <v>10.083666666666666</v>
      </c>
      <c r="P424" s="3">
        <v>0</v>
      </c>
      <c r="Q424" s="4">
        <f>Table39[[#This Row],[RN Admin Hours Contract]]/Table39[[#This Row],[RN Admin Hours]]</f>
        <v>0</v>
      </c>
      <c r="R424" s="3">
        <v>4.6222222222222218</v>
      </c>
      <c r="S424" s="3">
        <v>0</v>
      </c>
      <c r="T424" s="4">
        <f>Table39[[#This Row],[RN DON Hours Contract]]/Table39[[#This Row],[RN DON Hours]]</f>
        <v>0</v>
      </c>
      <c r="U424" s="3">
        <f>SUM(Table39[[#This Row],[LPN Hours]], Table39[[#This Row],[LPN Admin Hours]])</f>
        <v>11.277777777777779</v>
      </c>
      <c r="V424" s="3">
        <f>Table39[[#This Row],[LPN Hours Contract]]+Table39[[#This Row],[LPN Admin Hours Contract]]</f>
        <v>0</v>
      </c>
      <c r="W424" s="4">
        <f t="shared" si="22"/>
        <v>0</v>
      </c>
      <c r="X424" s="3">
        <v>11.277777777777779</v>
      </c>
      <c r="Y424" s="3">
        <v>0</v>
      </c>
      <c r="Z424" s="4">
        <f>Table39[[#This Row],[LPN Hours Contract]]/Table39[[#This Row],[LPN Hours]]</f>
        <v>0</v>
      </c>
      <c r="AA424" s="3">
        <v>0</v>
      </c>
      <c r="AB424" s="3">
        <v>0</v>
      </c>
      <c r="AC424" s="4">
        <v>0</v>
      </c>
      <c r="AD424" s="3">
        <f>SUM(Table39[[#This Row],[CNA Hours]], Table39[[#This Row],[NA in Training Hours]], Table39[[#This Row],[Med Aide/Tech Hours]])</f>
        <v>119.78888888888889</v>
      </c>
      <c r="AE424" s="3">
        <f>SUM(Table39[[#This Row],[CNA Hours Contract]], Table39[[#This Row],[NA in Training Hours Contract]], Table39[[#This Row],[Med Aide/Tech Hours Contract]])</f>
        <v>0</v>
      </c>
      <c r="AF424" s="4">
        <f>Table39[[#This Row],[CNA/NA/Med Aide Contract Hours]]/Table39[[#This Row],[Total CNA, NA in Training, Med Aide/Tech Hours]]</f>
        <v>0</v>
      </c>
      <c r="AG424" s="3">
        <v>119.78888888888889</v>
      </c>
      <c r="AH424" s="3">
        <v>0</v>
      </c>
      <c r="AI424" s="4">
        <f>Table39[[#This Row],[CNA Hours Contract]]/Table39[[#This Row],[CNA Hours]]</f>
        <v>0</v>
      </c>
      <c r="AJ424" s="3">
        <v>0</v>
      </c>
      <c r="AK424" s="3">
        <v>0</v>
      </c>
      <c r="AL424" s="4">
        <v>0</v>
      </c>
      <c r="AM424" s="3">
        <v>0</v>
      </c>
      <c r="AN424" s="3">
        <v>0</v>
      </c>
      <c r="AO424" s="4">
        <v>0</v>
      </c>
      <c r="AP424" s="1" t="s">
        <v>422</v>
      </c>
      <c r="AQ424" s="1">
        <v>5</v>
      </c>
    </row>
    <row r="425" spans="1:43" x14ac:dyDescent="0.2">
      <c r="A425" s="1" t="s">
        <v>680</v>
      </c>
      <c r="B425" s="1" t="s">
        <v>1108</v>
      </c>
      <c r="C425" s="1" t="s">
        <v>1536</v>
      </c>
      <c r="D425" s="1" t="s">
        <v>1717</v>
      </c>
      <c r="E425" s="3">
        <v>53.422222222222224</v>
      </c>
      <c r="F425" s="3">
        <f t="shared" si="20"/>
        <v>129.7767777777778</v>
      </c>
      <c r="G425" s="3">
        <f>SUM(Table39[[#This Row],[RN Hours Contract (W/ Admin, DON)]], Table39[[#This Row],[LPN Contract Hours (w/ Admin)]], Table39[[#This Row],[CNA/NA/Med Aide Contract Hours]])</f>
        <v>64.13333333333334</v>
      </c>
      <c r="H425" s="4">
        <f>Table39[[#This Row],[Total Contract Hours]]/Table39[[#This Row],[Total Hours Nurse Staffing]]</f>
        <v>0.49418189010018054</v>
      </c>
      <c r="I425" s="3">
        <f>SUM(Table39[[#This Row],[RN Hours]], Table39[[#This Row],[RN Admin Hours]], Table39[[#This Row],[RN DON Hours]])</f>
        <v>7.8222222222222229</v>
      </c>
      <c r="J425" s="3">
        <f t="shared" si="21"/>
        <v>0</v>
      </c>
      <c r="K425" s="4">
        <f>Table39[[#This Row],[RN Hours Contract (W/ Admin, DON)]]/Table39[[#This Row],[RN Hours (w/ Admin, DON)]]</f>
        <v>0</v>
      </c>
      <c r="L425" s="3">
        <v>7.5681111111111115</v>
      </c>
      <c r="M425" s="3">
        <v>0</v>
      </c>
      <c r="N425" s="4">
        <f>Table39[[#This Row],[RN Hours Contract]]/Table39[[#This Row],[RN Hours]]</f>
        <v>0</v>
      </c>
      <c r="O425" s="3">
        <v>0</v>
      </c>
      <c r="P425" s="3">
        <v>0</v>
      </c>
      <c r="Q425" s="4">
        <v>0</v>
      </c>
      <c r="R425" s="3">
        <v>0.25411111111111112</v>
      </c>
      <c r="S425" s="3">
        <v>0</v>
      </c>
      <c r="T425" s="4">
        <f>Table39[[#This Row],[RN DON Hours Contract]]/Table39[[#This Row],[RN DON Hours]]</f>
        <v>0</v>
      </c>
      <c r="U425" s="3">
        <f>SUM(Table39[[#This Row],[LPN Hours]], Table39[[#This Row],[LPN Admin Hours]])</f>
        <v>40.360111111111109</v>
      </c>
      <c r="V425" s="3">
        <f>Table39[[#This Row],[LPN Hours Contract]]+Table39[[#This Row],[LPN Admin Hours Contract]]</f>
        <v>17.066666666666666</v>
      </c>
      <c r="W425" s="4">
        <f t="shared" si="22"/>
        <v>0.42285975426782768</v>
      </c>
      <c r="X425" s="3">
        <v>40.360111111111109</v>
      </c>
      <c r="Y425" s="3">
        <v>17.066666666666666</v>
      </c>
      <c r="Z425" s="4">
        <f>Table39[[#This Row],[LPN Hours Contract]]/Table39[[#This Row],[LPN Hours]]</f>
        <v>0.42285975426782768</v>
      </c>
      <c r="AA425" s="3">
        <v>0</v>
      </c>
      <c r="AB425" s="3">
        <v>0</v>
      </c>
      <c r="AC425" s="4">
        <v>0</v>
      </c>
      <c r="AD425" s="3">
        <f>SUM(Table39[[#This Row],[CNA Hours]], Table39[[#This Row],[NA in Training Hours]], Table39[[#This Row],[Med Aide/Tech Hours]])</f>
        <v>81.594444444444449</v>
      </c>
      <c r="AE425" s="3">
        <f>SUM(Table39[[#This Row],[CNA Hours Contract]], Table39[[#This Row],[NA in Training Hours Contract]], Table39[[#This Row],[Med Aide/Tech Hours Contract]])</f>
        <v>47.06666666666667</v>
      </c>
      <c r="AF425" s="4">
        <f>Table39[[#This Row],[CNA/NA/Med Aide Contract Hours]]/Table39[[#This Row],[Total CNA, NA in Training, Med Aide/Tech Hours]]</f>
        <v>0.57683665826921771</v>
      </c>
      <c r="AG425" s="3">
        <v>81.594444444444449</v>
      </c>
      <c r="AH425" s="3">
        <v>47.06666666666667</v>
      </c>
      <c r="AI425" s="4">
        <f>Table39[[#This Row],[CNA Hours Contract]]/Table39[[#This Row],[CNA Hours]]</f>
        <v>0.57683665826921771</v>
      </c>
      <c r="AJ425" s="3">
        <v>0</v>
      </c>
      <c r="AK425" s="3">
        <v>0</v>
      </c>
      <c r="AL425" s="4">
        <v>0</v>
      </c>
      <c r="AM425" s="3">
        <v>0</v>
      </c>
      <c r="AN425" s="3">
        <v>0</v>
      </c>
      <c r="AO425" s="4">
        <v>0</v>
      </c>
      <c r="AP425" s="1" t="s">
        <v>423</v>
      </c>
      <c r="AQ425" s="1">
        <v>5</v>
      </c>
    </row>
    <row r="426" spans="1:43" x14ac:dyDescent="0.2">
      <c r="A426" s="1" t="s">
        <v>680</v>
      </c>
      <c r="B426" s="1" t="s">
        <v>1109</v>
      </c>
      <c r="C426" s="1" t="s">
        <v>1619</v>
      </c>
      <c r="D426" s="1" t="s">
        <v>1741</v>
      </c>
      <c r="E426" s="3">
        <v>69.666666666666671</v>
      </c>
      <c r="F426" s="3">
        <f t="shared" si="20"/>
        <v>237.79722222222225</v>
      </c>
      <c r="G426" s="3">
        <f>SUM(Table39[[#This Row],[RN Hours Contract (W/ Admin, DON)]], Table39[[#This Row],[LPN Contract Hours (w/ Admin)]], Table39[[#This Row],[CNA/NA/Med Aide Contract Hours]])</f>
        <v>5.8666666666666663</v>
      </c>
      <c r="H426" s="4">
        <f>Table39[[#This Row],[Total Contract Hours]]/Table39[[#This Row],[Total Hours Nurse Staffing]]</f>
        <v>2.4670879717780085E-2</v>
      </c>
      <c r="I426" s="3">
        <f>SUM(Table39[[#This Row],[RN Hours]], Table39[[#This Row],[RN Admin Hours]], Table39[[#This Row],[RN DON Hours]])</f>
        <v>52.897222222222226</v>
      </c>
      <c r="J426" s="3">
        <f t="shared" si="21"/>
        <v>5.8666666666666663</v>
      </c>
      <c r="K426" s="4">
        <f>Table39[[#This Row],[RN Hours Contract (W/ Admin, DON)]]/Table39[[#This Row],[RN Hours (w/ Admin, DON)]]</f>
        <v>0.11090689492201858</v>
      </c>
      <c r="L426" s="3">
        <v>19.652777777777779</v>
      </c>
      <c r="M426" s="3">
        <v>5.8666666666666663</v>
      </c>
      <c r="N426" s="4">
        <f>Table39[[#This Row],[RN Hours Contract]]/Table39[[#This Row],[RN Hours]]</f>
        <v>0.29851590106007064</v>
      </c>
      <c r="O426" s="3">
        <v>21.955555555555556</v>
      </c>
      <c r="P426" s="3">
        <v>0</v>
      </c>
      <c r="Q426" s="4">
        <f>Table39[[#This Row],[RN Admin Hours Contract]]/Table39[[#This Row],[RN Admin Hours]]</f>
        <v>0</v>
      </c>
      <c r="R426" s="3">
        <v>11.28888888888889</v>
      </c>
      <c r="S426" s="3">
        <v>0</v>
      </c>
      <c r="T426" s="4">
        <f>Table39[[#This Row],[RN DON Hours Contract]]/Table39[[#This Row],[RN DON Hours]]</f>
        <v>0</v>
      </c>
      <c r="U426" s="3">
        <f>SUM(Table39[[#This Row],[LPN Hours]], Table39[[#This Row],[LPN Admin Hours]])</f>
        <v>40.508333333333333</v>
      </c>
      <c r="V426" s="3">
        <f>Table39[[#This Row],[LPN Hours Contract]]+Table39[[#This Row],[LPN Admin Hours Contract]]</f>
        <v>0</v>
      </c>
      <c r="W426" s="4">
        <f t="shared" si="22"/>
        <v>0</v>
      </c>
      <c r="X426" s="3">
        <v>40.508333333333333</v>
      </c>
      <c r="Y426" s="3">
        <v>0</v>
      </c>
      <c r="Z426" s="4">
        <f>Table39[[#This Row],[LPN Hours Contract]]/Table39[[#This Row],[LPN Hours]]</f>
        <v>0</v>
      </c>
      <c r="AA426" s="3">
        <v>0</v>
      </c>
      <c r="AB426" s="3">
        <v>0</v>
      </c>
      <c r="AC426" s="4">
        <v>0</v>
      </c>
      <c r="AD426" s="3">
        <f>SUM(Table39[[#This Row],[CNA Hours]], Table39[[#This Row],[NA in Training Hours]], Table39[[#This Row],[Med Aide/Tech Hours]])</f>
        <v>144.39166666666668</v>
      </c>
      <c r="AE426" s="3">
        <f>SUM(Table39[[#This Row],[CNA Hours Contract]], Table39[[#This Row],[NA in Training Hours Contract]], Table39[[#This Row],[Med Aide/Tech Hours Contract]])</f>
        <v>0</v>
      </c>
      <c r="AF426" s="4">
        <f>Table39[[#This Row],[CNA/NA/Med Aide Contract Hours]]/Table39[[#This Row],[Total CNA, NA in Training, Med Aide/Tech Hours]]</f>
        <v>0</v>
      </c>
      <c r="AG426" s="3">
        <v>144.39166666666668</v>
      </c>
      <c r="AH426" s="3">
        <v>0</v>
      </c>
      <c r="AI426" s="4">
        <f>Table39[[#This Row],[CNA Hours Contract]]/Table39[[#This Row],[CNA Hours]]</f>
        <v>0</v>
      </c>
      <c r="AJ426" s="3">
        <v>0</v>
      </c>
      <c r="AK426" s="3">
        <v>0</v>
      </c>
      <c r="AL426" s="4">
        <v>0</v>
      </c>
      <c r="AM426" s="3">
        <v>0</v>
      </c>
      <c r="AN426" s="3">
        <v>0</v>
      </c>
      <c r="AO426" s="4">
        <v>0</v>
      </c>
      <c r="AP426" s="1" t="s">
        <v>424</v>
      </c>
      <c r="AQ426" s="1">
        <v>5</v>
      </c>
    </row>
    <row r="427" spans="1:43" x14ac:dyDescent="0.2">
      <c r="A427" s="1" t="s">
        <v>680</v>
      </c>
      <c r="B427" s="1" t="s">
        <v>1110</v>
      </c>
      <c r="C427" s="1" t="s">
        <v>1620</v>
      </c>
      <c r="D427" s="1" t="s">
        <v>1741</v>
      </c>
      <c r="E427" s="3">
        <v>100.84444444444445</v>
      </c>
      <c r="F427" s="3">
        <f t="shared" si="20"/>
        <v>409.59688888888888</v>
      </c>
      <c r="G427" s="3">
        <f>SUM(Table39[[#This Row],[RN Hours Contract (W/ Admin, DON)]], Table39[[#This Row],[LPN Contract Hours (w/ Admin)]], Table39[[#This Row],[CNA/NA/Med Aide Contract Hours]])</f>
        <v>15.868777777777778</v>
      </c>
      <c r="H427" s="4">
        <f>Table39[[#This Row],[Total Contract Hours]]/Table39[[#This Row],[Total Hours Nurse Staffing]]</f>
        <v>3.8742427514097871E-2</v>
      </c>
      <c r="I427" s="3">
        <f>SUM(Table39[[#This Row],[RN Hours]], Table39[[#This Row],[RN Admin Hours]], Table39[[#This Row],[RN DON Hours]])</f>
        <v>98.150333333333322</v>
      </c>
      <c r="J427" s="3">
        <f t="shared" si="21"/>
        <v>0</v>
      </c>
      <c r="K427" s="4">
        <f>Table39[[#This Row],[RN Hours Contract (W/ Admin, DON)]]/Table39[[#This Row],[RN Hours (w/ Admin, DON)]]</f>
        <v>0</v>
      </c>
      <c r="L427" s="3">
        <v>58.366999999999997</v>
      </c>
      <c r="M427" s="3">
        <v>0</v>
      </c>
      <c r="N427" s="4">
        <f>Table39[[#This Row],[RN Hours Contract]]/Table39[[#This Row],[RN Hours]]</f>
        <v>0</v>
      </c>
      <c r="O427" s="3">
        <v>37.916666666666664</v>
      </c>
      <c r="P427" s="3">
        <v>0</v>
      </c>
      <c r="Q427" s="4">
        <f>Table39[[#This Row],[RN Admin Hours Contract]]/Table39[[#This Row],[RN Admin Hours]]</f>
        <v>0</v>
      </c>
      <c r="R427" s="3">
        <v>1.8666666666666667</v>
      </c>
      <c r="S427" s="3">
        <v>0</v>
      </c>
      <c r="T427" s="4">
        <f>Table39[[#This Row],[RN DON Hours Contract]]/Table39[[#This Row],[RN DON Hours]]</f>
        <v>0</v>
      </c>
      <c r="U427" s="3">
        <f>SUM(Table39[[#This Row],[LPN Hours]], Table39[[#This Row],[LPN Admin Hours]])</f>
        <v>93.424999999999997</v>
      </c>
      <c r="V427" s="3">
        <f>Table39[[#This Row],[LPN Hours Contract]]+Table39[[#This Row],[LPN Admin Hours Contract]]</f>
        <v>0</v>
      </c>
      <c r="W427" s="4">
        <f t="shared" si="22"/>
        <v>0</v>
      </c>
      <c r="X427" s="3">
        <v>93.424999999999997</v>
      </c>
      <c r="Y427" s="3">
        <v>0</v>
      </c>
      <c r="Z427" s="4">
        <f>Table39[[#This Row],[LPN Hours Contract]]/Table39[[#This Row],[LPN Hours]]</f>
        <v>0</v>
      </c>
      <c r="AA427" s="3">
        <v>0</v>
      </c>
      <c r="AB427" s="3">
        <v>0</v>
      </c>
      <c r="AC427" s="4">
        <v>0</v>
      </c>
      <c r="AD427" s="3">
        <f>SUM(Table39[[#This Row],[CNA Hours]], Table39[[#This Row],[NA in Training Hours]], Table39[[#This Row],[Med Aide/Tech Hours]])</f>
        <v>218.02155555555555</v>
      </c>
      <c r="AE427" s="3">
        <f>SUM(Table39[[#This Row],[CNA Hours Contract]], Table39[[#This Row],[NA in Training Hours Contract]], Table39[[#This Row],[Med Aide/Tech Hours Contract]])</f>
        <v>15.868777777777778</v>
      </c>
      <c r="AF427" s="4">
        <f>Table39[[#This Row],[CNA/NA/Med Aide Contract Hours]]/Table39[[#This Row],[Total CNA, NA in Training, Med Aide/Tech Hours]]</f>
        <v>7.2785361692065106E-2</v>
      </c>
      <c r="AG427" s="3">
        <v>218.02155555555555</v>
      </c>
      <c r="AH427" s="3">
        <v>15.868777777777778</v>
      </c>
      <c r="AI427" s="4">
        <f>Table39[[#This Row],[CNA Hours Contract]]/Table39[[#This Row],[CNA Hours]]</f>
        <v>7.2785361692065106E-2</v>
      </c>
      <c r="AJ427" s="3">
        <v>0</v>
      </c>
      <c r="AK427" s="3">
        <v>0</v>
      </c>
      <c r="AL427" s="4">
        <v>0</v>
      </c>
      <c r="AM427" s="3">
        <v>0</v>
      </c>
      <c r="AN427" s="3">
        <v>0</v>
      </c>
      <c r="AO427" s="4">
        <v>0</v>
      </c>
      <c r="AP427" s="1" t="s">
        <v>425</v>
      </c>
      <c r="AQ427" s="1">
        <v>5</v>
      </c>
    </row>
    <row r="428" spans="1:43" x14ac:dyDescent="0.2">
      <c r="A428" s="1" t="s">
        <v>680</v>
      </c>
      <c r="B428" s="1" t="s">
        <v>1111</v>
      </c>
      <c r="C428" s="1" t="s">
        <v>1621</v>
      </c>
      <c r="D428" s="1" t="s">
        <v>1741</v>
      </c>
      <c r="E428" s="3">
        <v>77.155555555555551</v>
      </c>
      <c r="F428" s="3">
        <f t="shared" si="20"/>
        <v>294.21066666666667</v>
      </c>
      <c r="G428" s="3">
        <f>SUM(Table39[[#This Row],[RN Hours Contract (W/ Admin, DON)]], Table39[[#This Row],[LPN Contract Hours (w/ Admin)]], Table39[[#This Row],[CNA/NA/Med Aide Contract Hours]])</f>
        <v>79.695555555555558</v>
      </c>
      <c r="H428" s="4">
        <f>Table39[[#This Row],[Total Contract Hours]]/Table39[[#This Row],[Total Hours Nurse Staffing]]</f>
        <v>0.27087921882128302</v>
      </c>
      <c r="I428" s="3">
        <f>SUM(Table39[[#This Row],[RN Hours]], Table39[[#This Row],[RN Admin Hours]], Table39[[#This Row],[RN DON Hours]])</f>
        <v>54.227555555555554</v>
      </c>
      <c r="J428" s="3">
        <f t="shared" si="21"/>
        <v>12.238666666666667</v>
      </c>
      <c r="K428" s="4">
        <f>Table39[[#This Row],[RN Hours Contract (W/ Admin, DON)]]/Table39[[#This Row],[RN Hours (w/ Admin, DON)]]</f>
        <v>0.22569091564764124</v>
      </c>
      <c r="L428" s="3">
        <v>38.423111111111112</v>
      </c>
      <c r="M428" s="3">
        <v>11.872</v>
      </c>
      <c r="N428" s="4">
        <f>Table39[[#This Row],[RN Hours Contract]]/Table39[[#This Row],[RN Hours]]</f>
        <v>0.30898070605654004</v>
      </c>
      <c r="O428" s="3">
        <v>10.415555555555555</v>
      </c>
      <c r="P428" s="3">
        <v>0.36666666666666664</v>
      </c>
      <c r="Q428" s="4">
        <f>Table39[[#This Row],[RN Admin Hours Contract]]/Table39[[#This Row],[RN Admin Hours]]</f>
        <v>3.5203755067207167E-2</v>
      </c>
      <c r="R428" s="3">
        <v>5.3888888888888893</v>
      </c>
      <c r="S428" s="3">
        <v>0</v>
      </c>
      <c r="T428" s="4">
        <f>Table39[[#This Row],[RN DON Hours Contract]]/Table39[[#This Row],[RN DON Hours]]</f>
        <v>0</v>
      </c>
      <c r="U428" s="3">
        <f>SUM(Table39[[#This Row],[LPN Hours]], Table39[[#This Row],[LPN Admin Hours]])</f>
        <v>86.457444444444448</v>
      </c>
      <c r="V428" s="3">
        <f>Table39[[#This Row],[LPN Hours Contract]]+Table39[[#This Row],[LPN Admin Hours Contract]]</f>
        <v>19.83455555555555</v>
      </c>
      <c r="W428" s="4">
        <f t="shared" si="22"/>
        <v>0.2294140855424055</v>
      </c>
      <c r="X428" s="3">
        <v>86.457444444444448</v>
      </c>
      <c r="Y428" s="3">
        <v>19.83455555555555</v>
      </c>
      <c r="Z428" s="4">
        <f>Table39[[#This Row],[LPN Hours Contract]]/Table39[[#This Row],[LPN Hours]]</f>
        <v>0.2294140855424055</v>
      </c>
      <c r="AA428" s="3">
        <v>0</v>
      </c>
      <c r="AB428" s="3">
        <v>0</v>
      </c>
      <c r="AC428" s="4">
        <v>0</v>
      </c>
      <c r="AD428" s="3">
        <f>SUM(Table39[[#This Row],[CNA Hours]], Table39[[#This Row],[NA in Training Hours]], Table39[[#This Row],[Med Aide/Tech Hours]])</f>
        <v>153.52566666666667</v>
      </c>
      <c r="AE428" s="3">
        <f>SUM(Table39[[#This Row],[CNA Hours Contract]], Table39[[#This Row],[NA in Training Hours Contract]], Table39[[#This Row],[Med Aide/Tech Hours Contract]])</f>
        <v>47.622333333333337</v>
      </c>
      <c r="AF428" s="4">
        <f>Table39[[#This Row],[CNA/NA/Med Aide Contract Hours]]/Table39[[#This Row],[Total CNA, NA in Training, Med Aide/Tech Hours]]</f>
        <v>0.31019134694090239</v>
      </c>
      <c r="AG428" s="3">
        <v>153.52566666666667</v>
      </c>
      <c r="AH428" s="3">
        <v>47.622333333333337</v>
      </c>
      <c r="AI428" s="4">
        <f>Table39[[#This Row],[CNA Hours Contract]]/Table39[[#This Row],[CNA Hours]]</f>
        <v>0.31019134694090239</v>
      </c>
      <c r="AJ428" s="3">
        <v>0</v>
      </c>
      <c r="AK428" s="3">
        <v>0</v>
      </c>
      <c r="AL428" s="4">
        <v>0</v>
      </c>
      <c r="AM428" s="3">
        <v>0</v>
      </c>
      <c r="AN428" s="3">
        <v>0</v>
      </c>
      <c r="AO428" s="4">
        <v>0</v>
      </c>
      <c r="AP428" s="1" t="s">
        <v>426</v>
      </c>
      <c r="AQ428" s="1">
        <v>5</v>
      </c>
    </row>
    <row r="429" spans="1:43" x14ac:dyDescent="0.2">
      <c r="A429" s="1" t="s">
        <v>680</v>
      </c>
      <c r="B429" s="1" t="s">
        <v>1112</v>
      </c>
      <c r="C429" s="1" t="s">
        <v>1622</v>
      </c>
      <c r="D429" s="1" t="s">
        <v>1715</v>
      </c>
      <c r="E429" s="3">
        <v>40.1</v>
      </c>
      <c r="F429" s="3">
        <f t="shared" si="20"/>
        <v>116.06166666666667</v>
      </c>
      <c r="G429" s="3">
        <f>SUM(Table39[[#This Row],[RN Hours Contract (W/ Admin, DON)]], Table39[[#This Row],[LPN Contract Hours (w/ Admin)]], Table39[[#This Row],[CNA/NA/Med Aide Contract Hours]])</f>
        <v>0</v>
      </c>
      <c r="H429" s="4">
        <f>Table39[[#This Row],[Total Contract Hours]]/Table39[[#This Row],[Total Hours Nurse Staffing]]</f>
        <v>0</v>
      </c>
      <c r="I429" s="3">
        <f>SUM(Table39[[#This Row],[RN Hours]], Table39[[#This Row],[RN Admin Hours]], Table39[[#This Row],[RN DON Hours]])</f>
        <v>3.2888888888888888</v>
      </c>
      <c r="J429" s="3">
        <f t="shared" si="21"/>
        <v>0</v>
      </c>
      <c r="K429" s="4">
        <f>Table39[[#This Row],[RN Hours Contract (W/ Admin, DON)]]/Table39[[#This Row],[RN Hours (w/ Admin, DON)]]</f>
        <v>0</v>
      </c>
      <c r="L429" s="3">
        <v>3.2888888888888888</v>
      </c>
      <c r="M429" s="3">
        <v>0</v>
      </c>
      <c r="N429" s="4">
        <f>Table39[[#This Row],[RN Hours Contract]]/Table39[[#This Row],[RN Hours]]</f>
        <v>0</v>
      </c>
      <c r="O429" s="3">
        <v>0</v>
      </c>
      <c r="P429" s="3">
        <v>0</v>
      </c>
      <c r="Q429" s="4">
        <v>0</v>
      </c>
      <c r="R429" s="3">
        <v>0</v>
      </c>
      <c r="S429" s="3">
        <v>0</v>
      </c>
      <c r="T429" s="4">
        <v>0</v>
      </c>
      <c r="U429" s="3">
        <f>SUM(Table39[[#This Row],[LPN Hours]], Table39[[#This Row],[LPN Admin Hours]])</f>
        <v>43.682666666666663</v>
      </c>
      <c r="V429" s="3">
        <f>Table39[[#This Row],[LPN Hours Contract]]+Table39[[#This Row],[LPN Admin Hours Contract]]</f>
        <v>0</v>
      </c>
      <c r="W429" s="4">
        <f t="shared" si="22"/>
        <v>0</v>
      </c>
      <c r="X429" s="3">
        <v>42.532666666666664</v>
      </c>
      <c r="Y429" s="3">
        <v>0</v>
      </c>
      <c r="Z429" s="4">
        <f>Table39[[#This Row],[LPN Hours Contract]]/Table39[[#This Row],[LPN Hours]]</f>
        <v>0</v>
      </c>
      <c r="AA429" s="3">
        <v>1.1499999999999999</v>
      </c>
      <c r="AB429" s="3">
        <v>0</v>
      </c>
      <c r="AC429" s="4">
        <f>Table39[[#This Row],[LPN Admin Hours Contract]]/Table39[[#This Row],[LPN Admin Hours]]</f>
        <v>0</v>
      </c>
      <c r="AD429" s="3">
        <f>SUM(Table39[[#This Row],[CNA Hours]], Table39[[#This Row],[NA in Training Hours]], Table39[[#This Row],[Med Aide/Tech Hours]])</f>
        <v>69.090111111111113</v>
      </c>
      <c r="AE429" s="3">
        <f>SUM(Table39[[#This Row],[CNA Hours Contract]], Table39[[#This Row],[NA in Training Hours Contract]], Table39[[#This Row],[Med Aide/Tech Hours Contract]])</f>
        <v>0</v>
      </c>
      <c r="AF429" s="4">
        <f>Table39[[#This Row],[CNA/NA/Med Aide Contract Hours]]/Table39[[#This Row],[Total CNA, NA in Training, Med Aide/Tech Hours]]</f>
        <v>0</v>
      </c>
      <c r="AG429" s="3">
        <v>69.090111111111113</v>
      </c>
      <c r="AH429" s="3">
        <v>0</v>
      </c>
      <c r="AI429" s="4">
        <f>Table39[[#This Row],[CNA Hours Contract]]/Table39[[#This Row],[CNA Hours]]</f>
        <v>0</v>
      </c>
      <c r="AJ429" s="3">
        <v>0</v>
      </c>
      <c r="AK429" s="3">
        <v>0</v>
      </c>
      <c r="AL429" s="4">
        <v>0</v>
      </c>
      <c r="AM429" s="3">
        <v>0</v>
      </c>
      <c r="AN429" s="3">
        <v>0</v>
      </c>
      <c r="AO429" s="4">
        <v>0</v>
      </c>
      <c r="AP429" s="1" t="s">
        <v>427</v>
      </c>
      <c r="AQ429" s="1">
        <v>5</v>
      </c>
    </row>
    <row r="430" spans="1:43" x14ac:dyDescent="0.2">
      <c r="A430" s="1" t="s">
        <v>680</v>
      </c>
      <c r="B430" s="1" t="s">
        <v>1113</v>
      </c>
      <c r="C430" s="1" t="s">
        <v>1439</v>
      </c>
      <c r="D430" s="1" t="s">
        <v>1741</v>
      </c>
      <c r="E430" s="3">
        <v>42.022222222222226</v>
      </c>
      <c r="F430" s="3">
        <f t="shared" si="20"/>
        <v>228.94877777777776</v>
      </c>
      <c r="G430" s="3">
        <f>SUM(Table39[[#This Row],[RN Hours Contract (W/ Admin, DON)]], Table39[[#This Row],[LPN Contract Hours (w/ Admin)]], Table39[[#This Row],[CNA/NA/Med Aide Contract Hours]])</f>
        <v>91.444777777777745</v>
      </c>
      <c r="H430" s="4">
        <f>Table39[[#This Row],[Total Contract Hours]]/Table39[[#This Row],[Total Hours Nurse Staffing]]</f>
        <v>0.39941151320115742</v>
      </c>
      <c r="I430" s="3">
        <f>SUM(Table39[[#This Row],[RN Hours]], Table39[[#This Row],[RN Admin Hours]], Table39[[#This Row],[RN DON Hours]])</f>
        <v>57.637666666666661</v>
      </c>
      <c r="J430" s="3">
        <f t="shared" si="21"/>
        <v>49.517555555555539</v>
      </c>
      <c r="K430" s="4">
        <f>Table39[[#This Row],[RN Hours Contract (W/ Admin, DON)]]/Table39[[#This Row],[RN Hours (w/ Admin, DON)]]</f>
        <v>0.85911797647757326</v>
      </c>
      <c r="L430" s="3">
        <v>36.88411111111111</v>
      </c>
      <c r="M430" s="3">
        <v>34.219555555555544</v>
      </c>
      <c r="N430" s="4">
        <f>Table39[[#This Row],[RN Hours Contract]]/Table39[[#This Row],[RN Hours]]</f>
        <v>0.92775871573727897</v>
      </c>
      <c r="O430" s="3">
        <v>15.297999999999996</v>
      </c>
      <c r="P430" s="3">
        <v>15.297999999999996</v>
      </c>
      <c r="Q430" s="4">
        <f>Table39[[#This Row],[RN Admin Hours Contract]]/Table39[[#This Row],[RN Admin Hours]]</f>
        <v>1</v>
      </c>
      <c r="R430" s="3">
        <v>5.4555555555555557</v>
      </c>
      <c r="S430" s="3">
        <v>0</v>
      </c>
      <c r="T430" s="4">
        <f>Table39[[#This Row],[RN DON Hours Contract]]/Table39[[#This Row],[RN DON Hours]]</f>
        <v>0</v>
      </c>
      <c r="U430" s="3">
        <f>SUM(Table39[[#This Row],[LPN Hours]], Table39[[#This Row],[LPN Admin Hours]])</f>
        <v>41.92722222222222</v>
      </c>
      <c r="V430" s="3">
        <f>Table39[[#This Row],[LPN Hours Contract]]+Table39[[#This Row],[LPN Admin Hours Contract]]</f>
        <v>41.927222222222213</v>
      </c>
      <c r="W430" s="4">
        <f t="shared" si="22"/>
        <v>0.99999999999999978</v>
      </c>
      <c r="X430" s="3">
        <v>41.92722222222222</v>
      </c>
      <c r="Y430" s="3">
        <v>41.927222222222213</v>
      </c>
      <c r="Z430" s="4">
        <f>Table39[[#This Row],[LPN Hours Contract]]/Table39[[#This Row],[LPN Hours]]</f>
        <v>0.99999999999999978</v>
      </c>
      <c r="AA430" s="3">
        <v>0</v>
      </c>
      <c r="AB430" s="3">
        <v>0</v>
      </c>
      <c r="AC430" s="4">
        <v>0</v>
      </c>
      <c r="AD430" s="3">
        <f>SUM(Table39[[#This Row],[CNA Hours]], Table39[[#This Row],[NA in Training Hours]], Table39[[#This Row],[Med Aide/Tech Hours]])</f>
        <v>129.38388888888889</v>
      </c>
      <c r="AE430" s="3">
        <f>SUM(Table39[[#This Row],[CNA Hours Contract]], Table39[[#This Row],[NA in Training Hours Contract]], Table39[[#This Row],[Med Aide/Tech Hours Contract]])</f>
        <v>0</v>
      </c>
      <c r="AF430" s="4">
        <f>Table39[[#This Row],[CNA/NA/Med Aide Contract Hours]]/Table39[[#This Row],[Total CNA, NA in Training, Med Aide/Tech Hours]]</f>
        <v>0</v>
      </c>
      <c r="AG430" s="3">
        <v>129.38388888888889</v>
      </c>
      <c r="AH430" s="3">
        <v>0</v>
      </c>
      <c r="AI430" s="4">
        <f>Table39[[#This Row],[CNA Hours Contract]]/Table39[[#This Row],[CNA Hours]]</f>
        <v>0</v>
      </c>
      <c r="AJ430" s="3">
        <v>0</v>
      </c>
      <c r="AK430" s="3">
        <v>0</v>
      </c>
      <c r="AL430" s="4">
        <v>0</v>
      </c>
      <c r="AM430" s="3">
        <v>0</v>
      </c>
      <c r="AN430" s="3">
        <v>0</v>
      </c>
      <c r="AO430" s="4">
        <v>0</v>
      </c>
      <c r="AP430" s="1" t="s">
        <v>428</v>
      </c>
      <c r="AQ430" s="1">
        <v>5</v>
      </c>
    </row>
    <row r="431" spans="1:43" x14ac:dyDescent="0.2">
      <c r="A431" s="1" t="s">
        <v>680</v>
      </c>
      <c r="B431" s="1" t="s">
        <v>1114</v>
      </c>
      <c r="C431" s="1" t="s">
        <v>1377</v>
      </c>
      <c r="D431" s="1" t="s">
        <v>1726</v>
      </c>
      <c r="E431" s="3">
        <v>22.844444444444445</v>
      </c>
      <c r="F431" s="3">
        <f t="shared" si="20"/>
        <v>72.170111111111112</v>
      </c>
      <c r="G431" s="3">
        <f>SUM(Table39[[#This Row],[RN Hours Contract (W/ Admin, DON)]], Table39[[#This Row],[LPN Contract Hours (w/ Admin)]], Table39[[#This Row],[CNA/NA/Med Aide Contract Hours]])</f>
        <v>0</v>
      </c>
      <c r="H431" s="4">
        <f>Table39[[#This Row],[Total Contract Hours]]/Table39[[#This Row],[Total Hours Nurse Staffing]]</f>
        <v>0</v>
      </c>
      <c r="I431" s="3">
        <f>SUM(Table39[[#This Row],[RN Hours]], Table39[[#This Row],[RN Admin Hours]], Table39[[#This Row],[RN DON Hours]])</f>
        <v>8.0170000000000012</v>
      </c>
      <c r="J431" s="3">
        <f t="shared" si="21"/>
        <v>0</v>
      </c>
      <c r="K431" s="4">
        <f>Table39[[#This Row],[RN Hours Contract (W/ Admin, DON)]]/Table39[[#This Row],[RN Hours (w/ Admin, DON)]]</f>
        <v>0</v>
      </c>
      <c r="L431" s="3">
        <v>2.3027777777777776</v>
      </c>
      <c r="M431" s="3">
        <v>0</v>
      </c>
      <c r="N431" s="4">
        <f>Table39[[#This Row],[RN Hours Contract]]/Table39[[#This Row],[RN Hours]]</f>
        <v>0</v>
      </c>
      <c r="O431" s="3">
        <v>0</v>
      </c>
      <c r="P431" s="3">
        <v>0</v>
      </c>
      <c r="Q431" s="4">
        <v>0</v>
      </c>
      <c r="R431" s="3">
        <v>5.7142222222222241</v>
      </c>
      <c r="S431" s="3">
        <v>0</v>
      </c>
      <c r="T431" s="4">
        <f>Table39[[#This Row],[RN DON Hours Contract]]/Table39[[#This Row],[RN DON Hours]]</f>
        <v>0</v>
      </c>
      <c r="U431" s="3">
        <f>SUM(Table39[[#This Row],[LPN Hours]], Table39[[#This Row],[LPN Admin Hours]])</f>
        <v>23.56377777777778</v>
      </c>
      <c r="V431" s="3">
        <f>Table39[[#This Row],[LPN Hours Contract]]+Table39[[#This Row],[LPN Admin Hours Contract]]</f>
        <v>0</v>
      </c>
      <c r="W431" s="4">
        <f t="shared" si="22"/>
        <v>0</v>
      </c>
      <c r="X431" s="3">
        <v>20.411777777777779</v>
      </c>
      <c r="Y431" s="3">
        <v>0</v>
      </c>
      <c r="Z431" s="4">
        <f>Table39[[#This Row],[LPN Hours Contract]]/Table39[[#This Row],[LPN Hours]]</f>
        <v>0</v>
      </c>
      <c r="AA431" s="3">
        <v>3.1520000000000001</v>
      </c>
      <c r="AB431" s="3">
        <v>0</v>
      </c>
      <c r="AC431" s="4">
        <f>Table39[[#This Row],[LPN Admin Hours Contract]]/Table39[[#This Row],[LPN Admin Hours]]</f>
        <v>0</v>
      </c>
      <c r="AD431" s="3">
        <f>SUM(Table39[[#This Row],[CNA Hours]], Table39[[#This Row],[NA in Training Hours]], Table39[[#This Row],[Med Aide/Tech Hours]])</f>
        <v>40.589333333333336</v>
      </c>
      <c r="AE431" s="3">
        <f>SUM(Table39[[#This Row],[CNA Hours Contract]], Table39[[#This Row],[NA in Training Hours Contract]], Table39[[#This Row],[Med Aide/Tech Hours Contract]])</f>
        <v>0</v>
      </c>
      <c r="AF431" s="4">
        <f>Table39[[#This Row],[CNA/NA/Med Aide Contract Hours]]/Table39[[#This Row],[Total CNA, NA in Training, Med Aide/Tech Hours]]</f>
        <v>0</v>
      </c>
      <c r="AG431" s="3">
        <v>40.589333333333336</v>
      </c>
      <c r="AH431" s="3">
        <v>0</v>
      </c>
      <c r="AI431" s="4">
        <f>Table39[[#This Row],[CNA Hours Contract]]/Table39[[#This Row],[CNA Hours]]</f>
        <v>0</v>
      </c>
      <c r="AJ431" s="3">
        <v>0</v>
      </c>
      <c r="AK431" s="3">
        <v>0</v>
      </c>
      <c r="AL431" s="4">
        <v>0</v>
      </c>
      <c r="AM431" s="3">
        <v>0</v>
      </c>
      <c r="AN431" s="3">
        <v>0</v>
      </c>
      <c r="AO431" s="4">
        <v>0</v>
      </c>
      <c r="AP431" s="1" t="s">
        <v>429</v>
      </c>
      <c r="AQ431" s="1">
        <v>5</v>
      </c>
    </row>
    <row r="432" spans="1:43" x14ac:dyDescent="0.2">
      <c r="A432" s="1" t="s">
        <v>680</v>
      </c>
      <c r="B432" s="1" t="s">
        <v>1115</v>
      </c>
      <c r="C432" s="1" t="s">
        <v>1623</v>
      </c>
      <c r="D432" s="1" t="s">
        <v>1718</v>
      </c>
      <c r="E432" s="3">
        <v>70.7</v>
      </c>
      <c r="F432" s="3">
        <f t="shared" si="20"/>
        <v>223.55277777777778</v>
      </c>
      <c r="G432" s="3">
        <f>SUM(Table39[[#This Row],[RN Hours Contract (W/ Admin, DON)]], Table39[[#This Row],[LPN Contract Hours (w/ Admin)]], Table39[[#This Row],[CNA/NA/Med Aide Contract Hours]])</f>
        <v>0</v>
      </c>
      <c r="H432" s="4">
        <f>Table39[[#This Row],[Total Contract Hours]]/Table39[[#This Row],[Total Hours Nurse Staffing]]</f>
        <v>0</v>
      </c>
      <c r="I432" s="3">
        <f>SUM(Table39[[#This Row],[RN Hours]], Table39[[#This Row],[RN Admin Hours]], Table39[[#This Row],[RN DON Hours]])</f>
        <v>38.18611111111111</v>
      </c>
      <c r="J432" s="3">
        <f t="shared" si="21"/>
        <v>0</v>
      </c>
      <c r="K432" s="4">
        <f>Table39[[#This Row],[RN Hours Contract (W/ Admin, DON)]]/Table39[[#This Row],[RN Hours (w/ Admin, DON)]]</f>
        <v>0</v>
      </c>
      <c r="L432" s="3">
        <v>30.902777777777779</v>
      </c>
      <c r="M432" s="3">
        <v>0</v>
      </c>
      <c r="N432" s="4">
        <f>Table39[[#This Row],[RN Hours Contract]]/Table39[[#This Row],[RN Hours]]</f>
        <v>0</v>
      </c>
      <c r="O432" s="3">
        <v>6.5361111111111114</v>
      </c>
      <c r="P432" s="3">
        <v>0</v>
      </c>
      <c r="Q432" s="4">
        <f>Table39[[#This Row],[RN Admin Hours Contract]]/Table39[[#This Row],[RN Admin Hours]]</f>
        <v>0</v>
      </c>
      <c r="R432" s="3">
        <v>0.74722222222222223</v>
      </c>
      <c r="S432" s="3">
        <v>0</v>
      </c>
      <c r="T432" s="4">
        <f>Table39[[#This Row],[RN DON Hours Contract]]/Table39[[#This Row],[RN DON Hours]]</f>
        <v>0</v>
      </c>
      <c r="U432" s="3">
        <f>SUM(Table39[[#This Row],[LPN Hours]], Table39[[#This Row],[LPN Admin Hours]])</f>
        <v>52.93888888888889</v>
      </c>
      <c r="V432" s="3">
        <f>Table39[[#This Row],[LPN Hours Contract]]+Table39[[#This Row],[LPN Admin Hours Contract]]</f>
        <v>0</v>
      </c>
      <c r="W432" s="4">
        <f t="shared" si="22"/>
        <v>0</v>
      </c>
      <c r="X432" s="3">
        <v>52.93888888888889</v>
      </c>
      <c r="Y432" s="3">
        <v>0</v>
      </c>
      <c r="Z432" s="4">
        <f>Table39[[#This Row],[LPN Hours Contract]]/Table39[[#This Row],[LPN Hours]]</f>
        <v>0</v>
      </c>
      <c r="AA432" s="3">
        <v>0</v>
      </c>
      <c r="AB432" s="3">
        <v>0</v>
      </c>
      <c r="AC432" s="4">
        <v>0</v>
      </c>
      <c r="AD432" s="3">
        <f>SUM(Table39[[#This Row],[CNA Hours]], Table39[[#This Row],[NA in Training Hours]], Table39[[#This Row],[Med Aide/Tech Hours]])</f>
        <v>132.42777777777778</v>
      </c>
      <c r="AE432" s="3">
        <f>SUM(Table39[[#This Row],[CNA Hours Contract]], Table39[[#This Row],[NA in Training Hours Contract]], Table39[[#This Row],[Med Aide/Tech Hours Contract]])</f>
        <v>0</v>
      </c>
      <c r="AF432" s="4">
        <f>Table39[[#This Row],[CNA/NA/Med Aide Contract Hours]]/Table39[[#This Row],[Total CNA, NA in Training, Med Aide/Tech Hours]]</f>
        <v>0</v>
      </c>
      <c r="AG432" s="3">
        <v>131.86111111111111</v>
      </c>
      <c r="AH432" s="3">
        <v>0</v>
      </c>
      <c r="AI432" s="4">
        <f>Table39[[#This Row],[CNA Hours Contract]]/Table39[[#This Row],[CNA Hours]]</f>
        <v>0</v>
      </c>
      <c r="AJ432" s="3">
        <v>0.56666666666666665</v>
      </c>
      <c r="AK432" s="3">
        <v>0</v>
      </c>
      <c r="AL432" s="4">
        <f>Table39[[#This Row],[NA in Training Hours Contract]]/Table39[[#This Row],[NA in Training Hours]]</f>
        <v>0</v>
      </c>
      <c r="AM432" s="3">
        <v>0</v>
      </c>
      <c r="AN432" s="3">
        <v>0</v>
      </c>
      <c r="AO432" s="4">
        <v>0</v>
      </c>
      <c r="AP432" s="1" t="s">
        <v>430</v>
      </c>
      <c r="AQ432" s="1">
        <v>5</v>
      </c>
    </row>
    <row r="433" spans="1:43" x14ac:dyDescent="0.2">
      <c r="A433" s="1" t="s">
        <v>680</v>
      </c>
      <c r="B433" s="1" t="s">
        <v>1116</v>
      </c>
      <c r="C433" s="1" t="s">
        <v>1420</v>
      </c>
      <c r="D433" s="1" t="s">
        <v>1741</v>
      </c>
      <c r="E433" s="3">
        <v>50.744444444444447</v>
      </c>
      <c r="F433" s="3">
        <f t="shared" si="20"/>
        <v>205.91944444444445</v>
      </c>
      <c r="G433" s="3">
        <f>SUM(Table39[[#This Row],[RN Hours Contract (W/ Admin, DON)]], Table39[[#This Row],[LPN Contract Hours (w/ Admin)]], Table39[[#This Row],[CNA/NA/Med Aide Contract Hours]])</f>
        <v>0</v>
      </c>
      <c r="H433" s="4">
        <f>Table39[[#This Row],[Total Contract Hours]]/Table39[[#This Row],[Total Hours Nurse Staffing]]</f>
        <v>0</v>
      </c>
      <c r="I433" s="3">
        <f>SUM(Table39[[#This Row],[RN Hours]], Table39[[#This Row],[RN Admin Hours]], Table39[[#This Row],[RN DON Hours]])</f>
        <v>66.63333333333334</v>
      </c>
      <c r="J433" s="3">
        <f t="shared" si="21"/>
        <v>0</v>
      </c>
      <c r="K433" s="4">
        <f>Table39[[#This Row],[RN Hours Contract (W/ Admin, DON)]]/Table39[[#This Row],[RN Hours (w/ Admin, DON)]]</f>
        <v>0</v>
      </c>
      <c r="L433" s="3">
        <v>56.511111111111113</v>
      </c>
      <c r="M433" s="3">
        <v>0</v>
      </c>
      <c r="N433" s="4">
        <f>Table39[[#This Row],[RN Hours Contract]]/Table39[[#This Row],[RN Hours]]</f>
        <v>0</v>
      </c>
      <c r="O433" s="3">
        <v>5.2777777777777777</v>
      </c>
      <c r="P433" s="3">
        <v>0</v>
      </c>
      <c r="Q433" s="4">
        <f>Table39[[#This Row],[RN Admin Hours Contract]]/Table39[[#This Row],[RN Admin Hours]]</f>
        <v>0</v>
      </c>
      <c r="R433" s="3">
        <v>4.8444444444444441</v>
      </c>
      <c r="S433" s="3">
        <v>0</v>
      </c>
      <c r="T433" s="4">
        <f>Table39[[#This Row],[RN DON Hours Contract]]/Table39[[#This Row],[RN DON Hours]]</f>
        <v>0</v>
      </c>
      <c r="U433" s="3">
        <f>SUM(Table39[[#This Row],[LPN Hours]], Table39[[#This Row],[LPN Admin Hours]])</f>
        <v>39.805555555555557</v>
      </c>
      <c r="V433" s="3">
        <f>Table39[[#This Row],[LPN Hours Contract]]+Table39[[#This Row],[LPN Admin Hours Contract]]</f>
        <v>0</v>
      </c>
      <c r="W433" s="4">
        <f t="shared" si="22"/>
        <v>0</v>
      </c>
      <c r="X433" s="3">
        <v>39.805555555555557</v>
      </c>
      <c r="Y433" s="3">
        <v>0</v>
      </c>
      <c r="Z433" s="4">
        <f>Table39[[#This Row],[LPN Hours Contract]]/Table39[[#This Row],[LPN Hours]]</f>
        <v>0</v>
      </c>
      <c r="AA433" s="3">
        <v>0</v>
      </c>
      <c r="AB433" s="3">
        <v>0</v>
      </c>
      <c r="AC433" s="4">
        <v>0</v>
      </c>
      <c r="AD433" s="3">
        <f>SUM(Table39[[#This Row],[CNA Hours]], Table39[[#This Row],[NA in Training Hours]], Table39[[#This Row],[Med Aide/Tech Hours]])</f>
        <v>99.480555555555554</v>
      </c>
      <c r="AE433" s="3">
        <f>SUM(Table39[[#This Row],[CNA Hours Contract]], Table39[[#This Row],[NA in Training Hours Contract]], Table39[[#This Row],[Med Aide/Tech Hours Contract]])</f>
        <v>0</v>
      </c>
      <c r="AF433" s="4">
        <f>Table39[[#This Row],[CNA/NA/Med Aide Contract Hours]]/Table39[[#This Row],[Total CNA, NA in Training, Med Aide/Tech Hours]]</f>
        <v>0</v>
      </c>
      <c r="AG433" s="3">
        <v>99.480555555555554</v>
      </c>
      <c r="AH433" s="3">
        <v>0</v>
      </c>
      <c r="AI433" s="4">
        <f>Table39[[#This Row],[CNA Hours Contract]]/Table39[[#This Row],[CNA Hours]]</f>
        <v>0</v>
      </c>
      <c r="AJ433" s="3">
        <v>0</v>
      </c>
      <c r="AK433" s="3">
        <v>0</v>
      </c>
      <c r="AL433" s="4">
        <v>0</v>
      </c>
      <c r="AM433" s="3">
        <v>0</v>
      </c>
      <c r="AN433" s="3">
        <v>0</v>
      </c>
      <c r="AO433" s="4">
        <v>0</v>
      </c>
      <c r="AP433" s="1" t="s">
        <v>431</v>
      </c>
      <c r="AQ433" s="1">
        <v>5</v>
      </c>
    </row>
    <row r="434" spans="1:43" x14ac:dyDescent="0.2">
      <c r="A434" s="1" t="s">
        <v>680</v>
      </c>
      <c r="B434" s="1" t="s">
        <v>1117</v>
      </c>
      <c r="C434" s="1" t="s">
        <v>1441</v>
      </c>
      <c r="D434" s="1" t="s">
        <v>1757</v>
      </c>
      <c r="E434" s="3">
        <v>116.35555555555555</v>
      </c>
      <c r="F434" s="3">
        <f t="shared" si="20"/>
        <v>389.39166666666665</v>
      </c>
      <c r="G434" s="3">
        <f>SUM(Table39[[#This Row],[RN Hours Contract (W/ Admin, DON)]], Table39[[#This Row],[LPN Contract Hours (w/ Admin)]], Table39[[#This Row],[CNA/NA/Med Aide Contract Hours]])</f>
        <v>0.25</v>
      </c>
      <c r="H434" s="4">
        <f>Table39[[#This Row],[Total Contract Hours]]/Table39[[#This Row],[Total Hours Nurse Staffing]]</f>
        <v>6.4202709354334753E-4</v>
      </c>
      <c r="I434" s="3">
        <f>SUM(Table39[[#This Row],[RN Hours]], Table39[[#This Row],[RN Admin Hours]], Table39[[#This Row],[RN DON Hours]])</f>
        <v>54.216666666666669</v>
      </c>
      <c r="J434" s="3">
        <f t="shared" si="21"/>
        <v>0.25</v>
      </c>
      <c r="K434" s="4">
        <f>Table39[[#This Row],[RN Hours Contract (W/ Admin, DON)]]/Table39[[#This Row],[RN Hours (w/ Admin, DON)]]</f>
        <v>4.6111281893636644E-3</v>
      </c>
      <c r="L434" s="3">
        <v>36.85</v>
      </c>
      <c r="M434" s="3">
        <v>0.25</v>
      </c>
      <c r="N434" s="4">
        <f>Table39[[#This Row],[RN Hours Contract]]/Table39[[#This Row],[RN Hours]]</f>
        <v>6.7842605156037987E-3</v>
      </c>
      <c r="O434" s="3">
        <v>11.777777777777779</v>
      </c>
      <c r="P434" s="3">
        <v>0</v>
      </c>
      <c r="Q434" s="4">
        <f>Table39[[#This Row],[RN Admin Hours Contract]]/Table39[[#This Row],[RN Admin Hours]]</f>
        <v>0</v>
      </c>
      <c r="R434" s="3">
        <v>5.5888888888888886</v>
      </c>
      <c r="S434" s="3">
        <v>0</v>
      </c>
      <c r="T434" s="4">
        <f>Table39[[#This Row],[RN DON Hours Contract]]/Table39[[#This Row],[RN DON Hours]]</f>
        <v>0</v>
      </c>
      <c r="U434" s="3">
        <f>SUM(Table39[[#This Row],[LPN Hours]], Table39[[#This Row],[LPN Admin Hours]])</f>
        <v>76.216666666666669</v>
      </c>
      <c r="V434" s="3">
        <f>Table39[[#This Row],[LPN Hours Contract]]+Table39[[#This Row],[LPN Admin Hours Contract]]</f>
        <v>0</v>
      </c>
      <c r="W434" s="4">
        <f t="shared" si="22"/>
        <v>0</v>
      </c>
      <c r="X434" s="3">
        <v>76.216666666666669</v>
      </c>
      <c r="Y434" s="3">
        <v>0</v>
      </c>
      <c r="Z434" s="4">
        <f>Table39[[#This Row],[LPN Hours Contract]]/Table39[[#This Row],[LPN Hours]]</f>
        <v>0</v>
      </c>
      <c r="AA434" s="3">
        <v>0</v>
      </c>
      <c r="AB434" s="3">
        <v>0</v>
      </c>
      <c r="AC434" s="4">
        <v>0</v>
      </c>
      <c r="AD434" s="3">
        <f>SUM(Table39[[#This Row],[CNA Hours]], Table39[[#This Row],[NA in Training Hours]], Table39[[#This Row],[Med Aide/Tech Hours]])</f>
        <v>258.95833333333331</v>
      </c>
      <c r="AE434" s="3">
        <f>SUM(Table39[[#This Row],[CNA Hours Contract]], Table39[[#This Row],[NA in Training Hours Contract]], Table39[[#This Row],[Med Aide/Tech Hours Contract]])</f>
        <v>0</v>
      </c>
      <c r="AF434" s="4">
        <f>Table39[[#This Row],[CNA/NA/Med Aide Contract Hours]]/Table39[[#This Row],[Total CNA, NA in Training, Med Aide/Tech Hours]]</f>
        <v>0</v>
      </c>
      <c r="AG434" s="3">
        <v>258.53888888888889</v>
      </c>
      <c r="AH434" s="3">
        <v>0</v>
      </c>
      <c r="AI434" s="4">
        <f>Table39[[#This Row],[CNA Hours Contract]]/Table39[[#This Row],[CNA Hours]]</f>
        <v>0</v>
      </c>
      <c r="AJ434" s="3">
        <v>0.41944444444444445</v>
      </c>
      <c r="AK434" s="3">
        <v>0</v>
      </c>
      <c r="AL434" s="4">
        <f>Table39[[#This Row],[NA in Training Hours Contract]]/Table39[[#This Row],[NA in Training Hours]]</f>
        <v>0</v>
      </c>
      <c r="AM434" s="3">
        <v>0</v>
      </c>
      <c r="AN434" s="3">
        <v>0</v>
      </c>
      <c r="AO434" s="4">
        <v>0</v>
      </c>
      <c r="AP434" s="1" t="s">
        <v>432</v>
      </c>
      <c r="AQ434" s="1">
        <v>5</v>
      </c>
    </row>
    <row r="435" spans="1:43" x14ac:dyDescent="0.2">
      <c r="A435" s="1" t="s">
        <v>680</v>
      </c>
      <c r="B435" s="1" t="s">
        <v>1118</v>
      </c>
      <c r="C435" s="1" t="s">
        <v>1370</v>
      </c>
      <c r="D435" s="1" t="s">
        <v>1787</v>
      </c>
      <c r="E435" s="3">
        <v>43.944444444444443</v>
      </c>
      <c r="F435" s="3">
        <f t="shared" si="20"/>
        <v>122.29455555555555</v>
      </c>
      <c r="G435" s="3">
        <f>SUM(Table39[[#This Row],[RN Hours Contract (W/ Admin, DON)]], Table39[[#This Row],[LPN Contract Hours (w/ Admin)]], Table39[[#This Row],[CNA/NA/Med Aide Contract Hours]])</f>
        <v>0</v>
      </c>
      <c r="H435" s="4">
        <f>Table39[[#This Row],[Total Contract Hours]]/Table39[[#This Row],[Total Hours Nurse Staffing]]</f>
        <v>0</v>
      </c>
      <c r="I435" s="3">
        <f>SUM(Table39[[#This Row],[RN Hours]], Table39[[#This Row],[RN Admin Hours]], Table39[[#This Row],[RN DON Hours]])</f>
        <v>31.815777777777775</v>
      </c>
      <c r="J435" s="3">
        <f t="shared" si="21"/>
        <v>0</v>
      </c>
      <c r="K435" s="4">
        <f>Table39[[#This Row],[RN Hours Contract (W/ Admin, DON)]]/Table39[[#This Row],[RN Hours (w/ Admin, DON)]]</f>
        <v>0</v>
      </c>
      <c r="L435" s="3">
        <v>26.238</v>
      </c>
      <c r="M435" s="3">
        <v>0</v>
      </c>
      <c r="N435" s="4">
        <f>Table39[[#This Row],[RN Hours Contract]]/Table39[[#This Row],[RN Hours]]</f>
        <v>0</v>
      </c>
      <c r="O435" s="3">
        <v>0</v>
      </c>
      <c r="P435" s="3">
        <v>0</v>
      </c>
      <c r="Q435" s="4">
        <v>0</v>
      </c>
      <c r="R435" s="3">
        <v>5.5777777777777775</v>
      </c>
      <c r="S435" s="3">
        <v>0</v>
      </c>
      <c r="T435" s="4">
        <f>Table39[[#This Row],[RN DON Hours Contract]]/Table39[[#This Row],[RN DON Hours]]</f>
        <v>0</v>
      </c>
      <c r="U435" s="3">
        <f>SUM(Table39[[#This Row],[LPN Hours]], Table39[[#This Row],[LPN Admin Hours]])</f>
        <v>31.872666666666667</v>
      </c>
      <c r="V435" s="3">
        <f>Table39[[#This Row],[LPN Hours Contract]]+Table39[[#This Row],[LPN Admin Hours Contract]]</f>
        <v>0</v>
      </c>
      <c r="W435" s="4">
        <f t="shared" si="22"/>
        <v>0</v>
      </c>
      <c r="X435" s="3">
        <v>26.957888888888888</v>
      </c>
      <c r="Y435" s="3">
        <v>0</v>
      </c>
      <c r="Z435" s="4">
        <f>Table39[[#This Row],[LPN Hours Contract]]/Table39[[#This Row],[LPN Hours]]</f>
        <v>0</v>
      </c>
      <c r="AA435" s="3">
        <v>4.9147777777777781</v>
      </c>
      <c r="AB435" s="3">
        <v>0</v>
      </c>
      <c r="AC435" s="4">
        <f>Table39[[#This Row],[LPN Admin Hours Contract]]/Table39[[#This Row],[LPN Admin Hours]]</f>
        <v>0</v>
      </c>
      <c r="AD435" s="3">
        <f>SUM(Table39[[#This Row],[CNA Hours]], Table39[[#This Row],[NA in Training Hours]], Table39[[#This Row],[Med Aide/Tech Hours]])</f>
        <v>58.606111111111112</v>
      </c>
      <c r="AE435" s="3">
        <f>SUM(Table39[[#This Row],[CNA Hours Contract]], Table39[[#This Row],[NA in Training Hours Contract]], Table39[[#This Row],[Med Aide/Tech Hours Contract]])</f>
        <v>0</v>
      </c>
      <c r="AF435" s="4">
        <f>Table39[[#This Row],[CNA/NA/Med Aide Contract Hours]]/Table39[[#This Row],[Total CNA, NA in Training, Med Aide/Tech Hours]]</f>
        <v>0</v>
      </c>
      <c r="AG435" s="3">
        <v>58.606111111111112</v>
      </c>
      <c r="AH435" s="3">
        <v>0</v>
      </c>
      <c r="AI435" s="4">
        <f>Table39[[#This Row],[CNA Hours Contract]]/Table39[[#This Row],[CNA Hours]]</f>
        <v>0</v>
      </c>
      <c r="AJ435" s="3">
        <v>0</v>
      </c>
      <c r="AK435" s="3">
        <v>0</v>
      </c>
      <c r="AL435" s="4">
        <v>0</v>
      </c>
      <c r="AM435" s="3">
        <v>0</v>
      </c>
      <c r="AN435" s="3">
        <v>0</v>
      </c>
      <c r="AO435" s="4">
        <v>0</v>
      </c>
      <c r="AP435" s="1" t="s">
        <v>433</v>
      </c>
      <c r="AQ435" s="1">
        <v>5</v>
      </c>
    </row>
    <row r="436" spans="1:43" x14ac:dyDescent="0.2">
      <c r="A436" s="1" t="s">
        <v>680</v>
      </c>
      <c r="B436" s="1" t="s">
        <v>1119</v>
      </c>
      <c r="C436" s="1" t="s">
        <v>1624</v>
      </c>
      <c r="D436" s="1" t="s">
        <v>1708</v>
      </c>
      <c r="E436" s="3">
        <v>64.911111111111111</v>
      </c>
      <c r="F436" s="3">
        <f t="shared" si="20"/>
        <v>213.32733333333334</v>
      </c>
      <c r="G436" s="3">
        <f>SUM(Table39[[#This Row],[RN Hours Contract (W/ Admin, DON)]], Table39[[#This Row],[LPN Contract Hours (w/ Admin)]], Table39[[#This Row],[CNA/NA/Med Aide Contract Hours]])</f>
        <v>0</v>
      </c>
      <c r="H436" s="4">
        <f>Table39[[#This Row],[Total Contract Hours]]/Table39[[#This Row],[Total Hours Nurse Staffing]]</f>
        <v>0</v>
      </c>
      <c r="I436" s="3">
        <f>SUM(Table39[[#This Row],[RN Hours]], Table39[[#This Row],[RN Admin Hours]], Table39[[#This Row],[RN DON Hours]])</f>
        <v>38.838555555555558</v>
      </c>
      <c r="J436" s="3">
        <f t="shared" si="21"/>
        <v>0</v>
      </c>
      <c r="K436" s="4">
        <f>Table39[[#This Row],[RN Hours Contract (W/ Admin, DON)]]/Table39[[#This Row],[RN Hours (w/ Admin, DON)]]</f>
        <v>0</v>
      </c>
      <c r="L436" s="3">
        <v>24.213222222222221</v>
      </c>
      <c r="M436" s="3">
        <v>0</v>
      </c>
      <c r="N436" s="4">
        <f>Table39[[#This Row],[RN Hours Contract]]/Table39[[#This Row],[RN Hours]]</f>
        <v>0</v>
      </c>
      <c r="O436" s="3">
        <v>9.6920000000000002</v>
      </c>
      <c r="P436" s="3">
        <v>0</v>
      </c>
      <c r="Q436" s="4">
        <f>Table39[[#This Row],[RN Admin Hours Contract]]/Table39[[#This Row],[RN Admin Hours]]</f>
        <v>0</v>
      </c>
      <c r="R436" s="3">
        <v>4.9333333333333336</v>
      </c>
      <c r="S436" s="3">
        <v>0</v>
      </c>
      <c r="T436" s="4">
        <f>Table39[[#This Row],[RN DON Hours Contract]]/Table39[[#This Row],[RN DON Hours]]</f>
        <v>0</v>
      </c>
      <c r="U436" s="3">
        <f>SUM(Table39[[#This Row],[LPN Hours]], Table39[[#This Row],[LPN Admin Hours]])</f>
        <v>46.008333333333333</v>
      </c>
      <c r="V436" s="3">
        <f>Table39[[#This Row],[LPN Hours Contract]]+Table39[[#This Row],[LPN Admin Hours Contract]]</f>
        <v>0</v>
      </c>
      <c r="W436" s="4">
        <f t="shared" si="22"/>
        <v>0</v>
      </c>
      <c r="X436" s="3">
        <v>43.31111111111111</v>
      </c>
      <c r="Y436" s="3">
        <v>0</v>
      </c>
      <c r="Z436" s="4">
        <f>Table39[[#This Row],[LPN Hours Contract]]/Table39[[#This Row],[LPN Hours]]</f>
        <v>0</v>
      </c>
      <c r="AA436" s="3">
        <v>2.6972222222222224</v>
      </c>
      <c r="AB436" s="3">
        <v>0</v>
      </c>
      <c r="AC436" s="4">
        <f>Table39[[#This Row],[LPN Admin Hours Contract]]/Table39[[#This Row],[LPN Admin Hours]]</f>
        <v>0</v>
      </c>
      <c r="AD436" s="3">
        <f>SUM(Table39[[#This Row],[CNA Hours]], Table39[[#This Row],[NA in Training Hours]], Table39[[#This Row],[Med Aide/Tech Hours]])</f>
        <v>128.48044444444446</v>
      </c>
      <c r="AE436" s="3">
        <f>SUM(Table39[[#This Row],[CNA Hours Contract]], Table39[[#This Row],[NA in Training Hours Contract]], Table39[[#This Row],[Med Aide/Tech Hours Contract]])</f>
        <v>0</v>
      </c>
      <c r="AF436" s="4">
        <f>Table39[[#This Row],[CNA/NA/Med Aide Contract Hours]]/Table39[[#This Row],[Total CNA, NA in Training, Med Aide/Tech Hours]]</f>
        <v>0</v>
      </c>
      <c r="AG436" s="3">
        <v>113.13177777777778</v>
      </c>
      <c r="AH436" s="3">
        <v>0</v>
      </c>
      <c r="AI436" s="4">
        <f>Table39[[#This Row],[CNA Hours Contract]]/Table39[[#This Row],[CNA Hours]]</f>
        <v>0</v>
      </c>
      <c r="AJ436" s="3">
        <v>15.348666666666661</v>
      </c>
      <c r="AK436" s="3">
        <v>0</v>
      </c>
      <c r="AL436" s="4">
        <f>Table39[[#This Row],[NA in Training Hours Contract]]/Table39[[#This Row],[NA in Training Hours]]</f>
        <v>0</v>
      </c>
      <c r="AM436" s="3">
        <v>0</v>
      </c>
      <c r="AN436" s="3">
        <v>0</v>
      </c>
      <c r="AO436" s="4">
        <v>0</v>
      </c>
      <c r="AP436" s="1" t="s">
        <v>434</v>
      </c>
      <c r="AQ436" s="1">
        <v>5</v>
      </c>
    </row>
    <row r="437" spans="1:43" x14ac:dyDescent="0.2">
      <c r="A437" s="1" t="s">
        <v>680</v>
      </c>
      <c r="B437" s="1" t="s">
        <v>1120</v>
      </c>
      <c r="C437" s="1" t="s">
        <v>1625</v>
      </c>
      <c r="D437" s="1" t="s">
        <v>1773</v>
      </c>
      <c r="E437" s="3">
        <v>38.177777777777777</v>
      </c>
      <c r="F437" s="3">
        <f t="shared" si="20"/>
        <v>167.72499999999999</v>
      </c>
      <c r="G437" s="3">
        <f>SUM(Table39[[#This Row],[RN Hours Contract (W/ Admin, DON)]], Table39[[#This Row],[LPN Contract Hours (w/ Admin)]], Table39[[#This Row],[CNA/NA/Med Aide Contract Hours]])</f>
        <v>22.966666666666665</v>
      </c>
      <c r="H437" s="4">
        <f>Table39[[#This Row],[Total Contract Hours]]/Table39[[#This Row],[Total Hours Nurse Staffing]]</f>
        <v>0.13693049137973864</v>
      </c>
      <c r="I437" s="3">
        <f>SUM(Table39[[#This Row],[RN Hours]], Table39[[#This Row],[RN Admin Hours]], Table39[[#This Row],[RN DON Hours]])</f>
        <v>31.983333333333331</v>
      </c>
      <c r="J437" s="3">
        <f t="shared" si="21"/>
        <v>6.8555555555555552</v>
      </c>
      <c r="K437" s="4">
        <f>Table39[[#This Row],[RN Hours Contract (W/ Admin, DON)]]/Table39[[#This Row],[RN Hours (w/ Admin, DON)]]</f>
        <v>0.21434775056453015</v>
      </c>
      <c r="L437" s="3">
        <v>24.530555555555555</v>
      </c>
      <c r="M437" s="3">
        <v>6.8555555555555552</v>
      </c>
      <c r="N437" s="4">
        <f>Table39[[#This Row],[RN Hours Contract]]/Table39[[#This Row],[RN Hours]]</f>
        <v>0.27947004869210734</v>
      </c>
      <c r="O437" s="3">
        <v>2.1805555555555554</v>
      </c>
      <c r="P437" s="3">
        <v>0</v>
      </c>
      <c r="Q437" s="4">
        <f>Table39[[#This Row],[RN Admin Hours Contract]]/Table39[[#This Row],[RN Admin Hours]]</f>
        <v>0</v>
      </c>
      <c r="R437" s="3">
        <v>5.2722222222222221</v>
      </c>
      <c r="S437" s="3">
        <v>0</v>
      </c>
      <c r="T437" s="4">
        <f>Table39[[#This Row],[RN DON Hours Contract]]/Table39[[#This Row],[RN DON Hours]]</f>
        <v>0</v>
      </c>
      <c r="U437" s="3">
        <f>SUM(Table39[[#This Row],[LPN Hours]], Table39[[#This Row],[LPN Admin Hours]])</f>
        <v>21.908333333333331</v>
      </c>
      <c r="V437" s="3">
        <f>Table39[[#This Row],[LPN Hours Contract]]+Table39[[#This Row],[LPN Admin Hours Contract]]</f>
        <v>3.3777777777777778</v>
      </c>
      <c r="W437" s="4">
        <f t="shared" si="22"/>
        <v>0.15417776087232155</v>
      </c>
      <c r="X437" s="3">
        <v>19.347222222222221</v>
      </c>
      <c r="Y437" s="3">
        <v>3.3777777777777778</v>
      </c>
      <c r="Z437" s="4">
        <f>Table39[[#This Row],[LPN Hours Contract]]/Table39[[#This Row],[LPN Hours]]</f>
        <v>0.17458722182340272</v>
      </c>
      <c r="AA437" s="3">
        <v>2.5611111111111109</v>
      </c>
      <c r="AB437" s="3">
        <v>0</v>
      </c>
      <c r="AC437" s="4">
        <f>Table39[[#This Row],[LPN Admin Hours Contract]]/Table39[[#This Row],[LPN Admin Hours]]</f>
        <v>0</v>
      </c>
      <c r="AD437" s="3">
        <f>SUM(Table39[[#This Row],[CNA Hours]], Table39[[#This Row],[NA in Training Hours]], Table39[[#This Row],[Med Aide/Tech Hours]])</f>
        <v>113.83333333333333</v>
      </c>
      <c r="AE437" s="3">
        <f>SUM(Table39[[#This Row],[CNA Hours Contract]], Table39[[#This Row],[NA in Training Hours Contract]], Table39[[#This Row],[Med Aide/Tech Hours Contract]])</f>
        <v>12.733333333333333</v>
      </c>
      <c r="AF437" s="4">
        <f>Table39[[#This Row],[CNA/NA/Med Aide Contract Hours]]/Table39[[#This Row],[Total CNA, NA in Training, Med Aide/Tech Hours]]</f>
        <v>0.11185944363103953</v>
      </c>
      <c r="AG437" s="3">
        <v>113.83333333333333</v>
      </c>
      <c r="AH437" s="3">
        <v>12.733333333333333</v>
      </c>
      <c r="AI437" s="4">
        <f>Table39[[#This Row],[CNA Hours Contract]]/Table39[[#This Row],[CNA Hours]]</f>
        <v>0.11185944363103953</v>
      </c>
      <c r="AJ437" s="3">
        <v>0</v>
      </c>
      <c r="AK437" s="3">
        <v>0</v>
      </c>
      <c r="AL437" s="4">
        <v>0</v>
      </c>
      <c r="AM437" s="3">
        <v>0</v>
      </c>
      <c r="AN437" s="3">
        <v>0</v>
      </c>
      <c r="AO437" s="4">
        <v>0</v>
      </c>
      <c r="AP437" s="1" t="s">
        <v>435</v>
      </c>
      <c r="AQ437" s="1">
        <v>5</v>
      </c>
    </row>
    <row r="438" spans="1:43" x14ac:dyDescent="0.2">
      <c r="A438" s="1" t="s">
        <v>680</v>
      </c>
      <c r="B438" s="1" t="s">
        <v>1121</v>
      </c>
      <c r="C438" s="1" t="s">
        <v>1397</v>
      </c>
      <c r="D438" s="1" t="s">
        <v>1741</v>
      </c>
      <c r="E438" s="3">
        <v>54.444444444444443</v>
      </c>
      <c r="F438" s="3">
        <f t="shared" si="20"/>
        <v>168.51777777777778</v>
      </c>
      <c r="G438" s="3">
        <f>SUM(Table39[[#This Row],[RN Hours Contract (W/ Admin, DON)]], Table39[[#This Row],[LPN Contract Hours (w/ Admin)]], Table39[[#This Row],[CNA/NA/Med Aide Contract Hours]])</f>
        <v>0.53333333333333333</v>
      </c>
      <c r="H438" s="4">
        <f>Table39[[#This Row],[Total Contract Hours]]/Table39[[#This Row],[Total Hours Nurse Staffing]]</f>
        <v>3.1648490762596756E-3</v>
      </c>
      <c r="I438" s="3">
        <f>SUM(Table39[[#This Row],[RN Hours]], Table39[[#This Row],[RN Admin Hours]], Table39[[#This Row],[RN DON Hours]])</f>
        <v>43.543333333333329</v>
      </c>
      <c r="J438" s="3">
        <f t="shared" si="21"/>
        <v>0.53333333333333333</v>
      </c>
      <c r="K438" s="4">
        <f>Table39[[#This Row],[RN Hours Contract (W/ Admin, DON)]]/Table39[[#This Row],[RN Hours (w/ Admin, DON)]]</f>
        <v>1.2248334991962031E-2</v>
      </c>
      <c r="L438" s="3">
        <v>35.67444444444444</v>
      </c>
      <c r="M438" s="3">
        <v>0</v>
      </c>
      <c r="N438" s="4">
        <f>Table39[[#This Row],[RN Hours Contract]]/Table39[[#This Row],[RN Hours]]</f>
        <v>0</v>
      </c>
      <c r="O438" s="3">
        <v>2.7133333333333338</v>
      </c>
      <c r="P438" s="3">
        <v>0.53333333333333333</v>
      </c>
      <c r="Q438" s="4">
        <f>Table39[[#This Row],[RN Admin Hours Contract]]/Table39[[#This Row],[RN Admin Hours]]</f>
        <v>0.19656019656019652</v>
      </c>
      <c r="R438" s="3">
        <v>5.1555555555555559</v>
      </c>
      <c r="S438" s="3">
        <v>0</v>
      </c>
      <c r="T438" s="4">
        <f>Table39[[#This Row],[RN DON Hours Contract]]/Table39[[#This Row],[RN DON Hours]]</f>
        <v>0</v>
      </c>
      <c r="U438" s="3">
        <f>SUM(Table39[[#This Row],[LPN Hours]], Table39[[#This Row],[LPN Admin Hours]])</f>
        <v>24.531111111111109</v>
      </c>
      <c r="V438" s="3">
        <f>Table39[[#This Row],[LPN Hours Contract]]+Table39[[#This Row],[LPN Admin Hours Contract]]</f>
        <v>0</v>
      </c>
      <c r="W438" s="4">
        <f t="shared" si="22"/>
        <v>0</v>
      </c>
      <c r="X438" s="3">
        <v>19.108888888888888</v>
      </c>
      <c r="Y438" s="3">
        <v>0</v>
      </c>
      <c r="Z438" s="4">
        <f>Table39[[#This Row],[LPN Hours Contract]]/Table39[[#This Row],[LPN Hours]]</f>
        <v>0</v>
      </c>
      <c r="AA438" s="3">
        <v>5.4222222222222225</v>
      </c>
      <c r="AB438" s="3">
        <v>0</v>
      </c>
      <c r="AC438" s="4">
        <f>Table39[[#This Row],[LPN Admin Hours Contract]]/Table39[[#This Row],[LPN Admin Hours]]</f>
        <v>0</v>
      </c>
      <c r="AD438" s="3">
        <f>SUM(Table39[[#This Row],[CNA Hours]], Table39[[#This Row],[NA in Training Hours]], Table39[[#This Row],[Med Aide/Tech Hours]])</f>
        <v>100.44333333333333</v>
      </c>
      <c r="AE438" s="3">
        <f>SUM(Table39[[#This Row],[CNA Hours Contract]], Table39[[#This Row],[NA in Training Hours Contract]], Table39[[#This Row],[Med Aide/Tech Hours Contract]])</f>
        <v>0</v>
      </c>
      <c r="AF438" s="4">
        <f>Table39[[#This Row],[CNA/NA/Med Aide Contract Hours]]/Table39[[#This Row],[Total CNA, NA in Training, Med Aide/Tech Hours]]</f>
        <v>0</v>
      </c>
      <c r="AG438" s="3">
        <v>100.44333333333333</v>
      </c>
      <c r="AH438" s="3">
        <v>0</v>
      </c>
      <c r="AI438" s="4">
        <f>Table39[[#This Row],[CNA Hours Contract]]/Table39[[#This Row],[CNA Hours]]</f>
        <v>0</v>
      </c>
      <c r="AJ438" s="3">
        <v>0</v>
      </c>
      <c r="AK438" s="3">
        <v>0</v>
      </c>
      <c r="AL438" s="4">
        <v>0</v>
      </c>
      <c r="AM438" s="3">
        <v>0</v>
      </c>
      <c r="AN438" s="3">
        <v>0</v>
      </c>
      <c r="AO438" s="4">
        <v>0</v>
      </c>
      <c r="AP438" s="1" t="s">
        <v>436</v>
      </c>
      <c r="AQ438" s="1">
        <v>5</v>
      </c>
    </row>
    <row r="439" spans="1:43" x14ac:dyDescent="0.2">
      <c r="A439" s="1" t="s">
        <v>680</v>
      </c>
      <c r="B439" s="1" t="s">
        <v>1122</v>
      </c>
      <c r="C439" s="1" t="s">
        <v>1439</v>
      </c>
      <c r="D439" s="1" t="s">
        <v>1741</v>
      </c>
      <c r="E439" s="3">
        <v>178.04444444444445</v>
      </c>
      <c r="F439" s="3">
        <f t="shared" si="20"/>
        <v>433.68711111111111</v>
      </c>
      <c r="G439" s="3">
        <f>SUM(Table39[[#This Row],[RN Hours Contract (W/ Admin, DON)]], Table39[[#This Row],[LPN Contract Hours (w/ Admin)]], Table39[[#This Row],[CNA/NA/Med Aide Contract Hours]])</f>
        <v>44.370222222222225</v>
      </c>
      <c r="H439" s="4">
        <f>Table39[[#This Row],[Total Contract Hours]]/Table39[[#This Row],[Total Hours Nurse Staffing]]</f>
        <v>0.10230929415574568</v>
      </c>
      <c r="I439" s="3">
        <f>SUM(Table39[[#This Row],[RN Hours]], Table39[[#This Row],[RN Admin Hours]], Table39[[#This Row],[RN DON Hours]])</f>
        <v>37.633333333333333</v>
      </c>
      <c r="J439" s="3">
        <f t="shared" si="21"/>
        <v>3.8000000000000007</v>
      </c>
      <c r="K439" s="4">
        <f>Table39[[#This Row],[RN Hours Contract (W/ Admin, DON)]]/Table39[[#This Row],[RN Hours (w/ Admin, DON)]]</f>
        <v>0.10097431355181578</v>
      </c>
      <c r="L439" s="3">
        <v>27.916666666666668</v>
      </c>
      <c r="M439" s="3">
        <v>3.8000000000000007</v>
      </c>
      <c r="N439" s="4">
        <f>Table39[[#This Row],[RN Hours Contract]]/Table39[[#This Row],[RN Hours]]</f>
        <v>0.13611940298507463</v>
      </c>
      <c r="O439" s="3">
        <v>5.7166666666666668</v>
      </c>
      <c r="P439" s="3">
        <v>0</v>
      </c>
      <c r="Q439" s="4">
        <f>Table39[[#This Row],[RN Admin Hours Contract]]/Table39[[#This Row],[RN Admin Hours]]</f>
        <v>0</v>
      </c>
      <c r="R439" s="3">
        <v>4</v>
      </c>
      <c r="S439" s="3">
        <v>0</v>
      </c>
      <c r="T439" s="4">
        <f>Table39[[#This Row],[RN DON Hours Contract]]/Table39[[#This Row],[RN DON Hours]]</f>
        <v>0</v>
      </c>
      <c r="U439" s="3">
        <f>SUM(Table39[[#This Row],[LPN Hours]], Table39[[#This Row],[LPN Admin Hours]])</f>
        <v>156.47022222222222</v>
      </c>
      <c r="V439" s="3">
        <f>Table39[[#This Row],[LPN Hours Contract]]+Table39[[#This Row],[LPN Admin Hours Contract]]</f>
        <v>40.231333333333332</v>
      </c>
      <c r="W439" s="4">
        <f t="shared" si="22"/>
        <v>0.25711814530560306</v>
      </c>
      <c r="X439" s="3">
        <v>148.75355555555555</v>
      </c>
      <c r="Y439" s="3">
        <v>40.231333333333332</v>
      </c>
      <c r="Z439" s="4">
        <f>Table39[[#This Row],[LPN Hours Contract]]/Table39[[#This Row],[LPN Hours]]</f>
        <v>0.27045628041010411</v>
      </c>
      <c r="AA439" s="3">
        <v>7.7166666666666668</v>
      </c>
      <c r="AB439" s="3">
        <v>0</v>
      </c>
      <c r="AC439" s="4">
        <f>Table39[[#This Row],[LPN Admin Hours Contract]]/Table39[[#This Row],[LPN Admin Hours]]</f>
        <v>0</v>
      </c>
      <c r="AD439" s="3">
        <f>SUM(Table39[[#This Row],[CNA Hours]], Table39[[#This Row],[NA in Training Hours]], Table39[[#This Row],[Med Aide/Tech Hours]])</f>
        <v>239.58355555555556</v>
      </c>
      <c r="AE439" s="3">
        <f>SUM(Table39[[#This Row],[CNA Hours Contract]], Table39[[#This Row],[NA in Training Hours Contract]], Table39[[#This Row],[Med Aide/Tech Hours Contract]])</f>
        <v>0.33888888888888891</v>
      </c>
      <c r="AF439" s="4">
        <f>Table39[[#This Row],[CNA/NA/Med Aide Contract Hours]]/Table39[[#This Row],[Total CNA, NA in Training, Med Aide/Tech Hours]]</f>
        <v>1.4144914416311266E-3</v>
      </c>
      <c r="AG439" s="3">
        <v>239.58355555555556</v>
      </c>
      <c r="AH439" s="3">
        <v>0.33888888888888891</v>
      </c>
      <c r="AI439" s="4">
        <f>Table39[[#This Row],[CNA Hours Contract]]/Table39[[#This Row],[CNA Hours]]</f>
        <v>1.4144914416311266E-3</v>
      </c>
      <c r="AJ439" s="3">
        <v>0</v>
      </c>
      <c r="AK439" s="3">
        <v>0</v>
      </c>
      <c r="AL439" s="4">
        <v>0</v>
      </c>
      <c r="AM439" s="3">
        <v>0</v>
      </c>
      <c r="AN439" s="3">
        <v>0</v>
      </c>
      <c r="AO439" s="4">
        <v>0</v>
      </c>
      <c r="AP439" s="1" t="s">
        <v>437</v>
      </c>
      <c r="AQ439" s="1">
        <v>5</v>
      </c>
    </row>
    <row r="440" spans="1:43" x14ac:dyDescent="0.2">
      <c r="A440" s="1" t="s">
        <v>680</v>
      </c>
      <c r="B440" s="1" t="s">
        <v>1123</v>
      </c>
      <c r="C440" s="1" t="s">
        <v>1457</v>
      </c>
      <c r="D440" s="1" t="s">
        <v>1759</v>
      </c>
      <c r="E440" s="3">
        <v>26.455555555555556</v>
      </c>
      <c r="F440" s="3">
        <f t="shared" si="20"/>
        <v>171.94722222222222</v>
      </c>
      <c r="G440" s="3">
        <f>SUM(Table39[[#This Row],[RN Hours Contract (W/ Admin, DON)]], Table39[[#This Row],[LPN Contract Hours (w/ Admin)]], Table39[[#This Row],[CNA/NA/Med Aide Contract Hours]])</f>
        <v>0</v>
      </c>
      <c r="H440" s="4">
        <f>Table39[[#This Row],[Total Contract Hours]]/Table39[[#This Row],[Total Hours Nurse Staffing]]</f>
        <v>0</v>
      </c>
      <c r="I440" s="3">
        <f>SUM(Table39[[#This Row],[RN Hours]], Table39[[#This Row],[RN Admin Hours]], Table39[[#This Row],[RN DON Hours]])</f>
        <v>52.15</v>
      </c>
      <c r="J440" s="3">
        <f t="shared" si="21"/>
        <v>0</v>
      </c>
      <c r="K440" s="4">
        <f>Table39[[#This Row],[RN Hours Contract (W/ Admin, DON)]]/Table39[[#This Row],[RN Hours (w/ Admin, DON)]]</f>
        <v>0</v>
      </c>
      <c r="L440" s="3">
        <v>34.1</v>
      </c>
      <c r="M440" s="3">
        <v>0</v>
      </c>
      <c r="N440" s="4">
        <f>Table39[[#This Row],[RN Hours Contract]]/Table39[[#This Row],[RN Hours]]</f>
        <v>0</v>
      </c>
      <c r="O440" s="3">
        <v>12.891666666666667</v>
      </c>
      <c r="P440" s="3">
        <v>0</v>
      </c>
      <c r="Q440" s="4">
        <f>Table39[[#This Row],[RN Admin Hours Contract]]/Table39[[#This Row],[RN Admin Hours]]</f>
        <v>0</v>
      </c>
      <c r="R440" s="3">
        <v>5.1583333333333332</v>
      </c>
      <c r="S440" s="3">
        <v>0</v>
      </c>
      <c r="T440" s="4">
        <f>Table39[[#This Row],[RN DON Hours Contract]]/Table39[[#This Row],[RN DON Hours]]</f>
        <v>0</v>
      </c>
      <c r="U440" s="3">
        <f>SUM(Table39[[#This Row],[LPN Hours]], Table39[[#This Row],[LPN Admin Hours]])</f>
        <v>27.013888888888889</v>
      </c>
      <c r="V440" s="3">
        <f>Table39[[#This Row],[LPN Hours Contract]]+Table39[[#This Row],[LPN Admin Hours Contract]]</f>
        <v>0</v>
      </c>
      <c r="W440" s="4">
        <f t="shared" si="22"/>
        <v>0</v>
      </c>
      <c r="X440" s="3">
        <v>22.505555555555556</v>
      </c>
      <c r="Y440" s="3">
        <v>0</v>
      </c>
      <c r="Z440" s="4">
        <f>Table39[[#This Row],[LPN Hours Contract]]/Table39[[#This Row],[LPN Hours]]</f>
        <v>0</v>
      </c>
      <c r="AA440" s="3">
        <v>4.5083333333333337</v>
      </c>
      <c r="AB440" s="3">
        <v>0</v>
      </c>
      <c r="AC440" s="4">
        <f>Table39[[#This Row],[LPN Admin Hours Contract]]/Table39[[#This Row],[LPN Admin Hours]]</f>
        <v>0</v>
      </c>
      <c r="AD440" s="3">
        <f>SUM(Table39[[#This Row],[CNA Hours]], Table39[[#This Row],[NA in Training Hours]], Table39[[#This Row],[Med Aide/Tech Hours]])</f>
        <v>92.783333333333331</v>
      </c>
      <c r="AE440" s="3">
        <f>SUM(Table39[[#This Row],[CNA Hours Contract]], Table39[[#This Row],[NA in Training Hours Contract]], Table39[[#This Row],[Med Aide/Tech Hours Contract]])</f>
        <v>0</v>
      </c>
      <c r="AF440" s="4">
        <f>Table39[[#This Row],[CNA/NA/Med Aide Contract Hours]]/Table39[[#This Row],[Total CNA, NA in Training, Med Aide/Tech Hours]]</f>
        <v>0</v>
      </c>
      <c r="AG440" s="3">
        <v>92.783333333333331</v>
      </c>
      <c r="AH440" s="3">
        <v>0</v>
      </c>
      <c r="AI440" s="4">
        <f>Table39[[#This Row],[CNA Hours Contract]]/Table39[[#This Row],[CNA Hours]]</f>
        <v>0</v>
      </c>
      <c r="AJ440" s="3">
        <v>0</v>
      </c>
      <c r="AK440" s="3">
        <v>0</v>
      </c>
      <c r="AL440" s="4">
        <v>0</v>
      </c>
      <c r="AM440" s="3">
        <v>0</v>
      </c>
      <c r="AN440" s="3">
        <v>0</v>
      </c>
      <c r="AO440" s="4">
        <v>0</v>
      </c>
      <c r="AP440" s="1" t="s">
        <v>438</v>
      </c>
      <c r="AQ440" s="1">
        <v>5</v>
      </c>
    </row>
    <row r="441" spans="1:43" x14ac:dyDescent="0.2">
      <c r="A441" s="1" t="s">
        <v>680</v>
      </c>
      <c r="B441" s="1" t="s">
        <v>1124</v>
      </c>
      <c r="C441" s="1" t="s">
        <v>1374</v>
      </c>
      <c r="D441" s="1" t="s">
        <v>1712</v>
      </c>
      <c r="E441" s="3">
        <v>66.166666666666671</v>
      </c>
      <c r="F441" s="3">
        <f t="shared" si="20"/>
        <v>167.953</v>
      </c>
      <c r="G441" s="3">
        <f>SUM(Table39[[#This Row],[RN Hours Contract (W/ Admin, DON)]], Table39[[#This Row],[LPN Contract Hours (w/ Admin)]], Table39[[#This Row],[CNA/NA/Med Aide Contract Hours]])</f>
        <v>0.53333333333333333</v>
      </c>
      <c r="H441" s="4">
        <f>Table39[[#This Row],[Total Contract Hours]]/Table39[[#This Row],[Total Hours Nurse Staffing]]</f>
        <v>3.1754915561694836E-3</v>
      </c>
      <c r="I441" s="3">
        <f>SUM(Table39[[#This Row],[RN Hours]], Table39[[#This Row],[RN Admin Hours]], Table39[[#This Row],[RN DON Hours]])</f>
        <v>25.81666666666667</v>
      </c>
      <c r="J441" s="3">
        <f t="shared" si="21"/>
        <v>0.53333333333333333</v>
      </c>
      <c r="K441" s="4">
        <f>Table39[[#This Row],[RN Hours Contract (W/ Admin, DON)]]/Table39[[#This Row],[RN Hours (w/ Admin, DON)]]</f>
        <v>2.0658489347966429E-2</v>
      </c>
      <c r="L441" s="3">
        <v>8.9277777777777771</v>
      </c>
      <c r="M441" s="3">
        <v>0</v>
      </c>
      <c r="N441" s="4">
        <f>Table39[[#This Row],[RN Hours Contract]]/Table39[[#This Row],[RN Hours]]</f>
        <v>0</v>
      </c>
      <c r="O441" s="3">
        <v>11.28888888888889</v>
      </c>
      <c r="P441" s="3">
        <v>0.53333333333333333</v>
      </c>
      <c r="Q441" s="4">
        <f>Table39[[#This Row],[RN Admin Hours Contract]]/Table39[[#This Row],[RN Admin Hours]]</f>
        <v>4.7244094488188976E-2</v>
      </c>
      <c r="R441" s="3">
        <v>5.6</v>
      </c>
      <c r="S441" s="3">
        <v>0</v>
      </c>
      <c r="T441" s="4">
        <f>Table39[[#This Row],[RN DON Hours Contract]]/Table39[[#This Row],[RN DON Hours]]</f>
        <v>0</v>
      </c>
      <c r="U441" s="3">
        <f>SUM(Table39[[#This Row],[LPN Hours]], Table39[[#This Row],[LPN Admin Hours]])</f>
        <v>50.525555555555556</v>
      </c>
      <c r="V441" s="3">
        <f>Table39[[#This Row],[LPN Hours Contract]]+Table39[[#This Row],[LPN Admin Hours Contract]]</f>
        <v>0</v>
      </c>
      <c r="W441" s="4">
        <f t="shared" si="22"/>
        <v>0</v>
      </c>
      <c r="X441" s="3">
        <v>50.525555555555556</v>
      </c>
      <c r="Y441" s="3">
        <v>0</v>
      </c>
      <c r="Z441" s="4">
        <f>Table39[[#This Row],[LPN Hours Contract]]/Table39[[#This Row],[LPN Hours]]</f>
        <v>0</v>
      </c>
      <c r="AA441" s="3">
        <v>0</v>
      </c>
      <c r="AB441" s="3">
        <v>0</v>
      </c>
      <c r="AC441" s="4">
        <v>0</v>
      </c>
      <c r="AD441" s="3">
        <f>SUM(Table39[[#This Row],[CNA Hours]], Table39[[#This Row],[NA in Training Hours]], Table39[[#This Row],[Med Aide/Tech Hours]])</f>
        <v>91.61077777777777</v>
      </c>
      <c r="AE441" s="3">
        <f>SUM(Table39[[#This Row],[CNA Hours Contract]], Table39[[#This Row],[NA in Training Hours Contract]], Table39[[#This Row],[Med Aide/Tech Hours Contract]])</f>
        <v>0</v>
      </c>
      <c r="AF441" s="4">
        <f>Table39[[#This Row],[CNA/NA/Med Aide Contract Hours]]/Table39[[#This Row],[Total CNA, NA in Training, Med Aide/Tech Hours]]</f>
        <v>0</v>
      </c>
      <c r="AG441" s="3">
        <v>91.61077777777777</v>
      </c>
      <c r="AH441" s="3">
        <v>0</v>
      </c>
      <c r="AI441" s="4">
        <f>Table39[[#This Row],[CNA Hours Contract]]/Table39[[#This Row],[CNA Hours]]</f>
        <v>0</v>
      </c>
      <c r="AJ441" s="3">
        <v>0</v>
      </c>
      <c r="AK441" s="3">
        <v>0</v>
      </c>
      <c r="AL441" s="4">
        <v>0</v>
      </c>
      <c r="AM441" s="3">
        <v>0</v>
      </c>
      <c r="AN441" s="3">
        <v>0</v>
      </c>
      <c r="AO441" s="4">
        <v>0</v>
      </c>
      <c r="AP441" s="1" t="s">
        <v>439</v>
      </c>
      <c r="AQ441" s="1">
        <v>5</v>
      </c>
    </row>
    <row r="442" spans="1:43" x14ac:dyDescent="0.2">
      <c r="A442" s="1" t="s">
        <v>680</v>
      </c>
      <c r="B442" s="1" t="s">
        <v>1125</v>
      </c>
      <c r="C442" s="1" t="s">
        <v>1534</v>
      </c>
      <c r="D442" s="1" t="s">
        <v>1762</v>
      </c>
      <c r="E442" s="3">
        <v>37.388888888888886</v>
      </c>
      <c r="F442" s="3">
        <f t="shared" si="20"/>
        <v>116.74611111111111</v>
      </c>
      <c r="G442" s="3">
        <f>SUM(Table39[[#This Row],[RN Hours Contract (W/ Admin, DON)]], Table39[[#This Row],[LPN Contract Hours (w/ Admin)]], Table39[[#This Row],[CNA/NA/Med Aide Contract Hours]])</f>
        <v>0</v>
      </c>
      <c r="H442" s="4">
        <f>Table39[[#This Row],[Total Contract Hours]]/Table39[[#This Row],[Total Hours Nurse Staffing]]</f>
        <v>0</v>
      </c>
      <c r="I442" s="3">
        <f>SUM(Table39[[#This Row],[RN Hours]], Table39[[#This Row],[RN Admin Hours]], Table39[[#This Row],[RN DON Hours]])</f>
        <v>21.934777777777782</v>
      </c>
      <c r="J442" s="3">
        <f t="shared" si="21"/>
        <v>0</v>
      </c>
      <c r="K442" s="4">
        <f>Table39[[#This Row],[RN Hours Contract (W/ Admin, DON)]]/Table39[[#This Row],[RN Hours (w/ Admin, DON)]]</f>
        <v>0</v>
      </c>
      <c r="L442" s="3">
        <v>16.334777777777781</v>
      </c>
      <c r="M442" s="3">
        <v>0</v>
      </c>
      <c r="N442" s="4">
        <f>Table39[[#This Row],[RN Hours Contract]]/Table39[[#This Row],[RN Hours]]</f>
        <v>0</v>
      </c>
      <c r="O442" s="3">
        <v>0</v>
      </c>
      <c r="P442" s="3">
        <v>0</v>
      </c>
      <c r="Q442" s="4">
        <v>0</v>
      </c>
      <c r="R442" s="3">
        <v>5.6</v>
      </c>
      <c r="S442" s="3">
        <v>0</v>
      </c>
      <c r="T442" s="4">
        <f>Table39[[#This Row],[RN DON Hours Contract]]/Table39[[#This Row],[RN DON Hours]]</f>
        <v>0</v>
      </c>
      <c r="U442" s="3">
        <f>SUM(Table39[[#This Row],[LPN Hours]], Table39[[#This Row],[LPN Admin Hours]])</f>
        <v>29.05822222222222</v>
      </c>
      <c r="V442" s="3">
        <f>Table39[[#This Row],[LPN Hours Contract]]+Table39[[#This Row],[LPN Admin Hours Contract]]</f>
        <v>0</v>
      </c>
      <c r="W442" s="4">
        <f t="shared" si="22"/>
        <v>0</v>
      </c>
      <c r="X442" s="3">
        <v>29.05822222222222</v>
      </c>
      <c r="Y442" s="3">
        <v>0</v>
      </c>
      <c r="Z442" s="4">
        <f>Table39[[#This Row],[LPN Hours Contract]]/Table39[[#This Row],[LPN Hours]]</f>
        <v>0</v>
      </c>
      <c r="AA442" s="3">
        <v>0</v>
      </c>
      <c r="AB442" s="3">
        <v>0</v>
      </c>
      <c r="AC442" s="4">
        <v>0</v>
      </c>
      <c r="AD442" s="3">
        <f>SUM(Table39[[#This Row],[CNA Hours]], Table39[[#This Row],[NA in Training Hours]], Table39[[#This Row],[Med Aide/Tech Hours]])</f>
        <v>65.75311111111111</v>
      </c>
      <c r="AE442" s="3">
        <f>SUM(Table39[[#This Row],[CNA Hours Contract]], Table39[[#This Row],[NA in Training Hours Contract]], Table39[[#This Row],[Med Aide/Tech Hours Contract]])</f>
        <v>0</v>
      </c>
      <c r="AF442" s="4">
        <f>Table39[[#This Row],[CNA/NA/Med Aide Contract Hours]]/Table39[[#This Row],[Total CNA, NA in Training, Med Aide/Tech Hours]]</f>
        <v>0</v>
      </c>
      <c r="AG442" s="3">
        <v>60.605333333333327</v>
      </c>
      <c r="AH442" s="3">
        <v>0</v>
      </c>
      <c r="AI442" s="4">
        <f>Table39[[#This Row],[CNA Hours Contract]]/Table39[[#This Row],[CNA Hours]]</f>
        <v>0</v>
      </c>
      <c r="AJ442" s="3">
        <v>0</v>
      </c>
      <c r="AK442" s="3">
        <v>0</v>
      </c>
      <c r="AL442" s="4">
        <v>0</v>
      </c>
      <c r="AM442" s="3">
        <v>5.1477777777777787</v>
      </c>
      <c r="AN442" s="3">
        <v>0</v>
      </c>
      <c r="AO442" s="4">
        <f>Table39[[#This Row],[Med Aide/Tech Hours Contract]]/Table39[[#This Row],[Med Aide/Tech Hours]]</f>
        <v>0</v>
      </c>
      <c r="AP442" s="1" t="s">
        <v>440</v>
      </c>
      <c r="AQ442" s="1">
        <v>5</v>
      </c>
    </row>
    <row r="443" spans="1:43" x14ac:dyDescent="0.2">
      <c r="A443" s="1" t="s">
        <v>680</v>
      </c>
      <c r="B443" s="1" t="s">
        <v>1126</v>
      </c>
      <c r="C443" s="1" t="s">
        <v>1392</v>
      </c>
      <c r="D443" s="1" t="s">
        <v>1706</v>
      </c>
      <c r="E443" s="3">
        <v>39.955555555555556</v>
      </c>
      <c r="F443" s="3">
        <f t="shared" si="20"/>
        <v>149.34311111111111</v>
      </c>
      <c r="G443" s="3">
        <f>SUM(Table39[[#This Row],[RN Hours Contract (W/ Admin, DON)]], Table39[[#This Row],[LPN Contract Hours (w/ Admin)]], Table39[[#This Row],[CNA/NA/Med Aide Contract Hours]])</f>
        <v>0</v>
      </c>
      <c r="H443" s="4">
        <f>Table39[[#This Row],[Total Contract Hours]]/Table39[[#This Row],[Total Hours Nurse Staffing]]</f>
        <v>0</v>
      </c>
      <c r="I443" s="3">
        <f>SUM(Table39[[#This Row],[RN Hours]], Table39[[#This Row],[RN Admin Hours]], Table39[[#This Row],[RN DON Hours]])</f>
        <v>19.557111111111112</v>
      </c>
      <c r="J443" s="3">
        <f t="shared" si="21"/>
        <v>0</v>
      </c>
      <c r="K443" s="4">
        <f>Table39[[#This Row],[RN Hours Contract (W/ Admin, DON)]]/Table39[[#This Row],[RN Hours (w/ Admin, DON)]]</f>
        <v>0</v>
      </c>
      <c r="L443" s="3">
        <v>14.390444444444446</v>
      </c>
      <c r="M443" s="3">
        <v>0</v>
      </c>
      <c r="N443" s="4">
        <f>Table39[[#This Row],[RN Hours Contract]]/Table39[[#This Row],[RN Hours]]</f>
        <v>0</v>
      </c>
      <c r="O443" s="3">
        <v>0</v>
      </c>
      <c r="P443" s="3">
        <v>0</v>
      </c>
      <c r="Q443" s="4">
        <v>0</v>
      </c>
      <c r="R443" s="3">
        <v>5.166666666666667</v>
      </c>
      <c r="S443" s="3">
        <v>0</v>
      </c>
      <c r="T443" s="4">
        <f>Table39[[#This Row],[RN DON Hours Contract]]/Table39[[#This Row],[RN DON Hours]]</f>
        <v>0</v>
      </c>
      <c r="U443" s="3">
        <f>SUM(Table39[[#This Row],[LPN Hours]], Table39[[#This Row],[LPN Admin Hours]])</f>
        <v>22.054555555555556</v>
      </c>
      <c r="V443" s="3">
        <f>Table39[[#This Row],[LPN Hours Contract]]+Table39[[#This Row],[LPN Admin Hours Contract]]</f>
        <v>0</v>
      </c>
      <c r="W443" s="4">
        <f t="shared" si="22"/>
        <v>0</v>
      </c>
      <c r="X443" s="3">
        <v>21.971222222222224</v>
      </c>
      <c r="Y443" s="3">
        <v>0</v>
      </c>
      <c r="Z443" s="4">
        <f>Table39[[#This Row],[LPN Hours Contract]]/Table39[[#This Row],[LPN Hours]]</f>
        <v>0</v>
      </c>
      <c r="AA443" s="3">
        <v>8.3333333333333329E-2</v>
      </c>
      <c r="AB443" s="3">
        <v>0</v>
      </c>
      <c r="AC443" s="4">
        <f>Table39[[#This Row],[LPN Admin Hours Contract]]/Table39[[#This Row],[LPN Admin Hours]]</f>
        <v>0</v>
      </c>
      <c r="AD443" s="3">
        <f>SUM(Table39[[#This Row],[CNA Hours]], Table39[[#This Row],[NA in Training Hours]], Table39[[#This Row],[Med Aide/Tech Hours]])</f>
        <v>107.73144444444445</v>
      </c>
      <c r="AE443" s="3">
        <f>SUM(Table39[[#This Row],[CNA Hours Contract]], Table39[[#This Row],[NA in Training Hours Contract]], Table39[[#This Row],[Med Aide/Tech Hours Contract]])</f>
        <v>0</v>
      </c>
      <c r="AF443" s="4">
        <f>Table39[[#This Row],[CNA/NA/Med Aide Contract Hours]]/Table39[[#This Row],[Total CNA, NA in Training, Med Aide/Tech Hours]]</f>
        <v>0</v>
      </c>
      <c r="AG443" s="3">
        <v>107.73144444444445</v>
      </c>
      <c r="AH443" s="3">
        <v>0</v>
      </c>
      <c r="AI443" s="4">
        <f>Table39[[#This Row],[CNA Hours Contract]]/Table39[[#This Row],[CNA Hours]]</f>
        <v>0</v>
      </c>
      <c r="AJ443" s="3">
        <v>0</v>
      </c>
      <c r="AK443" s="3">
        <v>0</v>
      </c>
      <c r="AL443" s="4">
        <v>0</v>
      </c>
      <c r="AM443" s="3">
        <v>0</v>
      </c>
      <c r="AN443" s="3">
        <v>0</v>
      </c>
      <c r="AO443" s="4">
        <v>0</v>
      </c>
      <c r="AP443" s="1" t="s">
        <v>441</v>
      </c>
      <c r="AQ443" s="1">
        <v>5</v>
      </c>
    </row>
    <row r="444" spans="1:43" x14ac:dyDescent="0.2">
      <c r="A444" s="1" t="s">
        <v>680</v>
      </c>
      <c r="B444" s="1" t="s">
        <v>1127</v>
      </c>
      <c r="C444" s="1" t="s">
        <v>1626</v>
      </c>
      <c r="D444" s="1" t="s">
        <v>1726</v>
      </c>
      <c r="E444" s="3">
        <v>61.033333333333331</v>
      </c>
      <c r="F444" s="3">
        <f t="shared" si="20"/>
        <v>145.85277777777776</v>
      </c>
      <c r="G444" s="3">
        <f>SUM(Table39[[#This Row],[RN Hours Contract (W/ Admin, DON)]], Table39[[#This Row],[LPN Contract Hours (w/ Admin)]], Table39[[#This Row],[CNA/NA/Med Aide Contract Hours]])</f>
        <v>0</v>
      </c>
      <c r="H444" s="4">
        <f>Table39[[#This Row],[Total Contract Hours]]/Table39[[#This Row],[Total Hours Nurse Staffing]]</f>
        <v>0</v>
      </c>
      <c r="I444" s="3">
        <f>SUM(Table39[[#This Row],[RN Hours]], Table39[[#This Row],[RN Admin Hours]], Table39[[#This Row],[RN DON Hours]])</f>
        <v>16.236111111111111</v>
      </c>
      <c r="J444" s="3">
        <f t="shared" si="21"/>
        <v>0</v>
      </c>
      <c r="K444" s="4">
        <f>Table39[[#This Row],[RN Hours Contract (W/ Admin, DON)]]/Table39[[#This Row],[RN Hours (w/ Admin, DON)]]</f>
        <v>0</v>
      </c>
      <c r="L444" s="3">
        <v>10.352777777777778</v>
      </c>
      <c r="M444" s="3">
        <v>0</v>
      </c>
      <c r="N444" s="4">
        <f>Table39[[#This Row],[RN Hours Contract]]/Table39[[#This Row],[RN Hours]]</f>
        <v>0</v>
      </c>
      <c r="O444" s="3">
        <v>5.8833333333333337</v>
      </c>
      <c r="P444" s="3">
        <v>0</v>
      </c>
      <c r="Q444" s="4">
        <f>Table39[[#This Row],[RN Admin Hours Contract]]/Table39[[#This Row],[RN Admin Hours]]</f>
        <v>0</v>
      </c>
      <c r="R444" s="3">
        <v>0</v>
      </c>
      <c r="S444" s="3">
        <v>0</v>
      </c>
      <c r="T444" s="4">
        <v>0</v>
      </c>
      <c r="U444" s="3">
        <f>SUM(Table39[[#This Row],[LPN Hours]], Table39[[#This Row],[LPN Admin Hours]])</f>
        <v>26.85</v>
      </c>
      <c r="V444" s="3">
        <f>Table39[[#This Row],[LPN Hours Contract]]+Table39[[#This Row],[LPN Admin Hours Contract]]</f>
        <v>0</v>
      </c>
      <c r="W444" s="4">
        <f t="shared" si="22"/>
        <v>0</v>
      </c>
      <c r="X444" s="3">
        <v>22.227777777777778</v>
      </c>
      <c r="Y444" s="3">
        <v>0</v>
      </c>
      <c r="Z444" s="4">
        <f>Table39[[#This Row],[LPN Hours Contract]]/Table39[[#This Row],[LPN Hours]]</f>
        <v>0</v>
      </c>
      <c r="AA444" s="3">
        <v>4.6222222222222218</v>
      </c>
      <c r="AB444" s="3">
        <v>0</v>
      </c>
      <c r="AC444" s="4">
        <f>Table39[[#This Row],[LPN Admin Hours Contract]]/Table39[[#This Row],[LPN Admin Hours]]</f>
        <v>0</v>
      </c>
      <c r="AD444" s="3">
        <f>SUM(Table39[[#This Row],[CNA Hours]], Table39[[#This Row],[NA in Training Hours]], Table39[[#This Row],[Med Aide/Tech Hours]])</f>
        <v>102.76666666666667</v>
      </c>
      <c r="AE444" s="3">
        <f>SUM(Table39[[#This Row],[CNA Hours Contract]], Table39[[#This Row],[NA in Training Hours Contract]], Table39[[#This Row],[Med Aide/Tech Hours Contract]])</f>
        <v>0</v>
      </c>
      <c r="AF444" s="4">
        <f>Table39[[#This Row],[CNA/NA/Med Aide Contract Hours]]/Table39[[#This Row],[Total CNA, NA in Training, Med Aide/Tech Hours]]</f>
        <v>0</v>
      </c>
      <c r="AG444" s="3">
        <v>102.76666666666667</v>
      </c>
      <c r="AH444" s="3">
        <v>0</v>
      </c>
      <c r="AI444" s="4">
        <f>Table39[[#This Row],[CNA Hours Contract]]/Table39[[#This Row],[CNA Hours]]</f>
        <v>0</v>
      </c>
      <c r="AJ444" s="3">
        <v>0</v>
      </c>
      <c r="AK444" s="3">
        <v>0</v>
      </c>
      <c r="AL444" s="4">
        <v>0</v>
      </c>
      <c r="AM444" s="3">
        <v>0</v>
      </c>
      <c r="AN444" s="3">
        <v>0</v>
      </c>
      <c r="AO444" s="4">
        <v>0</v>
      </c>
      <c r="AP444" s="1" t="s">
        <v>442</v>
      </c>
      <c r="AQ444" s="1">
        <v>5</v>
      </c>
    </row>
    <row r="445" spans="1:43" x14ac:dyDescent="0.2">
      <c r="A445" s="1" t="s">
        <v>680</v>
      </c>
      <c r="B445" s="1" t="s">
        <v>1128</v>
      </c>
      <c r="C445" s="1" t="s">
        <v>1627</v>
      </c>
      <c r="D445" s="1" t="s">
        <v>1733</v>
      </c>
      <c r="E445" s="3">
        <v>122.08888888888889</v>
      </c>
      <c r="F445" s="3">
        <f t="shared" si="20"/>
        <v>435.2833333333333</v>
      </c>
      <c r="G445" s="3">
        <f>SUM(Table39[[#This Row],[RN Hours Contract (W/ Admin, DON)]], Table39[[#This Row],[LPN Contract Hours (w/ Admin)]], Table39[[#This Row],[CNA/NA/Med Aide Contract Hours]])</f>
        <v>23.427777777777777</v>
      </c>
      <c r="H445" s="4">
        <f>Table39[[#This Row],[Total Contract Hours]]/Table39[[#This Row],[Total Hours Nurse Staffing]]</f>
        <v>5.3821903996120024E-2</v>
      </c>
      <c r="I445" s="3">
        <f>SUM(Table39[[#This Row],[RN Hours]], Table39[[#This Row],[RN Admin Hours]], Table39[[#This Row],[RN DON Hours]])</f>
        <v>78.833333333333329</v>
      </c>
      <c r="J445" s="3">
        <f t="shared" si="21"/>
        <v>6.0777777777777775</v>
      </c>
      <c r="K445" s="4">
        <f>Table39[[#This Row],[RN Hours Contract (W/ Admin, DON)]]/Table39[[#This Row],[RN Hours (w/ Admin, DON)]]</f>
        <v>7.709654686398873E-2</v>
      </c>
      <c r="L445" s="3">
        <v>56.891666666666666</v>
      </c>
      <c r="M445" s="3">
        <v>6.0777777777777775</v>
      </c>
      <c r="N445" s="4">
        <f>Table39[[#This Row],[RN Hours Contract]]/Table39[[#This Row],[RN Hours]]</f>
        <v>0.10683072115619355</v>
      </c>
      <c r="O445" s="3">
        <v>16.341666666666665</v>
      </c>
      <c r="P445" s="3">
        <v>0</v>
      </c>
      <c r="Q445" s="4">
        <f>Table39[[#This Row],[RN Admin Hours Contract]]/Table39[[#This Row],[RN Admin Hours]]</f>
        <v>0</v>
      </c>
      <c r="R445" s="3">
        <v>5.6</v>
      </c>
      <c r="S445" s="3">
        <v>0</v>
      </c>
      <c r="T445" s="4">
        <f>Table39[[#This Row],[RN DON Hours Contract]]/Table39[[#This Row],[RN DON Hours]]</f>
        <v>0</v>
      </c>
      <c r="U445" s="3">
        <f>SUM(Table39[[#This Row],[LPN Hours]], Table39[[#This Row],[LPN Admin Hours]])</f>
        <v>119.70833333333333</v>
      </c>
      <c r="V445" s="3">
        <f>Table39[[#This Row],[LPN Hours Contract]]+Table39[[#This Row],[LPN Admin Hours Contract]]</f>
        <v>7.3944444444444448</v>
      </c>
      <c r="W445" s="4">
        <f t="shared" si="22"/>
        <v>6.1770507019375802E-2</v>
      </c>
      <c r="X445" s="3">
        <v>111.51666666666667</v>
      </c>
      <c r="Y445" s="3">
        <v>7.3944444444444448</v>
      </c>
      <c r="Z445" s="4">
        <f>Table39[[#This Row],[LPN Hours Contract]]/Table39[[#This Row],[LPN Hours]]</f>
        <v>6.6307975888008769E-2</v>
      </c>
      <c r="AA445" s="3">
        <v>8.1916666666666664</v>
      </c>
      <c r="AB445" s="3">
        <v>0</v>
      </c>
      <c r="AC445" s="4">
        <f>Table39[[#This Row],[LPN Admin Hours Contract]]/Table39[[#This Row],[LPN Admin Hours]]</f>
        <v>0</v>
      </c>
      <c r="AD445" s="3">
        <f>SUM(Table39[[#This Row],[CNA Hours]], Table39[[#This Row],[NA in Training Hours]], Table39[[#This Row],[Med Aide/Tech Hours]])</f>
        <v>236.74166666666667</v>
      </c>
      <c r="AE445" s="3">
        <f>SUM(Table39[[#This Row],[CNA Hours Contract]], Table39[[#This Row],[NA in Training Hours Contract]], Table39[[#This Row],[Med Aide/Tech Hours Contract]])</f>
        <v>9.9555555555555557</v>
      </c>
      <c r="AF445" s="4">
        <f>Table39[[#This Row],[CNA/NA/Med Aide Contract Hours]]/Table39[[#This Row],[Total CNA, NA in Training, Med Aide/Tech Hours]]</f>
        <v>4.2052401234350618E-2</v>
      </c>
      <c r="AG445" s="3">
        <v>236.74166666666667</v>
      </c>
      <c r="AH445" s="3">
        <v>9.9555555555555557</v>
      </c>
      <c r="AI445" s="4">
        <f>Table39[[#This Row],[CNA Hours Contract]]/Table39[[#This Row],[CNA Hours]]</f>
        <v>4.2052401234350618E-2</v>
      </c>
      <c r="AJ445" s="3">
        <v>0</v>
      </c>
      <c r="AK445" s="3">
        <v>0</v>
      </c>
      <c r="AL445" s="4">
        <v>0</v>
      </c>
      <c r="AM445" s="3">
        <v>0</v>
      </c>
      <c r="AN445" s="3">
        <v>0</v>
      </c>
      <c r="AO445" s="4">
        <v>0</v>
      </c>
      <c r="AP445" s="1" t="s">
        <v>443</v>
      </c>
      <c r="AQ445" s="1">
        <v>5</v>
      </c>
    </row>
    <row r="446" spans="1:43" x14ac:dyDescent="0.2">
      <c r="A446" s="1" t="s">
        <v>680</v>
      </c>
      <c r="B446" s="1" t="s">
        <v>1129</v>
      </c>
      <c r="C446" s="1" t="s">
        <v>1388</v>
      </c>
      <c r="D446" s="1" t="s">
        <v>1758</v>
      </c>
      <c r="E446" s="3">
        <v>46.87777777777778</v>
      </c>
      <c r="F446" s="3">
        <f t="shared" si="20"/>
        <v>149.87644444444442</v>
      </c>
      <c r="G446" s="3">
        <f>SUM(Table39[[#This Row],[RN Hours Contract (W/ Admin, DON)]], Table39[[#This Row],[LPN Contract Hours (w/ Admin)]], Table39[[#This Row],[CNA/NA/Med Aide Contract Hours]])</f>
        <v>8.5486666666666675</v>
      </c>
      <c r="H446" s="4">
        <f>Table39[[#This Row],[Total Contract Hours]]/Table39[[#This Row],[Total Hours Nurse Staffing]]</f>
        <v>5.70380936000617E-2</v>
      </c>
      <c r="I446" s="3">
        <f>SUM(Table39[[#This Row],[RN Hours]], Table39[[#This Row],[RN Admin Hours]], Table39[[#This Row],[RN DON Hours]])</f>
        <v>32.955555555555556</v>
      </c>
      <c r="J446" s="3">
        <f t="shared" si="21"/>
        <v>0</v>
      </c>
      <c r="K446" s="4">
        <f>Table39[[#This Row],[RN Hours Contract (W/ Admin, DON)]]/Table39[[#This Row],[RN Hours (w/ Admin, DON)]]</f>
        <v>0</v>
      </c>
      <c r="L446" s="3">
        <v>31.8</v>
      </c>
      <c r="M446" s="3">
        <v>0</v>
      </c>
      <c r="N446" s="4">
        <f>Table39[[#This Row],[RN Hours Contract]]/Table39[[#This Row],[RN Hours]]</f>
        <v>0</v>
      </c>
      <c r="O446" s="3">
        <v>0</v>
      </c>
      <c r="P446" s="3">
        <v>0</v>
      </c>
      <c r="Q446" s="4">
        <v>0</v>
      </c>
      <c r="R446" s="3">
        <v>1.1555555555555554</v>
      </c>
      <c r="S446" s="3">
        <v>0</v>
      </c>
      <c r="T446" s="4">
        <f>Table39[[#This Row],[RN DON Hours Contract]]/Table39[[#This Row],[RN DON Hours]]</f>
        <v>0</v>
      </c>
      <c r="U446" s="3">
        <f>SUM(Table39[[#This Row],[LPN Hours]], Table39[[#This Row],[LPN Admin Hours]])</f>
        <v>25.153333333333332</v>
      </c>
      <c r="V446" s="3">
        <f>Table39[[#This Row],[LPN Hours Contract]]+Table39[[#This Row],[LPN Admin Hours Contract]]</f>
        <v>6.7561111111111121</v>
      </c>
      <c r="W446" s="4">
        <f t="shared" si="22"/>
        <v>0.26859704920929417</v>
      </c>
      <c r="X446" s="3">
        <v>14.328333333333333</v>
      </c>
      <c r="Y446" s="3">
        <v>6.7561111111111121</v>
      </c>
      <c r="Z446" s="4">
        <f>Table39[[#This Row],[LPN Hours Contract]]/Table39[[#This Row],[LPN Hours]]</f>
        <v>0.47152107324260406</v>
      </c>
      <c r="AA446" s="3">
        <v>10.824999999999999</v>
      </c>
      <c r="AB446" s="3">
        <v>0</v>
      </c>
      <c r="AC446" s="4">
        <f>Table39[[#This Row],[LPN Admin Hours Contract]]/Table39[[#This Row],[LPN Admin Hours]]</f>
        <v>0</v>
      </c>
      <c r="AD446" s="3">
        <f>SUM(Table39[[#This Row],[CNA Hours]], Table39[[#This Row],[NA in Training Hours]], Table39[[#This Row],[Med Aide/Tech Hours]])</f>
        <v>91.767555555555546</v>
      </c>
      <c r="AE446" s="3">
        <f>SUM(Table39[[#This Row],[CNA Hours Contract]], Table39[[#This Row],[NA in Training Hours Contract]], Table39[[#This Row],[Med Aide/Tech Hours Contract]])</f>
        <v>1.7925555555555555</v>
      </c>
      <c r="AF446" s="4">
        <f>Table39[[#This Row],[CNA/NA/Med Aide Contract Hours]]/Table39[[#This Row],[Total CNA, NA in Training, Med Aide/Tech Hours]]</f>
        <v>1.9533652658649633E-2</v>
      </c>
      <c r="AG446" s="3">
        <v>78.486999999999995</v>
      </c>
      <c r="AH446" s="3">
        <v>1.7925555555555555</v>
      </c>
      <c r="AI446" s="4">
        <f>Table39[[#This Row],[CNA Hours Contract]]/Table39[[#This Row],[CNA Hours]]</f>
        <v>2.2838884854250455E-2</v>
      </c>
      <c r="AJ446" s="3">
        <v>13.280555555555555</v>
      </c>
      <c r="AK446" s="3">
        <v>0</v>
      </c>
      <c r="AL446" s="4">
        <f>Table39[[#This Row],[NA in Training Hours Contract]]/Table39[[#This Row],[NA in Training Hours]]</f>
        <v>0</v>
      </c>
      <c r="AM446" s="3">
        <v>0</v>
      </c>
      <c r="AN446" s="3">
        <v>0</v>
      </c>
      <c r="AO446" s="4">
        <v>0</v>
      </c>
      <c r="AP446" s="1" t="s">
        <v>444</v>
      </c>
      <c r="AQ446" s="1">
        <v>5</v>
      </c>
    </row>
    <row r="447" spans="1:43" x14ac:dyDescent="0.2">
      <c r="A447" s="1" t="s">
        <v>680</v>
      </c>
      <c r="B447" s="1" t="s">
        <v>1130</v>
      </c>
      <c r="C447" s="1" t="s">
        <v>1546</v>
      </c>
      <c r="D447" s="1" t="s">
        <v>1741</v>
      </c>
      <c r="E447" s="3">
        <v>78.022222222222226</v>
      </c>
      <c r="F447" s="3">
        <f t="shared" si="20"/>
        <v>215.90277777777777</v>
      </c>
      <c r="G447" s="3">
        <f>SUM(Table39[[#This Row],[RN Hours Contract (W/ Admin, DON)]], Table39[[#This Row],[LPN Contract Hours (w/ Admin)]], Table39[[#This Row],[CNA/NA/Med Aide Contract Hours]])</f>
        <v>0</v>
      </c>
      <c r="H447" s="4">
        <f>Table39[[#This Row],[Total Contract Hours]]/Table39[[#This Row],[Total Hours Nurse Staffing]]</f>
        <v>0</v>
      </c>
      <c r="I447" s="3">
        <f>SUM(Table39[[#This Row],[RN Hours]], Table39[[#This Row],[RN Admin Hours]], Table39[[#This Row],[RN DON Hours]])</f>
        <v>39.008333333333333</v>
      </c>
      <c r="J447" s="3">
        <f t="shared" si="21"/>
        <v>0</v>
      </c>
      <c r="K447" s="4">
        <f>Table39[[#This Row],[RN Hours Contract (W/ Admin, DON)]]/Table39[[#This Row],[RN Hours (w/ Admin, DON)]]</f>
        <v>0</v>
      </c>
      <c r="L447" s="3">
        <v>34.386111111111113</v>
      </c>
      <c r="M447" s="3">
        <v>0</v>
      </c>
      <c r="N447" s="4">
        <f>Table39[[#This Row],[RN Hours Contract]]/Table39[[#This Row],[RN Hours]]</f>
        <v>0</v>
      </c>
      <c r="O447" s="3">
        <v>0</v>
      </c>
      <c r="P447" s="3">
        <v>0</v>
      </c>
      <c r="Q447" s="4">
        <v>0</v>
      </c>
      <c r="R447" s="3">
        <v>4.6222222222222218</v>
      </c>
      <c r="S447" s="3">
        <v>0</v>
      </c>
      <c r="T447" s="4">
        <f>Table39[[#This Row],[RN DON Hours Contract]]/Table39[[#This Row],[RN DON Hours]]</f>
        <v>0</v>
      </c>
      <c r="U447" s="3">
        <f>SUM(Table39[[#This Row],[LPN Hours]], Table39[[#This Row],[LPN Admin Hours]])</f>
        <v>49.863888888888887</v>
      </c>
      <c r="V447" s="3">
        <f>Table39[[#This Row],[LPN Hours Contract]]+Table39[[#This Row],[LPN Admin Hours Contract]]</f>
        <v>0</v>
      </c>
      <c r="W447" s="4">
        <f t="shared" si="22"/>
        <v>0</v>
      </c>
      <c r="X447" s="3">
        <v>49.863888888888887</v>
      </c>
      <c r="Y447" s="3">
        <v>0</v>
      </c>
      <c r="Z447" s="4">
        <f>Table39[[#This Row],[LPN Hours Contract]]/Table39[[#This Row],[LPN Hours]]</f>
        <v>0</v>
      </c>
      <c r="AA447" s="3">
        <v>0</v>
      </c>
      <c r="AB447" s="3">
        <v>0</v>
      </c>
      <c r="AC447" s="4">
        <v>0</v>
      </c>
      <c r="AD447" s="3">
        <f>SUM(Table39[[#This Row],[CNA Hours]], Table39[[#This Row],[NA in Training Hours]], Table39[[#This Row],[Med Aide/Tech Hours]])</f>
        <v>127.03055555555557</v>
      </c>
      <c r="AE447" s="3">
        <f>SUM(Table39[[#This Row],[CNA Hours Contract]], Table39[[#This Row],[NA in Training Hours Contract]], Table39[[#This Row],[Med Aide/Tech Hours Contract]])</f>
        <v>0</v>
      </c>
      <c r="AF447" s="4">
        <f>Table39[[#This Row],[CNA/NA/Med Aide Contract Hours]]/Table39[[#This Row],[Total CNA, NA in Training, Med Aide/Tech Hours]]</f>
        <v>0</v>
      </c>
      <c r="AG447" s="3">
        <v>124.02500000000001</v>
      </c>
      <c r="AH447" s="3">
        <v>0</v>
      </c>
      <c r="AI447" s="4">
        <f>Table39[[#This Row],[CNA Hours Contract]]/Table39[[#This Row],[CNA Hours]]</f>
        <v>0</v>
      </c>
      <c r="AJ447" s="3">
        <v>3.0055555555555555</v>
      </c>
      <c r="AK447" s="3">
        <v>0</v>
      </c>
      <c r="AL447" s="4">
        <f>Table39[[#This Row],[NA in Training Hours Contract]]/Table39[[#This Row],[NA in Training Hours]]</f>
        <v>0</v>
      </c>
      <c r="AM447" s="3">
        <v>0</v>
      </c>
      <c r="AN447" s="3">
        <v>0</v>
      </c>
      <c r="AO447" s="4">
        <v>0</v>
      </c>
      <c r="AP447" s="1" t="s">
        <v>445</v>
      </c>
      <c r="AQ447" s="1">
        <v>5</v>
      </c>
    </row>
    <row r="448" spans="1:43" x14ac:dyDescent="0.2">
      <c r="A448" s="1" t="s">
        <v>680</v>
      </c>
      <c r="B448" s="1" t="s">
        <v>1131</v>
      </c>
      <c r="C448" s="1" t="s">
        <v>1373</v>
      </c>
      <c r="D448" s="1" t="s">
        <v>1704</v>
      </c>
      <c r="E448" s="3">
        <v>81.033333333333331</v>
      </c>
      <c r="F448" s="3">
        <f t="shared" si="20"/>
        <v>179.87666666666667</v>
      </c>
      <c r="G448" s="3">
        <f>SUM(Table39[[#This Row],[RN Hours Contract (W/ Admin, DON)]], Table39[[#This Row],[LPN Contract Hours (w/ Admin)]], Table39[[#This Row],[CNA/NA/Med Aide Contract Hours]])</f>
        <v>12.544444444444444</v>
      </c>
      <c r="H448" s="4">
        <f>Table39[[#This Row],[Total Contract Hours]]/Table39[[#This Row],[Total Hours Nurse Staffing]]</f>
        <v>6.9739142251789801E-2</v>
      </c>
      <c r="I448" s="3">
        <f>SUM(Table39[[#This Row],[RN Hours]], Table39[[#This Row],[RN Admin Hours]], Table39[[#This Row],[RN DON Hours]])</f>
        <v>22.837777777777781</v>
      </c>
      <c r="J448" s="3">
        <f t="shared" si="21"/>
        <v>5.6888888888888891</v>
      </c>
      <c r="K448" s="4">
        <f>Table39[[#This Row],[RN Hours Contract (W/ Admin, DON)]]/Table39[[#This Row],[RN Hours (w/ Admin, DON)]]</f>
        <v>0.24909993188673735</v>
      </c>
      <c r="L448" s="3">
        <v>11.548888888888889</v>
      </c>
      <c r="M448" s="3">
        <v>0</v>
      </c>
      <c r="N448" s="4">
        <f>Table39[[#This Row],[RN Hours Contract]]/Table39[[#This Row],[RN Hours]]</f>
        <v>0</v>
      </c>
      <c r="O448" s="3">
        <v>11.28888888888889</v>
      </c>
      <c r="P448" s="3">
        <v>5.6888888888888891</v>
      </c>
      <c r="Q448" s="4">
        <f>Table39[[#This Row],[RN Admin Hours Contract]]/Table39[[#This Row],[RN Admin Hours]]</f>
        <v>0.50393700787401574</v>
      </c>
      <c r="R448" s="3">
        <v>0</v>
      </c>
      <c r="S448" s="3">
        <v>0</v>
      </c>
      <c r="T448" s="4">
        <v>0</v>
      </c>
      <c r="U448" s="3">
        <f>SUM(Table39[[#This Row],[LPN Hours]], Table39[[#This Row],[LPN Admin Hours]])</f>
        <v>49.068888888888885</v>
      </c>
      <c r="V448" s="3">
        <f>Table39[[#This Row],[LPN Hours Contract]]+Table39[[#This Row],[LPN Admin Hours Contract]]</f>
        <v>6.8555555555555552</v>
      </c>
      <c r="W448" s="4">
        <f t="shared" si="22"/>
        <v>0.13971287532267559</v>
      </c>
      <c r="X448" s="3">
        <v>41.997777777777777</v>
      </c>
      <c r="Y448" s="3">
        <v>6.8555555555555552</v>
      </c>
      <c r="Z448" s="4">
        <f>Table39[[#This Row],[LPN Hours Contract]]/Table39[[#This Row],[LPN Hours]]</f>
        <v>0.16323615006084977</v>
      </c>
      <c r="AA448" s="3">
        <v>7.0711111111111107</v>
      </c>
      <c r="AB448" s="3">
        <v>0</v>
      </c>
      <c r="AC448" s="4">
        <f>Table39[[#This Row],[LPN Admin Hours Contract]]/Table39[[#This Row],[LPN Admin Hours]]</f>
        <v>0</v>
      </c>
      <c r="AD448" s="3">
        <f>SUM(Table39[[#This Row],[CNA Hours]], Table39[[#This Row],[NA in Training Hours]], Table39[[#This Row],[Med Aide/Tech Hours]])</f>
        <v>107.97</v>
      </c>
      <c r="AE448" s="3">
        <f>SUM(Table39[[#This Row],[CNA Hours Contract]], Table39[[#This Row],[NA in Training Hours Contract]], Table39[[#This Row],[Med Aide/Tech Hours Contract]])</f>
        <v>0</v>
      </c>
      <c r="AF448" s="4">
        <f>Table39[[#This Row],[CNA/NA/Med Aide Contract Hours]]/Table39[[#This Row],[Total CNA, NA in Training, Med Aide/Tech Hours]]</f>
        <v>0</v>
      </c>
      <c r="AG448" s="3">
        <v>107.97</v>
      </c>
      <c r="AH448" s="3">
        <v>0</v>
      </c>
      <c r="AI448" s="4">
        <f>Table39[[#This Row],[CNA Hours Contract]]/Table39[[#This Row],[CNA Hours]]</f>
        <v>0</v>
      </c>
      <c r="AJ448" s="3">
        <v>0</v>
      </c>
      <c r="AK448" s="3">
        <v>0</v>
      </c>
      <c r="AL448" s="4">
        <v>0</v>
      </c>
      <c r="AM448" s="3">
        <v>0</v>
      </c>
      <c r="AN448" s="3">
        <v>0</v>
      </c>
      <c r="AO448" s="4">
        <v>0</v>
      </c>
      <c r="AP448" s="1" t="s">
        <v>446</v>
      </c>
      <c r="AQ448" s="1">
        <v>5</v>
      </c>
    </row>
    <row r="449" spans="1:43" x14ac:dyDescent="0.2">
      <c r="A449" s="1" t="s">
        <v>680</v>
      </c>
      <c r="B449" s="1" t="s">
        <v>1132</v>
      </c>
      <c r="C449" s="1" t="s">
        <v>1628</v>
      </c>
      <c r="D449" s="1" t="s">
        <v>1774</v>
      </c>
      <c r="E449" s="3">
        <v>67.977777777777774</v>
      </c>
      <c r="F449" s="3">
        <f t="shared" si="20"/>
        <v>286.0574444444444</v>
      </c>
      <c r="G449" s="3">
        <f>SUM(Table39[[#This Row],[RN Hours Contract (W/ Admin, DON)]], Table39[[#This Row],[LPN Contract Hours (w/ Admin)]], Table39[[#This Row],[CNA/NA/Med Aide Contract Hours]])</f>
        <v>0</v>
      </c>
      <c r="H449" s="4">
        <f>Table39[[#This Row],[Total Contract Hours]]/Table39[[#This Row],[Total Hours Nurse Staffing]]</f>
        <v>0</v>
      </c>
      <c r="I449" s="3">
        <f>SUM(Table39[[#This Row],[RN Hours]], Table39[[#This Row],[RN Admin Hours]], Table39[[#This Row],[RN DON Hours]])</f>
        <v>50.852777777777774</v>
      </c>
      <c r="J449" s="3">
        <f t="shared" si="21"/>
        <v>0</v>
      </c>
      <c r="K449" s="4">
        <f>Table39[[#This Row],[RN Hours Contract (W/ Admin, DON)]]/Table39[[#This Row],[RN Hours (w/ Admin, DON)]]</f>
        <v>0</v>
      </c>
      <c r="L449" s="3">
        <v>46.774999999999999</v>
      </c>
      <c r="M449" s="3">
        <v>0</v>
      </c>
      <c r="N449" s="4">
        <f>Table39[[#This Row],[RN Hours Contract]]/Table39[[#This Row],[RN Hours]]</f>
        <v>0</v>
      </c>
      <c r="O449" s="3">
        <v>0</v>
      </c>
      <c r="P449" s="3">
        <v>0</v>
      </c>
      <c r="Q449" s="4">
        <v>0</v>
      </c>
      <c r="R449" s="3">
        <v>4.0777777777777775</v>
      </c>
      <c r="S449" s="3">
        <v>0</v>
      </c>
      <c r="T449" s="4">
        <f>Table39[[#This Row],[RN DON Hours Contract]]/Table39[[#This Row],[RN DON Hours]]</f>
        <v>0</v>
      </c>
      <c r="U449" s="3">
        <f>SUM(Table39[[#This Row],[LPN Hours]], Table39[[#This Row],[LPN Admin Hours]])</f>
        <v>49.483333333333334</v>
      </c>
      <c r="V449" s="3">
        <f>Table39[[#This Row],[LPN Hours Contract]]+Table39[[#This Row],[LPN Admin Hours Contract]]</f>
        <v>0</v>
      </c>
      <c r="W449" s="4">
        <f t="shared" si="22"/>
        <v>0</v>
      </c>
      <c r="X449" s="3">
        <v>39.447222222222223</v>
      </c>
      <c r="Y449" s="3">
        <v>0</v>
      </c>
      <c r="Z449" s="4">
        <f>Table39[[#This Row],[LPN Hours Contract]]/Table39[[#This Row],[LPN Hours]]</f>
        <v>0</v>
      </c>
      <c r="AA449" s="3">
        <v>10.036111111111111</v>
      </c>
      <c r="AB449" s="3">
        <v>0</v>
      </c>
      <c r="AC449" s="4">
        <f>Table39[[#This Row],[LPN Admin Hours Contract]]/Table39[[#This Row],[LPN Admin Hours]]</f>
        <v>0</v>
      </c>
      <c r="AD449" s="3">
        <f>SUM(Table39[[#This Row],[CNA Hours]], Table39[[#This Row],[NA in Training Hours]], Table39[[#This Row],[Med Aide/Tech Hours]])</f>
        <v>185.72133333333332</v>
      </c>
      <c r="AE449" s="3">
        <f>SUM(Table39[[#This Row],[CNA Hours Contract]], Table39[[#This Row],[NA in Training Hours Contract]], Table39[[#This Row],[Med Aide/Tech Hours Contract]])</f>
        <v>0</v>
      </c>
      <c r="AF449" s="4">
        <f>Table39[[#This Row],[CNA/NA/Med Aide Contract Hours]]/Table39[[#This Row],[Total CNA, NA in Training, Med Aide/Tech Hours]]</f>
        <v>0</v>
      </c>
      <c r="AG449" s="3">
        <v>185.72133333333332</v>
      </c>
      <c r="AH449" s="3">
        <v>0</v>
      </c>
      <c r="AI449" s="4">
        <f>Table39[[#This Row],[CNA Hours Contract]]/Table39[[#This Row],[CNA Hours]]</f>
        <v>0</v>
      </c>
      <c r="AJ449" s="3">
        <v>0</v>
      </c>
      <c r="AK449" s="3">
        <v>0</v>
      </c>
      <c r="AL449" s="4">
        <v>0</v>
      </c>
      <c r="AM449" s="3">
        <v>0</v>
      </c>
      <c r="AN449" s="3">
        <v>0</v>
      </c>
      <c r="AO449" s="4">
        <v>0</v>
      </c>
      <c r="AP449" s="1" t="s">
        <v>447</v>
      </c>
      <c r="AQ449" s="1">
        <v>5</v>
      </c>
    </row>
    <row r="450" spans="1:43" x14ac:dyDescent="0.2">
      <c r="A450" s="1" t="s">
        <v>680</v>
      </c>
      <c r="B450" s="1" t="s">
        <v>1133</v>
      </c>
      <c r="C450" s="1" t="s">
        <v>1515</v>
      </c>
      <c r="D450" s="1" t="s">
        <v>1741</v>
      </c>
      <c r="E450" s="3">
        <v>136.54444444444445</v>
      </c>
      <c r="F450" s="3">
        <f t="shared" ref="F450:F513" si="23">SUM(I450,U450,AD450)</f>
        <v>653.68111111111114</v>
      </c>
      <c r="G450" s="3">
        <f>SUM(Table39[[#This Row],[RN Hours Contract (W/ Admin, DON)]], Table39[[#This Row],[LPN Contract Hours (w/ Admin)]], Table39[[#This Row],[CNA/NA/Med Aide Contract Hours]])</f>
        <v>2.7777777777777777</v>
      </c>
      <c r="H450" s="4">
        <f>Table39[[#This Row],[Total Contract Hours]]/Table39[[#This Row],[Total Hours Nurse Staffing]]</f>
        <v>4.2494386491544467E-3</v>
      </c>
      <c r="I450" s="3">
        <f>SUM(Table39[[#This Row],[RN Hours]], Table39[[#This Row],[RN Admin Hours]], Table39[[#This Row],[RN DON Hours]])</f>
        <v>198.20222222222222</v>
      </c>
      <c r="J450" s="3">
        <f t="shared" si="21"/>
        <v>0</v>
      </c>
      <c r="K450" s="4">
        <f>Table39[[#This Row],[RN Hours Contract (W/ Admin, DON)]]/Table39[[#This Row],[RN Hours (w/ Admin, DON)]]</f>
        <v>0</v>
      </c>
      <c r="L450" s="3">
        <v>173.40333333333334</v>
      </c>
      <c r="M450" s="3">
        <v>0</v>
      </c>
      <c r="N450" s="4">
        <f>Table39[[#This Row],[RN Hours Contract]]/Table39[[#This Row],[RN Hours]]</f>
        <v>0</v>
      </c>
      <c r="O450" s="3">
        <v>19.109999999999996</v>
      </c>
      <c r="P450" s="3">
        <v>0</v>
      </c>
      <c r="Q450" s="4">
        <f>Table39[[#This Row],[RN Admin Hours Contract]]/Table39[[#This Row],[RN Admin Hours]]</f>
        <v>0</v>
      </c>
      <c r="R450" s="3">
        <v>5.6888888888888891</v>
      </c>
      <c r="S450" s="3">
        <v>0</v>
      </c>
      <c r="T450" s="4">
        <f>Table39[[#This Row],[RN DON Hours Contract]]/Table39[[#This Row],[RN DON Hours]]</f>
        <v>0</v>
      </c>
      <c r="U450" s="3">
        <f>SUM(Table39[[#This Row],[LPN Hours]], Table39[[#This Row],[LPN Admin Hours]])</f>
        <v>87.519444444444446</v>
      </c>
      <c r="V450" s="3">
        <f>Table39[[#This Row],[LPN Hours Contract]]+Table39[[#This Row],[LPN Admin Hours Contract]]</f>
        <v>0</v>
      </c>
      <c r="W450" s="4">
        <f t="shared" si="22"/>
        <v>0</v>
      </c>
      <c r="X450" s="3">
        <v>87.519444444444446</v>
      </c>
      <c r="Y450" s="3">
        <v>0</v>
      </c>
      <c r="Z450" s="4">
        <f>Table39[[#This Row],[LPN Hours Contract]]/Table39[[#This Row],[LPN Hours]]</f>
        <v>0</v>
      </c>
      <c r="AA450" s="3">
        <v>0</v>
      </c>
      <c r="AB450" s="3">
        <v>0</v>
      </c>
      <c r="AC450" s="4">
        <v>0</v>
      </c>
      <c r="AD450" s="3">
        <f>SUM(Table39[[#This Row],[CNA Hours]], Table39[[#This Row],[NA in Training Hours]], Table39[[#This Row],[Med Aide/Tech Hours]])</f>
        <v>367.95944444444444</v>
      </c>
      <c r="AE450" s="3">
        <f>SUM(Table39[[#This Row],[CNA Hours Contract]], Table39[[#This Row],[NA in Training Hours Contract]], Table39[[#This Row],[Med Aide/Tech Hours Contract]])</f>
        <v>2.7777777777777777</v>
      </c>
      <c r="AF450" s="4">
        <f>Table39[[#This Row],[CNA/NA/Med Aide Contract Hours]]/Table39[[#This Row],[Total CNA, NA in Training, Med Aide/Tech Hours]]</f>
        <v>7.5491411342131602E-3</v>
      </c>
      <c r="AG450" s="3">
        <v>367.95944444444444</v>
      </c>
      <c r="AH450" s="3">
        <v>2.7777777777777777</v>
      </c>
      <c r="AI450" s="4">
        <f>Table39[[#This Row],[CNA Hours Contract]]/Table39[[#This Row],[CNA Hours]]</f>
        <v>7.5491411342131602E-3</v>
      </c>
      <c r="AJ450" s="3">
        <v>0</v>
      </c>
      <c r="AK450" s="3">
        <v>0</v>
      </c>
      <c r="AL450" s="4">
        <v>0</v>
      </c>
      <c r="AM450" s="3">
        <v>0</v>
      </c>
      <c r="AN450" s="3">
        <v>0</v>
      </c>
      <c r="AO450" s="4">
        <v>0</v>
      </c>
      <c r="AP450" s="1" t="s">
        <v>448</v>
      </c>
      <c r="AQ450" s="1">
        <v>5</v>
      </c>
    </row>
    <row r="451" spans="1:43" x14ac:dyDescent="0.2">
      <c r="A451" s="1" t="s">
        <v>680</v>
      </c>
      <c r="B451" s="1" t="s">
        <v>1134</v>
      </c>
      <c r="C451" s="1" t="s">
        <v>1629</v>
      </c>
      <c r="D451" s="1" t="s">
        <v>1741</v>
      </c>
      <c r="E451" s="3">
        <v>58.511111111111113</v>
      </c>
      <c r="F451" s="3">
        <f t="shared" si="23"/>
        <v>214.59166666666667</v>
      </c>
      <c r="G451" s="3">
        <f>SUM(Table39[[#This Row],[RN Hours Contract (W/ Admin, DON)]], Table39[[#This Row],[LPN Contract Hours (w/ Admin)]], Table39[[#This Row],[CNA/NA/Med Aide Contract Hours]])</f>
        <v>8.3333333333333329E-2</v>
      </c>
      <c r="H451" s="4">
        <f>Table39[[#This Row],[Total Contract Hours]]/Table39[[#This Row],[Total Hours Nurse Staffing]]</f>
        <v>3.8833443361422856E-4</v>
      </c>
      <c r="I451" s="3">
        <f>SUM(Table39[[#This Row],[RN Hours]], Table39[[#This Row],[RN Admin Hours]], Table39[[#This Row],[RN DON Hours]])</f>
        <v>57.69444444444445</v>
      </c>
      <c r="J451" s="3">
        <f t="shared" si="21"/>
        <v>8.3333333333333329E-2</v>
      </c>
      <c r="K451" s="4">
        <f>Table39[[#This Row],[RN Hours Contract (W/ Admin, DON)]]/Table39[[#This Row],[RN Hours (w/ Admin, DON)]]</f>
        <v>1.4443909484833893E-3</v>
      </c>
      <c r="L451" s="3">
        <v>45.93888888888889</v>
      </c>
      <c r="M451" s="3">
        <v>8.3333333333333329E-2</v>
      </c>
      <c r="N451" s="4">
        <f>Table39[[#This Row],[RN Hours Contract]]/Table39[[#This Row],[RN Hours]]</f>
        <v>1.8140041117426532E-3</v>
      </c>
      <c r="O451" s="3">
        <v>6.1555555555555559</v>
      </c>
      <c r="P451" s="3">
        <v>0</v>
      </c>
      <c r="Q451" s="4">
        <f>Table39[[#This Row],[RN Admin Hours Contract]]/Table39[[#This Row],[RN Admin Hours]]</f>
        <v>0</v>
      </c>
      <c r="R451" s="3">
        <v>5.6</v>
      </c>
      <c r="S451" s="3">
        <v>0</v>
      </c>
      <c r="T451" s="4">
        <f>Table39[[#This Row],[RN DON Hours Contract]]/Table39[[#This Row],[RN DON Hours]]</f>
        <v>0</v>
      </c>
      <c r="U451" s="3">
        <f>SUM(Table39[[#This Row],[LPN Hours]], Table39[[#This Row],[LPN Admin Hours]])</f>
        <v>33.272222222222226</v>
      </c>
      <c r="V451" s="3">
        <f>Table39[[#This Row],[LPN Hours Contract]]+Table39[[#This Row],[LPN Admin Hours Contract]]</f>
        <v>0</v>
      </c>
      <c r="W451" s="4">
        <f t="shared" si="22"/>
        <v>0</v>
      </c>
      <c r="X451" s="3">
        <v>27.85</v>
      </c>
      <c r="Y451" s="3">
        <v>0</v>
      </c>
      <c r="Z451" s="4">
        <f>Table39[[#This Row],[LPN Hours Contract]]/Table39[[#This Row],[LPN Hours]]</f>
        <v>0</v>
      </c>
      <c r="AA451" s="3">
        <v>5.4222222222222225</v>
      </c>
      <c r="AB451" s="3">
        <v>0</v>
      </c>
      <c r="AC451" s="4">
        <f>Table39[[#This Row],[LPN Admin Hours Contract]]/Table39[[#This Row],[LPN Admin Hours]]</f>
        <v>0</v>
      </c>
      <c r="AD451" s="3">
        <f>SUM(Table39[[#This Row],[CNA Hours]], Table39[[#This Row],[NA in Training Hours]], Table39[[#This Row],[Med Aide/Tech Hours]])</f>
        <v>123.625</v>
      </c>
      <c r="AE451" s="3">
        <f>SUM(Table39[[#This Row],[CNA Hours Contract]], Table39[[#This Row],[NA in Training Hours Contract]], Table39[[#This Row],[Med Aide/Tech Hours Contract]])</f>
        <v>0</v>
      </c>
      <c r="AF451" s="4">
        <f>Table39[[#This Row],[CNA/NA/Med Aide Contract Hours]]/Table39[[#This Row],[Total CNA, NA in Training, Med Aide/Tech Hours]]</f>
        <v>0</v>
      </c>
      <c r="AG451" s="3">
        <v>123.625</v>
      </c>
      <c r="AH451" s="3">
        <v>0</v>
      </c>
      <c r="AI451" s="4">
        <f>Table39[[#This Row],[CNA Hours Contract]]/Table39[[#This Row],[CNA Hours]]</f>
        <v>0</v>
      </c>
      <c r="AJ451" s="3">
        <v>0</v>
      </c>
      <c r="AK451" s="3">
        <v>0</v>
      </c>
      <c r="AL451" s="4">
        <v>0</v>
      </c>
      <c r="AM451" s="3">
        <v>0</v>
      </c>
      <c r="AN451" s="3">
        <v>0</v>
      </c>
      <c r="AO451" s="4">
        <v>0</v>
      </c>
      <c r="AP451" s="1" t="s">
        <v>449</v>
      </c>
      <c r="AQ451" s="1">
        <v>5</v>
      </c>
    </row>
    <row r="452" spans="1:43" x14ac:dyDescent="0.2">
      <c r="A452" s="1" t="s">
        <v>680</v>
      </c>
      <c r="B452" s="1" t="s">
        <v>1135</v>
      </c>
      <c r="C452" s="1" t="s">
        <v>1376</v>
      </c>
      <c r="D452" s="1" t="s">
        <v>1751</v>
      </c>
      <c r="E452" s="3">
        <v>46.833333333333336</v>
      </c>
      <c r="F452" s="3">
        <f t="shared" si="23"/>
        <v>250.27522222222223</v>
      </c>
      <c r="G452" s="3">
        <f>SUM(Table39[[#This Row],[RN Hours Contract (W/ Admin, DON)]], Table39[[#This Row],[LPN Contract Hours (w/ Admin)]], Table39[[#This Row],[CNA/NA/Med Aide Contract Hours]])</f>
        <v>2.3738888888888892</v>
      </c>
      <c r="H452" s="4">
        <f>Table39[[#This Row],[Total Contract Hours]]/Table39[[#This Row],[Total Hours Nurse Staffing]]</f>
        <v>9.4851134994941126E-3</v>
      </c>
      <c r="I452" s="3">
        <f>SUM(Table39[[#This Row],[RN Hours]], Table39[[#This Row],[RN Admin Hours]], Table39[[#This Row],[RN DON Hours]])</f>
        <v>44.305</v>
      </c>
      <c r="J452" s="3">
        <f t="shared" si="21"/>
        <v>0.92500000000000004</v>
      </c>
      <c r="K452" s="4">
        <f>Table39[[#This Row],[RN Hours Contract (W/ Admin, DON)]]/Table39[[#This Row],[RN Hours (w/ Admin, DON)]]</f>
        <v>2.0878004739871347E-2</v>
      </c>
      <c r="L452" s="3">
        <v>32.821666666666665</v>
      </c>
      <c r="M452" s="3">
        <v>0.92500000000000004</v>
      </c>
      <c r="N452" s="4">
        <f>Table39[[#This Row],[RN Hours Contract]]/Table39[[#This Row],[RN Hours]]</f>
        <v>2.8182602955364854E-2</v>
      </c>
      <c r="O452" s="3">
        <v>5.7944444444444443</v>
      </c>
      <c r="P452" s="3">
        <v>0</v>
      </c>
      <c r="Q452" s="4">
        <f>Table39[[#This Row],[RN Admin Hours Contract]]/Table39[[#This Row],[RN Admin Hours]]</f>
        <v>0</v>
      </c>
      <c r="R452" s="3">
        <v>5.6888888888888891</v>
      </c>
      <c r="S452" s="3">
        <v>0</v>
      </c>
      <c r="T452" s="4">
        <f>Table39[[#This Row],[RN DON Hours Contract]]/Table39[[#This Row],[RN DON Hours]]</f>
        <v>0</v>
      </c>
      <c r="U452" s="3">
        <f>SUM(Table39[[#This Row],[LPN Hours]], Table39[[#This Row],[LPN Admin Hours]])</f>
        <v>40.133222222222223</v>
      </c>
      <c r="V452" s="3">
        <f>Table39[[#This Row],[LPN Hours Contract]]+Table39[[#This Row],[LPN Admin Hours Contract]]</f>
        <v>0.35555555555555557</v>
      </c>
      <c r="W452" s="4">
        <f t="shared" si="22"/>
        <v>8.8593822242032782E-3</v>
      </c>
      <c r="X452" s="3">
        <v>34.488777777777777</v>
      </c>
      <c r="Y452" s="3">
        <v>0.35555555555555557</v>
      </c>
      <c r="Z452" s="4">
        <f>Table39[[#This Row],[LPN Hours Contract]]/Table39[[#This Row],[LPN Hours]]</f>
        <v>1.0309311563503749E-2</v>
      </c>
      <c r="AA452" s="3">
        <v>5.6444444444444448</v>
      </c>
      <c r="AB452" s="3">
        <v>0</v>
      </c>
      <c r="AC452" s="4">
        <f>Table39[[#This Row],[LPN Admin Hours Contract]]/Table39[[#This Row],[LPN Admin Hours]]</f>
        <v>0</v>
      </c>
      <c r="AD452" s="3">
        <f>SUM(Table39[[#This Row],[CNA Hours]], Table39[[#This Row],[NA in Training Hours]], Table39[[#This Row],[Med Aide/Tech Hours]])</f>
        <v>165.83699999999999</v>
      </c>
      <c r="AE452" s="3">
        <f>SUM(Table39[[#This Row],[CNA Hours Contract]], Table39[[#This Row],[NA in Training Hours Contract]], Table39[[#This Row],[Med Aide/Tech Hours Contract]])</f>
        <v>1.0933333333333335</v>
      </c>
      <c r="AF452" s="4">
        <f>Table39[[#This Row],[CNA/NA/Med Aide Contract Hours]]/Table39[[#This Row],[Total CNA, NA in Training, Med Aide/Tech Hours]]</f>
        <v>6.5928190532470654E-3</v>
      </c>
      <c r="AG452" s="3">
        <v>165.83699999999999</v>
      </c>
      <c r="AH452" s="3">
        <v>1.0933333333333335</v>
      </c>
      <c r="AI452" s="4">
        <f>Table39[[#This Row],[CNA Hours Contract]]/Table39[[#This Row],[CNA Hours]]</f>
        <v>6.5928190532470654E-3</v>
      </c>
      <c r="AJ452" s="3">
        <v>0</v>
      </c>
      <c r="AK452" s="3">
        <v>0</v>
      </c>
      <c r="AL452" s="4">
        <v>0</v>
      </c>
      <c r="AM452" s="3">
        <v>0</v>
      </c>
      <c r="AN452" s="3">
        <v>0</v>
      </c>
      <c r="AO452" s="4">
        <v>0</v>
      </c>
      <c r="AP452" s="1" t="s">
        <v>450</v>
      </c>
      <c r="AQ452" s="1">
        <v>5</v>
      </c>
    </row>
    <row r="453" spans="1:43" x14ac:dyDescent="0.2">
      <c r="A453" s="1" t="s">
        <v>680</v>
      </c>
      <c r="B453" s="1" t="s">
        <v>1136</v>
      </c>
      <c r="C453" s="1" t="s">
        <v>1451</v>
      </c>
      <c r="D453" s="1" t="s">
        <v>1760</v>
      </c>
      <c r="E453" s="3">
        <v>78.599999999999994</v>
      </c>
      <c r="F453" s="3">
        <f t="shared" si="23"/>
        <v>299.26533333333327</v>
      </c>
      <c r="G453" s="3">
        <f>SUM(Table39[[#This Row],[RN Hours Contract (W/ Admin, DON)]], Table39[[#This Row],[LPN Contract Hours (w/ Admin)]], Table39[[#This Row],[CNA/NA/Med Aide Contract Hours]])</f>
        <v>0</v>
      </c>
      <c r="H453" s="4">
        <f>Table39[[#This Row],[Total Contract Hours]]/Table39[[#This Row],[Total Hours Nurse Staffing]]</f>
        <v>0</v>
      </c>
      <c r="I453" s="3">
        <f>SUM(Table39[[#This Row],[RN Hours]], Table39[[#This Row],[RN Admin Hours]], Table39[[#This Row],[RN DON Hours]])</f>
        <v>72.443444444444438</v>
      </c>
      <c r="J453" s="3">
        <f t="shared" si="21"/>
        <v>0</v>
      </c>
      <c r="K453" s="4">
        <f>Table39[[#This Row],[RN Hours Contract (W/ Admin, DON)]]/Table39[[#This Row],[RN Hours (w/ Admin, DON)]]</f>
        <v>0</v>
      </c>
      <c r="L453" s="3">
        <v>52.310111111111112</v>
      </c>
      <c r="M453" s="3">
        <v>0</v>
      </c>
      <c r="N453" s="4">
        <f>Table39[[#This Row],[RN Hours Contract]]/Table39[[#This Row],[RN Hours]]</f>
        <v>0</v>
      </c>
      <c r="O453" s="3">
        <v>15.066666666666666</v>
      </c>
      <c r="P453" s="3">
        <v>0</v>
      </c>
      <c r="Q453" s="4">
        <f>Table39[[#This Row],[RN Admin Hours Contract]]/Table39[[#This Row],[RN Admin Hours]]</f>
        <v>0</v>
      </c>
      <c r="R453" s="3">
        <v>5.0666666666666664</v>
      </c>
      <c r="S453" s="3">
        <v>0</v>
      </c>
      <c r="T453" s="4">
        <f>Table39[[#This Row],[RN DON Hours Contract]]/Table39[[#This Row],[RN DON Hours]]</f>
        <v>0</v>
      </c>
      <c r="U453" s="3">
        <f>SUM(Table39[[#This Row],[LPN Hours]], Table39[[#This Row],[LPN Admin Hours]])</f>
        <v>60.653999999999996</v>
      </c>
      <c r="V453" s="3">
        <f>Table39[[#This Row],[LPN Hours Contract]]+Table39[[#This Row],[LPN Admin Hours Contract]]</f>
        <v>0</v>
      </c>
      <c r="W453" s="4">
        <f t="shared" si="22"/>
        <v>0</v>
      </c>
      <c r="X453" s="3">
        <v>60.653999999999996</v>
      </c>
      <c r="Y453" s="3">
        <v>0</v>
      </c>
      <c r="Z453" s="4">
        <f>Table39[[#This Row],[LPN Hours Contract]]/Table39[[#This Row],[LPN Hours]]</f>
        <v>0</v>
      </c>
      <c r="AA453" s="3">
        <v>0</v>
      </c>
      <c r="AB453" s="3">
        <v>0</v>
      </c>
      <c r="AC453" s="4">
        <v>0</v>
      </c>
      <c r="AD453" s="3">
        <f>SUM(Table39[[#This Row],[CNA Hours]], Table39[[#This Row],[NA in Training Hours]], Table39[[#This Row],[Med Aide/Tech Hours]])</f>
        <v>166.16788888888888</v>
      </c>
      <c r="AE453" s="3">
        <f>SUM(Table39[[#This Row],[CNA Hours Contract]], Table39[[#This Row],[NA in Training Hours Contract]], Table39[[#This Row],[Med Aide/Tech Hours Contract]])</f>
        <v>0</v>
      </c>
      <c r="AF453" s="4">
        <f>Table39[[#This Row],[CNA/NA/Med Aide Contract Hours]]/Table39[[#This Row],[Total CNA, NA in Training, Med Aide/Tech Hours]]</f>
        <v>0</v>
      </c>
      <c r="AG453" s="3">
        <v>166.16788888888888</v>
      </c>
      <c r="AH453" s="3">
        <v>0</v>
      </c>
      <c r="AI453" s="4">
        <f>Table39[[#This Row],[CNA Hours Contract]]/Table39[[#This Row],[CNA Hours]]</f>
        <v>0</v>
      </c>
      <c r="AJ453" s="3">
        <v>0</v>
      </c>
      <c r="AK453" s="3">
        <v>0</v>
      </c>
      <c r="AL453" s="4">
        <v>0</v>
      </c>
      <c r="AM453" s="3">
        <v>0</v>
      </c>
      <c r="AN453" s="3">
        <v>0</v>
      </c>
      <c r="AO453" s="4">
        <v>0</v>
      </c>
      <c r="AP453" s="1" t="s">
        <v>451</v>
      </c>
      <c r="AQ453" s="1">
        <v>5</v>
      </c>
    </row>
    <row r="454" spans="1:43" x14ac:dyDescent="0.2">
      <c r="A454" s="1" t="s">
        <v>680</v>
      </c>
      <c r="B454" s="1" t="s">
        <v>1137</v>
      </c>
      <c r="C454" s="1" t="s">
        <v>1630</v>
      </c>
      <c r="D454" s="1" t="s">
        <v>1733</v>
      </c>
      <c r="E454" s="3">
        <v>75.37777777777778</v>
      </c>
      <c r="F454" s="3">
        <f t="shared" si="23"/>
        <v>248.98111111111112</v>
      </c>
      <c r="G454" s="3">
        <f>SUM(Table39[[#This Row],[RN Hours Contract (W/ Admin, DON)]], Table39[[#This Row],[LPN Contract Hours (w/ Admin)]], Table39[[#This Row],[CNA/NA/Med Aide Contract Hours]])</f>
        <v>0.62222222222222223</v>
      </c>
      <c r="H454" s="4">
        <f>Table39[[#This Row],[Total Contract Hours]]/Table39[[#This Row],[Total Hours Nurse Staffing]]</f>
        <v>2.4990740038289385E-3</v>
      </c>
      <c r="I454" s="3">
        <f>SUM(Table39[[#This Row],[RN Hours]], Table39[[#This Row],[RN Admin Hours]], Table39[[#This Row],[RN DON Hours]])</f>
        <v>60.312222222222225</v>
      </c>
      <c r="J454" s="3">
        <f t="shared" si="21"/>
        <v>0.62222222222222223</v>
      </c>
      <c r="K454" s="4">
        <f>Table39[[#This Row],[RN Hours Contract (W/ Admin, DON)]]/Table39[[#This Row],[RN Hours (w/ Admin, DON)]]</f>
        <v>1.0316685396363368E-2</v>
      </c>
      <c r="L454" s="3">
        <v>47.653333333333336</v>
      </c>
      <c r="M454" s="3">
        <v>0</v>
      </c>
      <c r="N454" s="4">
        <f>Table39[[#This Row],[RN Hours Contract]]/Table39[[#This Row],[RN Hours]]</f>
        <v>0</v>
      </c>
      <c r="O454" s="3">
        <v>7.9477777777777785</v>
      </c>
      <c r="P454" s="3">
        <v>0.62222222222222223</v>
      </c>
      <c r="Q454" s="4">
        <f>Table39[[#This Row],[RN Admin Hours Contract]]/Table39[[#This Row],[RN Admin Hours]]</f>
        <v>7.8288829861596521E-2</v>
      </c>
      <c r="R454" s="3">
        <v>4.7111111111111112</v>
      </c>
      <c r="S454" s="3">
        <v>0</v>
      </c>
      <c r="T454" s="4">
        <f>Table39[[#This Row],[RN DON Hours Contract]]/Table39[[#This Row],[RN DON Hours]]</f>
        <v>0</v>
      </c>
      <c r="U454" s="3">
        <f>SUM(Table39[[#This Row],[LPN Hours]], Table39[[#This Row],[LPN Admin Hours]])</f>
        <v>35.69</v>
      </c>
      <c r="V454" s="3">
        <f>Table39[[#This Row],[LPN Hours Contract]]+Table39[[#This Row],[LPN Admin Hours Contract]]</f>
        <v>0</v>
      </c>
      <c r="W454" s="4">
        <f t="shared" si="22"/>
        <v>0</v>
      </c>
      <c r="X454" s="3">
        <v>24.756666666666664</v>
      </c>
      <c r="Y454" s="3">
        <v>0</v>
      </c>
      <c r="Z454" s="4">
        <f>Table39[[#This Row],[LPN Hours Contract]]/Table39[[#This Row],[LPN Hours]]</f>
        <v>0</v>
      </c>
      <c r="AA454" s="3">
        <v>10.933333333333334</v>
      </c>
      <c r="AB454" s="3">
        <v>0</v>
      </c>
      <c r="AC454" s="4">
        <f>Table39[[#This Row],[LPN Admin Hours Contract]]/Table39[[#This Row],[LPN Admin Hours]]</f>
        <v>0</v>
      </c>
      <c r="AD454" s="3">
        <f>SUM(Table39[[#This Row],[CNA Hours]], Table39[[#This Row],[NA in Training Hours]], Table39[[#This Row],[Med Aide/Tech Hours]])</f>
        <v>152.97888888888889</v>
      </c>
      <c r="AE454" s="3">
        <f>SUM(Table39[[#This Row],[CNA Hours Contract]], Table39[[#This Row],[NA in Training Hours Contract]], Table39[[#This Row],[Med Aide/Tech Hours Contract]])</f>
        <v>0</v>
      </c>
      <c r="AF454" s="4">
        <f>Table39[[#This Row],[CNA/NA/Med Aide Contract Hours]]/Table39[[#This Row],[Total CNA, NA in Training, Med Aide/Tech Hours]]</f>
        <v>0</v>
      </c>
      <c r="AG454" s="3">
        <v>152.97888888888889</v>
      </c>
      <c r="AH454" s="3">
        <v>0</v>
      </c>
      <c r="AI454" s="4">
        <f>Table39[[#This Row],[CNA Hours Contract]]/Table39[[#This Row],[CNA Hours]]</f>
        <v>0</v>
      </c>
      <c r="AJ454" s="3">
        <v>0</v>
      </c>
      <c r="AK454" s="3">
        <v>0</v>
      </c>
      <c r="AL454" s="4">
        <v>0</v>
      </c>
      <c r="AM454" s="3">
        <v>0</v>
      </c>
      <c r="AN454" s="3">
        <v>0</v>
      </c>
      <c r="AO454" s="4">
        <v>0</v>
      </c>
      <c r="AP454" s="1" t="s">
        <v>452</v>
      </c>
      <c r="AQ454" s="1">
        <v>5</v>
      </c>
    </row>
    <row r="455" spans="1:43" x14ac:dyDescent="0.2">
      <c r="A455" s="1" t="s">
        <v>680</v>
      </c>
      <c r="B455" s="1" t="s">
        <v>1138</v>
      </c>
      <c r="C455" s="1" t="s">
        <v>1439</v>
      </c>
      <c r="D455" s="1" t="s">
        <v>1741</v>
      </c>
      <c r="E455" s="3">
        <v>208.67777777777778</v>
      </c>
      <c r="F455" s="3">
        <f t="shared" si="23"/>
        <v>318.40988888888887</v>
      </c>
      <c r="G455" s="3">
        <f>SUM(Table39[[#This Row],[RN Hours Contract (W/ Admin, DON)]], Table39[[#This Row],[LPN Contract Hours (w/ Admin)]], Table39[[#This Row],[CNA/NA/Med Aide Contract Hours]])</f>
        <v>39.004333333333335</v>
      </c>
      <c r="H455" s="4">
        <f>Table39[[#This Row],[Total Contract Hours]]/Table39[[#This Row],[Total Hours Nurse Staffing]]</f>
        <v>0.12249724237347459</v>
      </c>
      <c r="I455" s="3">
        <f>SUM(Table39[[#This Row],[RN Hours]], Table39[[#This Row],[RN Admin Hours]], Table39[[#This Row],[RN DON Hours]])</f>
        <v>51.341666666666669</v>
      </c>
      <c r="J455" s="3">
        <f t="shared" si="21"/>
        <v>0</v>
      </c>
      <c r="K455" s="4">
        <f>Table39[[#This Row],[RN Hours Contract (W/ Admin, DON)]]/Table39[[#This Row],[RN Hours (w/ Admin, DON)]]</f>
        <v>0</v>
      </c>
      <c r="L455" s="3">
        <v>38.047222222222224</v>
      </c>
      <c r="M455" s="3">
        <v>0</v>
      </c>
      <c r="N455" s="4">
        <f>Table39[[#This Row],[RN Hours Contract]]/Table39[[#This Row],[RN Hours]]</f>
        <v>0</v>
      </c>
      <c r="O455" s="3">
        <v>6.55</v>
      </c>
      <c r="P455" s="3">
        <v>0</v>
      </c>
      <c r="Q455" s="4">
        <f>Table39[[#This Row],[RN Admin Hours Contract]]/Table39[[#This Row],[RN Admin Hours]]</f>
        <v>0</v>
      </c>
      <c r="R455" s="3">
        <v>6.7444444444444445</v>
      </c>
      <c r="S455" s="3">
        <v>0</v>
      </c>
      <c r="T455" s="4">
        <f>Table39[[#This Row],[RN DON Hours Contract]]/Table39[[#This Row],[RN DON Hours]]</f>
        <v>0</v>
      </c>
      <c r="U455" s="3">
        <f>SUM(Table39[[#This Row],[LPN Hours]], Table39[[#This Row],[LPN Admin Hours]])</f>
        <v>105.45255555555555</v>
      </c>
      <c r="V455" s="3">
        <f>Table39[[#This Row],[LPN Hours Contract]]+Table39[[#This Row],[LPN Admin Hours Contract]]</f>
        <v>5.7164444444444449</v>
      </c>
      <c r="W455" s="4">
        <f t="shared" si="22"/>
        <v>5.4208685738610207E-2</v>
      </c>
      <c r="X455" s="3">
        <v>84.505333333333326</v>
      </c>
      <c r="Y455" s="3">
        <v>5.7164444444444449</v>
      </c>
      <c r="Z455" s="4">
        <f>Table39[[#This Row],[LPN Hours Contract]]/Table39[[#This Row],[LPN Hours]]</f>
        <v>6.7645960544239159E-2</v>
      </c>
      <c r="AA455" s="3">
        <v>20.947222222222223</v>
      </c>
      <c r="AB455" s="3">
        <v>0</v>
      </c>
      <c r="AC455" s="4">
        <f>Table39[[#This Row],[LPN Admin Hours Contract]]/Table39[[#This Row],[LPN Admin Hours]]</f>
        <v>0</v>
      </c>
      <c r="AD455" s="3">
        <f>SUM(Table39[[#This Row],[CNA Hours]], Table39[[#This Row],[NA in Training Hours]], Table39[[#This Row],[Med Aide/Tech Hours]])</f>
        <v>161.61566666666667</v>
      </c>
      <c r="AE455" s="3">
        <f>SUM(Table39[[#This Row],[CNA Hours Contract]], Table39[[#This Row],[NA in Training Hours Contract]], Table39[[#This Row],[Med Aide/Tech Hours Contract]])</f>
        <v>33.287888888888887</v>
      </c>
      <c r="AF455" s="4">
        <f>Table39[[#This Row],[CNA/NA/Med Aide Contract Hours]]/Table39[[#This Row],[Total CNA, NA in Training, Med Aide/Tech Hours]]</f>
        <v>0.20596944328142003</v>
      </c>
      <c r="AG455" s="3">
        <v>161.61566666666667</v>
      </c>
      <c r="AH455" s="3">
        <v>33.287888888888887</v>
      </c>
      <c r="AI455" s="4">
        <f>Table39[[#This Row],[CNA Hours Contract]]/Table39[[#This Row],[CNA Hours]]</f>
        <v>0.20596944328142003</v>
      </c>
      <c r="AJ455" s="3">
        <v>0</v>
      </c>
      <c r="AK455" s="3">
        <v>0</v>
      </c>
      <c r="AL455" s="4">
        <v>0</v>
      </c>
      <c r="AM455" s="3">
        <v>0</v>
      </c>
      <c r="AN455" s="3">
        <v>0</v>
      </c>
      <c r="AO455" s="4">
        <v>0</v>
      </c>
      <c r="AP455" s="1" t="s">
        <v>453</v>
      </c>
      <c r="AQ455" s="1">
        <v>5</v>
      </c>
    </row>
    <row r="456" spans="1:43" x14ac:dyDescent="0.2">
      <c r="A456" s="1" t="s">
        <v>680</v>
      </c>
      <c r="B456" s="1" t="s">
        <v>1139</v>
      </c>
      <c r="C456" s="1" t="s">
        <v>1439</v>
      </c>
      <c r="D456" s="1" t="s">
        <v>1741</v>
      </c>
      <c r="E456" s="3">
        <v>102.51111111111111</v>
      </c>
      <c r="F456" s="3">
        <f t="shared" si="23"/>
        <v>241.43611111111113</v>
      </c>
      <c r="G456" s="3">
        <f>SUM(Table39[[#This Row],[RN Hours Contract (W/ Admin, DON)]], Table39[[#This Row],[LPN Contract Hours (w/ Admin)]], Table39[[#This Row],[CNA/NA/Med Aide Contract Hours]])</f>
        <v>0</v>
      </c>
      <c r="H456" s="4">
        <f>Table39[[#This Row],[Total Contract Hours]]/Table39[[#This Row],[Total Hours Nurse Staffing]]</f>
        <v>0</v>
      </c>
      <c r="I456" s="3">
        <f>SUM(Table39[[#This Row],[RN Hours]], Table39[[#This Row],[RN Admin Hours]], Table39[[#This Row],[RN DON Hours]])</f>
        <v>25.202777777777776</v>
      </c>
      <c r="J456" s="3">
        <f t="shared" si="21"/>
        <v>0</v>
      </c>
      <c r="K456" s="4">
        <f>Table39[[#This Row],[RN Hours Contract (W/ Admin, DON)]]/Table39[[#This Row],[RN Hours (w/ Admin, DON)]]</f>
        <v>0</v>
      </c>
      <c r="L456" s="3">
        <v>14.180555555555555</v>
      </c>
      <c r="M456" s="3">
        <v>0</v>
      </c>
      <c r="N456" s="4">
        <f>Table39[[#This Row],[RN Hours Contract]]/Table39[[#This Row],[RN Hours]]</f>
        <v>0</v>
      </c>
      <c r="O456" s="3">
        <v>5.5111111111111111</v>
      </c>
      <c r="P456" s="3">
        <v>0</v>
      </c>
      <c r="Q456" s="4">
        <f>Table39[[#This Row],[RN Admin Hours Contract]]/Table39[[#This Row],[RN Admin Hours]]</f>
        <v>0</v>
      </c>
      <c r="R456" s="3">
        <v>5.5111111111111111</v>
      </c>
      <c r="S456" s="3">
        <v>0</v>
      </c>
      <c r="T456" s="4">
        <f>Table39[[#This Row],[RN DON Hours Contract]]/Table39[[#This Row],[RN DON Hours]]</f>
        <v>0</v>
      </c>
      <c r="U456" s="3">
        <f>SUM(Table39[[#This Row],[LPN Hours]], Table39[[#This Row],[LPN Admin Hours]])</f>
        <v>75.327777777777783</v>
      </c>
      <c r="V456" s="3">
        <f>Table39[[#This Row],[LPN Hours Contract]]+Table39[[#This Row],[LPN Admin Hours Contract]]</f>
        <v>0</v>
      </c>
      <c r="W456" s="4">
        <f t="shared" si="22"/>
        <v>0</v>
      </c>
      <c r="X456" s="3">
        <v>75.327777777777783</v>
      </c>
      <c r="Y456" s="3">
        <v>0</v>
      </c>
      <c r="Z456" s="4">
        <f>Table39[[#This Row],[LPN Hours Contract]]/Table39[[#This Row],[LPN Hours]]</f>
        <v>0</v>
      </c>
      <c r="AA456" s="3">
        <v>0</v>
      </c>
      <c r="AB456" s="3">
        <v>0</v>
      </c>
      <c r="AC456" s="4">
        <v>0</v>
      </c>
      <c r="AD456" s="3">
        <f>SUM(Table39[[#This Row],[CNA Hours]], Table39[[#This Row],[NA in Training Hours]], Table39[[#This Row],[Med Aide/Tech Hours]])</f>
        <v>140.90555555555557</v>
      </c>
      <c r="AE456" s="3">
        <f>SUM(Table39[[#This Row],[CNA Hours Contract]], Table39[[#This Row],[NA in Training Hours Contract]], Table39[[#This Row],[Med Aide/Tech Hours Contract]])</f>
        <v>0</v>
      </c>
      <c r="AF456" s="4">
        <f>Table39[[#This Row],[CNA/NA/Med Aide Contract Hours]]/Table39[[#This Row],[Total CNA, NA in Training, Med Aide/Tech Hours]]</f>
        <v>0</v>
      </c>
      <c r="AG456" s="3">
        <v>140.90555555555557</v>
      </c>
      <c r="AH456" s="3">
        <v>0</v>
      </c>
      <c r="AI456" s="4">
        <f>Table39[[#This Row],[CNA Hours Contract]]/Table39[[#This Row],[CNA Hours]]</f>
        <v>0</v>
      </c>
      <c r="AJ456" s="3">
        <v>0</v>
      </c>
      <c r="AK456" s="3">
        <v>0</v>
      </c>
      <c r="AL456" s="4">
        <v>0</v>
      </c>
      <c r="AM456" s="3">
        <v>0</v>
      </c>
      <c r="AN456" s="3">
        <v>0</v>
      </c>
      <c r="AO456" s="4">
        <v>0</v>
      </c>
      <c r="AP456" s="1" t="s">
        <v>454</v>
      </c>
      <c r="AQ456" s="1">
        <v>5</v>
      </c>
    </row>
    <row r="457" spans="1:43" x14ac:dyDescent="0.2">
      <c r="A457" s="1" t="s">
        <v>680</v>
      </c>
      <c r="B457" s="1" t="s">
        <v>1140</v>
      </c>
      <c r="C457" s="1" t="s">
        <v>1435</v>
      </c>
      <c r="D457" s="1" t="s">
        <v>1741</v>
      </c>
      <c r="E457" s="3">
        <v>49.533333333333331</v>
      </c>
      <c r="F457" s="3">
        <f t="shared" si="23"/>
        <v>138.78333333333333</v>
      </c>
      <c r="G457" s="3">
        <f>SUM(Table39[[#This Row],[RN Hours Contract (W/ Admin, DON)]], Table39[[#This Row],[LPN Contract Hours (w/ Admin)]], Table39[[#This Row],[CNA/NA/Med Aide Contract Hours]])</f>
        <v>0.16388888888888889</v>
      </c>
      <c r="H457" s="4">
        <f>Table39[[#This Row],[Total Contract Hours]]/Table39[[#This Row],[Total Hours Nurse Staffing]]</f>
        <v>1.1808974820863858E-3</v>
      </c>
      <c r="I457" s="3">
        <f>SUM(Table39[[#This Row],[RN Hours]], Table39[[#This Row],[RN Admin Hours]], Table39[[#This Row],[RN DON Hours]])</f>
        <v>14.375</v>
      </c>
      <c r="J457" s="3">
        <f t="shared" si="21"/>
        <v>0</v>
      </c>
      <c r="K457" s="4">
        <f>Table39[[#This Row],[RN Hours Contract (W/ Admin, DON)]]/Table39[[#This Row],[RN Hours (w/ Admin, DON)]]</f>
        <v>0</v>
      </c>
      <c r="L457" s="3">
        <v>3.6361111111111111</v>
      </c>
      <c r="M457" s="3">
        <v>0</v>
      </c>
      <c r="N457" s="4">
        <f>Table39[[#This Row],[RN Hours Contract]]/Table39[[#This Row],[RN Hours]]</f>
        <v>0</v>
      </c>
      <c r="O457" s="3">
        <v>5.05</v>
      </c>
      <c r="P457" s="3">
        <v>0</v>
      </c>
      <c r="Q457" s="4">
        <f>Table39[[#This Row],[RN Admin Hours Contract]]/Table39[[#This Row],[RN Admin Hours]]</f>
        <v>0</v>
      </c>
      <c r="R457" s="3">
        <v>5.6888888888888891</v>
      </c>
      <c r="S457" s="3">
        <v>0</v>
      </c>
      <c r="T457" s="4">
        <f>Table39[[#This Row],[RN DON Hours Contract]]/Table39[[#This Row],[RN DON Hours]]</f>
        <v>0</v>
      </c>
      <c r="U457" s="3">
        <f>SUM(Table39[[#This Row],[LPN Hours]], Table39[[#This Row],[LPN Admin Hours]])</f>
        <v>56.230555555555554</v>
      </c>
      <c r="V457" s="3">
        <f>Table39[[#This Row],[LPN Hours Contract]]+Table39[[#This Row],[LPN Admin Hours Contract]]</f>
        <v>0</v>
      </c>
      <c r="W457" s="4">
        <f t="shared" si="22"/>
        <v>0</v>
      </c>
      <c r="X457" s="3">
        <v>56.230555555555554</v>
      </c>
      <c r="Y457" s="3">
        <v>0</v>
      </c>
      <c r="Z457" s="4">
        <f>Table39[[#This Row],[LPN Hours Contract]]/Table39[[#This Row],[LPN Hours]]</f>
        <v>0</v>
      </c>
      <c r="AA457" s="3">
        <v>0</v>
      </c>
      <c r="AB457" s="3">
        <v>0</v>
      </c>
      <c r="AC457" s="4">
        <v>0</v>
      </c>
      <c r="AD457" s="3">
        <f>SUM(Table39[[#This Row],[CNA Hours]], Table39[[#This Row],[NA in Training Hours]], Table39[[#This Row],[Med Aide/Tech Hours]])</f>
        <v>68.177777777777777</v>
      </c>
      <c r="AE457" s="3">
        <f>SUM(Table39[[#This Row],[CNA Hours Contract]], Table39[[#This Row],[NA in Training Hours Contract]], Table39[[#This Row],[Med Aide/Tech Hours Contract]])</f>
        <v>0.16388888888888889</v>
      </c>
      <c r="AF457" s="4">
        <f>Table39[[#This Row],[CNA/NA/Med Aide Contract Hours]]/Table39[[#This Row],[Total CNA, NA in Training, Med Aide/Tech Hours]]</f>
        <v>2.403846153846154E-3</v>
      </c>
      <c r="AG457" s="3">
        <v>68.177777777777777</v>
      </c>
      <c r="AH457" s="3">
        <v>0.16388888888888889</v>
      </c>
      <c r="AI457" s="4">
        <f>Table39[[#This Row],[CNA Hours Contract]]/Table39[[#This Row],[CNA Hours]]</f>
        <v>2.403846153846154E-3</v>
      </c>
      <c r="AJ457" s="3">
        <v>0</v>
      </c>
      <c r="AK457" s="3">
        <v>0</v>
      </c>
      <c r="AL457" s="4">
        <v>0</v>
      </c>
      <c r="AM457" s="3">
        <v>0</v>
      </c>
      <c r="AN457" s="3">
        <v>0</v>
      </c>
      <c r="AO457" s="4">
        <v>0</v>
      </c>
      <c r="AP457" s="1" t="s">
        <v>455</v>
      </c>
      <c r="AQ457" s="1">
        <v>5</v>
      </c>
    </row>
    <row r="458" spans="1:43" x14ac:dyDescent="0.2">
      <c r="A458" s="1" t="s">
        <v>680</v>
      </c>
      <c r="B458" s="1" t="s">
        <v>1141</v>
      </c>
      <c r="C458" s="1" t="s">
        <v>1398</v>
      </c>
      <c r="D458" s="1" t="s">
        <v>1744</v>
      </c>
      <c r="E458" s="3">
        <v>50.022222222222226</v>
      </c>
      <c r="F458" s="3">
        <f t="shared" si="23"/>
        <v>185.30277777777778</v>
      </c>
      <c r="G458" s="3">
        <f>SUM(Table39[[#This Row],[RN Hours Contract (W/ Admin, DON)]], Table39[[#This Row],[LPN Contract Hours (w/ Admin)]], Table39[[#This Row],[CNA/NA/Med Aide Contract Hours]])</f>
        <v>25.388888888888889</v>
      </c>
      <c r="H458" s="4">
        <f>Table39[[#This Row],[Total Contract Hours]]/Table39[[#This Row],[Total Hours Nurse Staffing]]</f>
        <v>0.13701299674706563</v>
      </c>
      <c r="I458" s="3">
        <f>SUM(Table39[[#This Row],[RN Hours]], Table39[[#This Row],[RN Admin Hours]], Table39[[#This Row],[RN DON Hours]])</f>
        <v>95.383333333333326</v>
      </c>
      <c r="J458" s="3">
        <f t="shared" si="21"/>
        <v>0</v>
      </c>
      <c r="K458" s="4">
        <f>Table39[[#This Row],[RN Hours Contract (W/ Admin, DON)]]/Table39[[#This Row],[RN Hours (w/ Admin, DON)]]</f>
        <v>0</v>
      </c>
      <c r="L458" s="3">
        <v>73.427777777777777</v>
      </c>
      <c r="M458" s="3">
        <v>0</v>
      </c>
      <c r="N458" s="4">
        <f>Table39[[#This Row],[RN Hours Contract]]/Table39[[#This Row],[RN Hours]]</f>
        <v>0</v>
      </c>
      <c r="O458" s="3">
        <v>16.355555555555554</v>
      </c>
      <c r="P458" s="3">
        <v>0</v>
      </c>
      <c r="Q458" s="4">
        <f>Table39[[#This Row],[RN Admin Hours Contract]]/Table39[[#This Row],[RN Admin Hours]]</f>
        <v>0</v>
      </c>
      <c r="R458" s="3">
        <v>5.6</v>
      </c>
      <c r="S458" s="3">
        <v>0</v>
      </c>
      <c r="T458" s="4">
        <f>Table39[[#This Row],[RN DON Hours Contract]]/Table39[[#This Row],[RN DON Hours]]</f>
        <v>0</v>
      </c>
      <c r="U458" s="3">
        <f>SUM(Table39[[#This Row],[LPN Hours]], Table39[[#This Row],[LPN Admin Hours]])</f>
        <v>0</v>
      </c>
      <c r="V458" s="3">
        <f>Table39[[#This Row],[LPN Hours Contract]]+Table39[[#This Row],[LPN Admin Hours Contract]]</f>
        <v>0</v>
      </c>
      <c r="W458" s="4">
        <v>0</v>
      </c>
      <c r="X458" s="3">
        <v>0</v>
      </c>
      <c r="Y458" s="3">
        <v>0</v>
      </c>
      <c r="Z458" s="4">
        <v>0</v>
      </c>
      <c r="AA458" s="3">
        <v>0</v>
      </c>
      <c r="AB458" s="3">
        <v>0</v>
      </c>
      <c r="AC458" s="4">
        <v>0</v>
      </c>
      <c r="AD458" s="3">
        <f>SUM(Table39[[#This Row],[CNA Hours]], Table39[[#This Row],[NA in Training Hours]], Table39[[#This Row],[Med Aide/Tech Hours]])</f>
        <v>89.919444444444451</v>
      </c>
      <c r="AE458" s="3">
        <f>SUM(Table39[[#This Row],[CNA Hours Contract]], Table39[[#This Row],[NA in Training Hours Contract]], Table39[[#This Row],[Med Aide/Tech Hours Contract]])</f>
        <v>25.388888888888889</v>
      </c>
      <c r="AF458" s="4">
        <f>Table39[[#This Row],[CNA/NA/Med Aide Contract Hours]]/Table39[[#This Row],[Total CNA, NA in Training, Med Aide/Tech Hours]]</f>
        <v>0.28235148744246391</v>
      </c>
      <c r="AG458" s="3">
        <v>89.919444444444451</v>
      </c>
      <c r="AH458" s="3">
        <v>25.388888888888889</v>
      </c>
      <c r="AI458" s="4">
        <f>Table39[[#This Row],[CNA Hours Contract]]/Table39[[#This Row],[CNA Hours]]</f>
        <v>0.28235148744246391</v>
      </c>
      <c r="AJ458" s="3">
        <v>0</v>
      </c>
      <c r="AK458" s="3">
        <v>0</v>
      </c>
      <c r="AL458" s="4">
        <v>0</v>
      </c>
      <c r="AM458" s="3">
        <v>0</v>
      </c>
      <c r="AN458" s="3">
        <v>0</v>
      </c>
      <c r="AO458" s="4">
        <v>0</v>
      </c>
      <c r="AP458" s="1" t="s">
        <v>456</v>
      </c>
      <c r="AQ458" s="1">
        <v>5</v>
      </c>
    </row>
    <row r="459" spans="1:43" x14ac:dyDescent="0.2">
      <c r="A459" s="1" t="s">
        <v>680</v>
      </c>
      <c r="B459" s="1" t="s">
        <v>1142</v>
      </c>
      <c r="C459" s="1" t="s">
        <v>1366</v>
      </c>
      <c r="D459" s="1" t="s">
        <v>1707</v>
      </c>
      <c r="E459" s="3">
        <v>58.655555555555559</v>
      </c>
      <c r="F459" s="3">
        <f t="shared" si="23"/>
        <v>275.65322222222221</v>
      </c>
      <c r="G459" s="3">
        <f>SUM(Table39[[#This Row],[RN Hours Contract (W/ Admin, DON)]], Table39[[#This Row],[LPN Contract Hours (w/ Admin)]], Table39[[#This Row],[CNA/NA/Med Aide Contract Hours]])</f>
        <v>1.9666666666666666</v>
      </c>
      <c r="H459" s="4">
        <f>Table39[[#This Row],[Total Contract Hours]]/Table39[[#This Row],[Total Hours Nurse Staffing]]</f>
        <v>7.1345680301215814E-3</v>
      </c>
      <c r="I459" s="3">
        <f>SUM(Table39[[#This Row],[RN Hours]], Table39[[#This Row],[RN Admin Hours]], Table39[[#This Row],[RN DON Hours]])</f>
        <v>34.292888888888889</v>
      </c>
      <c r="J459" s="3">
        <f t="shared" si="21"/>
        <v>0</v>
      </c>
      <c r="K459" s="4">
        <f>Table39[[#This Row],[RN Hours Contract (W/ Admin, DON)]]/Table39[[#This Row],[RN Hours (w/ Admin, DON)]]</f>
        <v>0</v>
      </c>
      <c r="L459" s="3">
        <v>16.287333333333333</v>
      </c>
      <c r="M459" s="3">
        <v>0</v>
      </c>
      <c r="N459" s="4">
        <f>Table39[[#This Row],[RN Hours Contract]]/Table39[[#This Row],[RN Hours]]</f>
        <v>0</v>
      </c>
      <c r="O459" s="3">
        <v>13.355555555555556</v>
      </c>
      <c r="P459" s="3">
        <v>0</v>
      </c>
      <c r="Q459" s="4">
        <f>Table39[[#This Row],[RN Admin Hours Contract]]/Table39[[#This Row],[RN Admin Hours]]</f>
        <v>0</v>
      </c>
      <c r="R459" s="3">
        <v>4.6500000000000004</v>
      </c>
      <c r="S459" s="3">
        <v>0</v>
      </c>
      <c r="T459" s="4">
        <f>Table39[[#This Row],[RN DON Hours Contract]]/Table39[[#This Row],[RN DON Hours]]</f>
        <v>0</v>
      </c>
      <c r="U459" s="3">
        <f>SUM(Table39[[#This Row],[LPN Hours]], Table39[[#This Row],[LPN Admin Hours]])</f>
        <v>62.841888888888889</v>
      </c>
      <c r="V459" s="3">
        <f>Table39[[#This Row],[LPN Hours Contract]]+Table39[[#This Row],[LPN Admin Hours Contract]]</f>
        <v>0</v>
      </c>
      <c r="W459" s="4">
        <f t="shared" si="22"/>
        <v>0</v>
      </c>
      <c r="X459" s="3">
        <v>52.864111111111114</v>
      </c>
      <c r="Y459" s="3">
        <v>0</v>
      </c>
      <c r="Z459" s="4">
        <f>Table39[[#This Row],[LPN Hours Contract]]/Table39[[#This Row],[LPN Hours]]</f>
        <v>0</v>
      </c>
      <c r="AA459" s="3">
        <v>9.9777777777777779</v>
      </c>
      <c r="AB459" s="3">
        <v>0</v>
      </c>
      <c r="AC459" s="4">
        <f>Table39[[#This Row],[LPN Admin Hours Contract]]/Table39[[#This Row],[LPN Admin Hours]]</f>
        <v>0</v>
      </c>
      <c r="AD459" s="3">
        <f>SUM(Table39[[#This Row],[CNA Hours]], Table39[[#This Row],[NA in Training Hours]], Table39[[#This Row],[Med Aide/Tech Hours]])</f>
        <v>178.51844444444444</v>
      </c>
      <c r="AE459" s="3">
        <f>SUM(Table39[[#This Row],[CNA Hours Contract]], Table39[[#This Row],[NA in Training Hours Contract]], Table39[[#This Row],[Med Aide/Tech Hours Contract]])</f>
        <v>1.9666666666666666</v>
      </c>
      <c r="AF459" s="4">
        <f>Table39[[#This Row],[CNA/NA/Med Aide Contract Hours]]/Table39[[#This Row],[Total CNA, NA in Training, Med Aide/Tech Hours]]</f>
        <v>1.1016602081577627E-2</v>
      </c>
      <c r="AG459" s="3">
        <v>175.61011111111111</v>
      </c>
      <c r="AH459" s="3">
        <v>1.9666666666666666</v>
      </c>
      <c r="AI459" s="4">
        <f>Table39[[#This Row],[CNA Hours Contract]]/Table39[[#This Row],[CNA Hours]]</f>
        <v>1.119905143401639E-2</v>
      </c>
      <c r="AJ459" s="3">
        <v>2.9083333333333332</v>
      </c>
      <c r="AK459" s="3">
        <v>0</v>
      </c>
      <c r="AL459" s="4">
        <f>Table39[[#This Row],[NA in Training Hours Contract]]/Table39[[#This Row],[NA in Training Hours]]</f>
        <v>0</v>
      </c>
      <c r="AM459" s="3">
        <v>0</v>
      </c>
      <c r="AN459" s="3">
        <v>0</v>
      </c>
      <c r="AO459" s="4">
        <v>0</v>
      </c>
      <c r="AP459" s="1" t="s">
        <v>457</v>
      </c>
      <c r="AQ459" s="1">
        <v>5</v>
      </c>
    </row>
    <row r="460" spans="1:43" x14ac:dyDescent="0.2">
      <c r="A460" s="1" t="s">
        <v>680</v>
      </c>
      <c r="B460" s="1" t="s">
        <v>1143</v>
      </c>
      <c r="C460" s="1" t="s">
        <v>1631</v>
      </c>
      <c r="D460" s="1" t="s">
        <v>1741</v>
      </c>
      <c r="E460" s="3">
        <v>121.21111111111111</v>
      </c>
      <c r="F460" s="3">
        <f t="shared" si="23"/>
        <v>371.60555555555561</v>
      </c>
      <c r="G460" s="3">
        <f>SUM(Table39[[#This Row],[RN Hours Contract (W/ Admin, DON)]], Table39[[#This Row],[LPN Contract Hours (w/ Admin)]], Table39[[#This Row],[CNA/NA/Med Aide Contract Hours]])</f>
        <v>0</v>
      </c>
      <c r="H460" s="4">
        <f>Table39[[#This Row],[Total Contract Hours]]/Table39[[#This Row],[Total Hours Nurse Staffing]]</f>
        <v>0</v>
      </c>
      <c r="I460" s="3">
        <f>SUM(Table39[[#This Row],[RN Hours]], Table39[[#This Row],[RN Admin Hours]], Table39[[#This Row],[RN DON Hours]])</f>
        <v>84.455555555555563</v>
      </c>
      <c r="J460" s="3">
        <f t="shared" si="21"/>
        <v>0</v>
      </c>
      <c r="K460" s="4">
        <f>Table39[[#This Row],[RN Hours Contract (W/ Admin, DON)]]/Table39[[#This Row],[RN Hours (w/ Admin, DON)]]</f>
        <v>0</v>
      </c>
      <c r="L460" s="3">
        <v>66.238888888888894</v>
      </c>
      <c r="M460" s="3">
        <v>0</v>
      </c>
      <c r="N460" s="4">
        <f>Table39[[#This Row],[RN Hours Contract]]/Table39[[#This Row],[RN Hours]]</f>
        <v>0</v>
      </c>
      <c r="O460" s="3">
        <v>13.95</v>
      </c>
      <c r="P460" s="3">
        <v>0</v>
      </c>
      <c r="Q460" s="4">
        <f>Table39[[#This Row],[RN Admin Hours Contract]]/Table39[[#This Row],[RN Admin Hours]]</f>
        <v>0</v>
      </c>
      <c r="R460" s="3">
        <v>4.2666666666666666</v>
      </c>
      <c r="S460" s="3">
        <v>0</v>
      </c>
      <c r="T460" s="4">
        <f>Table39[[#This Row],[RN DON Hours Contract]]/Table39[[#This Row],[RN DON Hours]]</f>
        <v>0</v>
      </c>
      <c r="U460" s="3">
        <f>SUM(Table39[[#This Row],[LPN Hours]], Table39[[#This Row],[LPN Admin Hours]])</f>
        <v>97.13611111111112</v>
      </c>
      <c r="V460" s="3">
        <f>Table39[[#This Row],[LPN Hours Contract]]+Table39[[#This Row],[LPN Admin Hours Contract]]</f>
        <v>0</v>
      </c>
      <c r="W460" s="4">
        <f t="shared" si="22"/>
        <v>0</v>
      </c>
      <c r="X460" s="3">
        <v>91.663888888888891</v>
      </c>
      <c r="Y460" s="3">
        <v>0</v>
      </c>
      <c r="Z460" s="4">
        <f>Table39[[#This Row],[LPN Hours Contract]]/Table39[[#This Row],[LPN Hours]]</f>
        <v>0</v>
      </c>
      <c r="AA460" s="3">
        <v>5.4722222222222223</v>
      </c>
      <c r="AB460" s="3">
        <v>0</v>
      </c>
      <c r="AC460" s="4">
        <f>Table39[[#This Row],[LPN Admin Hours Contract]]/Table39[[#This Row],[LPN Admin Hours]]</f>
        <v>0</v>
      </c>
      <c r="AD460" s="3">
        <f>SUM(Table39[[#This Row],[CNA Hours]], Table39[[#This Row],[NA in Training Hours]], Table39[[#This Row],[Med Aide/Tech Hours]])</f>
        <v>190.01388888888889</v>
      </c>
      <c r="AE460" s="3">
        <f>SUM(Table39[[#This Row],[CNA Hours Contract]], Table39[[#This Row],[NA in Training Hours Contract]], Table39[[#This Row],[Med Aide/Tech Hours Contract]])</f>
        <v>0</v>
      </c>
      <c r="AF460" s="4">
        <f>Table39[[#This Row],[CNA/NA/Med Aide Contract Hours]]/Table39[[#This Row],[Total CNA, NA in Training, Med Aide/Tech Hours]]</f>
        <v>0</v>
      </c>
      <c r="AG460" s="3">
        <v>190.01388888888889</v>
      </c>
      <c r="AH460" s="3">
        <v>0</v>
      </c>
      <c r="AI460" s="4">
        <f>Table39[[#This Row],[CNA Hours Contract]]/Table39[[#This Row],[CNA Hours]]</f>
        <v>0</v>
      </c>
      <c r="AJ460" s="3">
        <v>0</v>
      </c>
      <c r="AK460" s="3">
        <v>0</v>
      </c>
      <c r="AL460" s="4">
        <v>0</v>
      </c>
      <c r="AM460" s="3">
        <v>0</v>
      </c>
      <c r="AN460" s="3">
        <v>0</v>
      </c>
      <c r="AO460" s="4">
        <v>0</v>
      </c>
      <c r="AP460" s="1" t="s">
        <v>458</v>
      </c>
      <c r="AQ460" s="1">
        <v>5</v>
      </c>
    </row>
    <row r="461" spans="1:43" x14ac:dyDescent="0.2">
      <c r="A461" s="1" t="s">
        <v>680</v>
      </c>
      <c r="B461" s="1" t="s">
        <v>1144</v>
      </c>
      <c r="C461" s="1" t="s">
        <v>1632</v>
      </c>
      <c r="D461" s="1" t="s">
        <v>1741</v>
      </c>
      <c r="E461" s="3">
        <v>87.422222222222217</v>
      </c>
      <c r="F461" s="3">
        <f t="shared" si="23"/>
        <v>164.51</v>
      </c>
      <c r="G461" s="3">
        <f>SUM(Table39[[#This Row],[RN Hours Contract (W/ Admin, DON)]], Table39[[#This Row],[LPN Contract Hours (w/ Admin)]], Table39[[#This Row],[CNA/NA/Med Aide Contract Hours]])</f>
        <v>8.8888888888888892E-2</v>
      </c>
      <c r="H461" s="4">
        <f>Table39[[#This Row],[Total Contract Hours]]/Table39[[#This Row],[Total Hours Nurse Staffing]]</f>
        <v>5.4032514065338827E-4</v>
      </c>
      <c r="I461" s="3">
        <f>SUM(Table39[[#This Row],[RN Hours]], Table39[[#This Row],[RN Admin Hours]], Table39[[#This Row],[RN DON Hours]])</f>
        <v>22.113333333333333</v>
      </c>
      <c r="J461" s="3">
        <f t="shared" si="21"/>
        <v>8.8888888888888892E-2</v>
      </c>
      <c r="K461" s="4">
        <f>Table39[[#This Row],[RN Hours Contract (W/ Admin, DON)]]/Table39[[#This Row],[RN Hours (w/ Admin, DON)]]</f>
        <v>4.0196965129132749E-3</v>
      </c>
      <c r="L461" s="3">
        <v>16.335555555555555</v>
      </c>
      <c r="M461" s="3">
        <v>0</v>
      </c>
      <c r="N461" s="4">
        <f>Table39[[#This Row],[RN Hours Contract]]/Table39[[#This Row],[RN Hours]]</f>
        <v>0</v>
      </c>
      <c r="O461" s="3">
        <v>8.8888888888888892E-2</v>
      </c>
      <c r="P461" s="3">
        <v>8.8888888888888892E-2</v>
      </c>
      <c r="Q461" s="4">
        <f>Table39[[#This Row],[RN Admin Hours Contract]]/Table39[[#This Row],[RN Admin Hours]]</f>
        <v>1</v>
      </c>
      <c r="R461" s="3">
        <v>5.6888888888888891</v>
      </c>
      <c r="S461" s="3">
        <v>0</v>
      </c>
      <c r="T461" s="4">
        <f>Table39[[#This Row],[RN DON Hours Contract]]/Table39[[#This Row],[RN DON Hours]]</f>
        <v>0</v>
      </c>
      <c r="U461" s="3">
        <f>SUM(Table39[[#This Row],[LPN Hours]], Table39[[#This Row],[LPN Admin Hours]])</f>
        <v>44.137777777777778</v>
      </c>
      <c r="V461" s="3">
        <f>Table39[[#This Row],[LPN Hours Contract]]+Table39[[#This Row],[LPN Admin Hours Contract]]</f>
        <v>0</v>
      </c>
      <c r="W461" s="4">
        <f t="shared" si="22"/>
        <v>0</v>
      </c>
      <c r="X461" s="3">
        <v>31.515555555555558</v>
      </c>
      <c r="Y461" s="3">
        <v>0</v>
      </c>
      <c r="Z461" s="4">
        <f>Table39[[#This Row],[LPN Hours Contract]]/Table39[[#This Row],[LPN Hours]]</f>
        <v>0</v>
      </c>
      <c r="AA461" s="3">
        <v>12.622222222222222</v>
      </c>
      <c r="AB461" s="3">
        <v>0</v>
      </c>
      <c r="AC461" s="4">
        <f>Table39[[#This Row],[LPN Admin Hours Contract]]/Table39[[#This Row],[LPN Admin Hours]]</f>
        <v>0</v>
      </c>
      <c r="AD461" s="3">
        <f>SUM(Table39[[#This Row],[CNA Hours]], Table39[[#This Row],[NA in Training Hours]], Table39[[#This Row],[Med Aide/Tech Hours]])</f>
        <v>98.258888888888876</v>
      </c>
      <c r="AE461" s="3">
        <f>SUM(Table39[[#This Row],[CNA Hours Contract]], Table39[[#This Row],[NA in Training Hours Contract]], Table39[[#This Row],[Med Aide/Tech Hours Contract]])</f>
        <v>0</v>
      </c>
      <c r="AF461" s="4">
        <f>Table39[[#This Row],[CNA/NA/Med Aide Contract Hours]]/Table39[[#This Row],[Total CNA, NA in Training, Med Aide/Tech Hours]]</f>
        <v>0</v>
      </c>
      <c r="AG461" s="3">
        <v>98.258888888888876</v>
      </c>
      <c r="AH461" s="3">
        <v>0</v>
      </c>
      <c r="AI461" s="4">
        <f>Table39[[#This Row],[CNA Hours Contract]]/Table39[[#This Row],[CNA Hours]]</f>
        <v>0</v>
      </c>
      <c r="AJ461" s="3">
        <v>0</v>
      </c>
      <c r="AK461" s="3">
        <v>0</v>
      </c>
      <c r="AL461" s="4">
        <v>0</v>
      </c>
      <c r="AM461" s="3">
        <v>0</v>
      </c>
      <c r="AN461" s="3">
        <v>0</v>
      </c>
      <c r="AO461" s="4">
        <v>0</v>
      </c>
      <c r="AP461" s="1" t="s">
        <v>459</v>
      </c>
      <c r="AQ461" s="1">
        <v>5</v>
      </c>
    </row>
    <row r="462" spans="1:43" x14ac:dyDescent="0.2">
      <c r="A462" s="1" t="s">
        <v>680</v>
      </c>
      <c r="B462" s="1" t="s">
        <v>1145</v>
      </c>
      <c r="C462" s="1" t="s">
        <v>1633</v>
      </c>
      <c r="D462" s="1" t="s">
        <v>1785</v>
      </c>
      <c r="E462" s="3">
        <v>26.488888888888887</v>
      </c>
      <c r="F462" s="3">
        <f t="shared" si="23"/>
        <v>82.974666666666678</v>
      </c>
      <c r="G462" s="3">
        <f>SUM(Table39[[#This Row],[RN Hours Contract (W/ Admin, DON)]], Table39[[#This Row],[LPN Contract Hours (w/ Admin)]], Table39[[#This Row],[CNA/NA/Med Aide Contract Hours]])</f>
        <v>0</v>
      </c>
      <c r="H462" s="4">
        <f>Table39[[#This Row],[Total Contract Hours]]/Table39[[#This Row],[Total Hours Nurse Staffing]]</f>
        <v>0</v>
      </c>
      <c r="I462" s="3">
        <f>SUM(Table39[[#This Row],[RN Hours]], Table39[[#This Row],[RN Admin Hours]], Table39[[#This Row],[RN DON Hours]])</f>
        <v>5.7142222222222232</v>
      </c>
      <c r="J462" s="3">
        <f t="shared" si="21"/>
        <v>0</v>
      </c>
      <c r="K462" s="4">
        <f>Table39[[#This Row],[RN Hours Contract (W/ Admin, DON)]]/Table39[[#This Row],[RN Hours (w/ Admin, DON)]]</f>
        <v>0</v>
      </c>
      <c r="L462" s="3">
        <v>0</v>
      </c>
      <c r="M462" s="3">
        <v>0</v>
      </c>
      <c r="N462" s="4">
        <v>0</v>
      </c>
      <c r="O462" s="3">
        <v>0</v>
      </c>
      <c r="P462" s="3">
        <v>0</v>
      </c>
      <c r="Q462" s="4">
        <v>0</v>
      </c>
      <c r="R462" s="3">
        <v>5.7142222222222232</v>
      </c>
      <c r="S462" s="3">
        <v>0</v>
      </c>
      <c r="T462" s="4">
        <f>Table39[[#This Row],[RN DON Hours Contract]]/Table39[[#This Row],[RN DON Hours]]</f>
        <v>0</v>
      </c>
      <c r="U462" s="3">
        <f>SUM(Table39[[#This Row],[LPN Hours]], Table39[[#This Row],[LPN Admin Hours]])</f>
        <v>27.428000000000008</v>
      </c>
      <c r="V462" s="3">
        <f>Table39[[#This Row],[LPN Hours Contract]]+Table39[[#This Row],[LPN Admin Hours Contract]]</f>
        <v>0</v>
      </c>
      <c r="W462" s="4">
        <f t="shared" si="22"/>
        <v>0</v>
      </c>
      <c r="X462" s="3">
        <v>6.2111111111111112</v>
      </c>
      <c r="Y462" s="3">
        <v>0</v>
      </c>
      <c r="Z462" s="4">
        <f>Table39[[#This Row],[LPN Hours Contract]]/Table39[[#This Row],[LPN Hours]]</f>
        <v>0</v>
      </c>
      <c r="AA462" s="3">
        <v>21.216888888888896</v>
      </c>
      <c r="AB462" s="3">
        <v>0</v>
      </c>
      <c r="AC462" s="4">
        <f>Table39[[#This Row],[LPN Admin Hours Contract]]/Table39[[#This Row],[LPN Admin Hours]]</f>
        <v>0</v>
      </c>
      <c r="AD462" s="3">
        <f>SUM(Table39[[#This Row],[CNA Hours]], Table39[[#This Row],[NA in Training Hours]], Table39[[#This Row],[Med Aide/Tech Hours]])</f>
        <v>49.832444444444448</v>
      </c>
      <c r="AE462" s="3">
        <f>SUM(Table39[[#This Row],[CNA Hours Contract]], Table39[[#This Row],[NA in Training Hours Contract]], Table39[[#This Row],[Med Aide/Tech Hours Contract]])</f>
        <v>0</v>
      </c>
      <c r="AF462" s="4">
        <f>Table39[[#This Row],[CNA/NA/Med Aide Contract Hours]]/Table39[[#This Row],[Total CNA, NA in Training, Med Aide/Tech Hours]]</f>
        <v>0</v>
      </c>
      <c r="AG462" s="3">
        <v>25.314777777777778</v>
      </c>
      <c r="AH462" s="3">
        <v>0</v>
      </c>
      <c r="AI462" s="4">
        <f>Table39[[#This Row],[CNA Hours Contract]]/Table39[[#This Row],[CNA Hours]]</f>
        <v>0</v>
      </c>
      <c r="AJ462" s="3">
        <v>24.517666666666674</v>
      </c>
      <c r="AK462" s="3">
        <v>0</v>
      </c>
      <c r="AL462" s="4">
        <f>Table39[[#This Row],[NA in Training Hours Contract]]/Table39[[#This Row],[NA in Training Hours]]</f>
        <v>0</v>
      </c>
      <c r="AM462" s="3">
        <v>0</v>
      </c>
      <c r="AN462" s="3">
        <v>0</v>
      </c>
      <c r="AO462" s="4">
        <v>0</v>
      </c>
      <c r="AP462" s="1" t="s">
        <v>460</v>
      </c>
      <c r="AQ462" s="1">
        <v>5</v>
      </c>
    </row>
    <row r="463" spans="1:43" x14ac:dyDescent="0.2">
      <c r="A463" s="1" t="s">
        <v>680</v>
      </c>
      <c r="B463" s="1" t="s">
        <v>682</v>
      </c>
      <c r="C463" s="1" t="s">
        <v>1513</v>
      </c>
      <c r="D463" s="1" t="s">
        <v>1721</v>
      </c>
      <c r="E463" s="3">
        <v>65.75555555555556</v>
      </c>
      <c r="F463" s="3">
        <f t="shared" si="23"/>
        <v>247.93477777777781</v>
      </c>
      <c r="G463" s="3">
        <f>SUM(Table39[[#This Row],[RN Hours Contract (W/ Admin, DON)]], Table39[[#This Row],[LPN Contract Hours (w/ Admin)]], Table39[[#This Row],[CNA/NA/Med Aide Contract Hours]])</f>
        <v>20.412555555555556</v>
      </c>
      <c r="H463" s="4">
        <f>Table39[[#This Row],[Total Contract Hours]]/Table39[[#This Row],[Total Hours Nurse Staffing]]</f>
        <v>8.2330344046574966E-2</v>
      </c>
      <c r="I463" s="3">
        <f>SUM(Table39[[#This Row],[RN Hours]], Table39[[#This Row],[RN Admin Hours]], Table39[[#This Row],[RN DON Hours]])</f>
        <v>27.933333333333334</v>
      </c>
      <c r="J463" s="3">
        <f t="shared" si="21"/>
        <v>2.8444444444444446</v>
      </c>
      <c r="K463" s="4">
        <f>Table39[[#This Row],[RN Hours Contract (W/ Admin, DON)]]/Table39[[#This Row],[RN Hours (w/ Admin, DON)]]</f>
        <v>0.10182975338106603</v>
      </c>
      <c r="L463" s="3">
        <v>13.083333333333334</v>
      </c>
      <c r="M463" s="3">
        <v>2.8444444444444446</v>
      </c>
      <c r="N463" s="4">
        <f>Table39[[#This Row],[RN Hours Contract]]/Table39[[#This Row],[RN Hours]]</f>
        <v>0.21740976645435245</v>
      </c>
      <c r="O463" s="3">
        <v>9.65</v>
      </c>
      <c r="P463" s="3">
        <v>0</v>
      </c>
      <c r="Q463" s="4">
        <f>Table39[[#This Row],[RN Admin Hours Contract]]/Table39[[#This Row],[RN Admin Hours]]</f>
        <v>0</v>
      </c>
      <c r="R463" s="3">
        <v>5.2</v>
      </c>
      <c r="S463" s="3">
        <v>0</v>
      </c>
      <c r="T463" s="4">
        <f>Table39[[#This Row],[RN DON Hours Contract]]/Table39[[#This Row],[RN DON Hours]]</f>
        <v>0</v>
      </c>
      <c r="U463" s="3">
        <f>SUM(Table39[[#This Row],[LPN Hours]], Table39[[#This Row],[LPN Admin Hours]])</f>
        <v>73.904222222222231</v>
      </c>
      <c r="V463" s="3">
        <f>Table39[[#This Row],[LPN Hours Contract]]+Table39[[#This Row],[LPN Admin Hours Contract]]</f>
        <v>2.6236666666666664</v>
      </c>
      <c r="W463" s="4">
        <f t="shared" si="22"/>
        <v>3.5500903571890334E-2</v>
      </c>
      <c r="X463" s="3">
        <v>63.129222222222225</v>
      </c>
      <c r="Y463" s="3">
        <v>2.6236666666666664</v>
      </c>
      <c r="Z463" s="4">
        <f>Table39[[#This Row],[LPN Hours Contract]]/Table39[[#This Row],[LPN Hours]]</f>
        <v>4.1560256475694467E-2</v>
      </c>
      <c r="AA463" s="3">
        <v>10.775</v>
      </c>
      <c r="AB463" s="3">
        <v>0</v>
      </c>
      <c r="AC463" s="4">
        <f>Table39[[#This Row],[LPN Admin Hours Contract]]/Table39[[#This Row],[LPN Admin Hours]]</f>
        <v>0</v>
      </c>
      <c r="AD463" s="3">
        <f>SUM(Table39[[#This Row],[CNA Hours]], Table39[[#This Row],[NA in Training Hours]], Table39[[#This Row],[Med Aide/Tech Hours]])</f>
        <v>146.09722222222223</v>
      </c>
      <c r="AE463" s="3">
        <f>SUM(Table39[[#This Row],[CNA Hours Contract]], Table39[[#This Row],[NA in Training Hours Contract]], Table39[[#This Row],[Med Aide/Tech Hours Contract]])</f>
        <v>14.944444444444445</v>
      </c>
      <c r="AF463" s="4">
        <f>Table39[[#This Row],[CNA/NA/Med Aide Contract Hours]]/Table39[[#This Row],[Total CNA, NA in Training, Med Aide/Tech Hours]]</f>
        <v>0.10229109230915485</v>
      </c>
      <c r="AG463" s="3">
        <v>146.09722222222223</v>
      </c>
      <c r="AH463" s="3">
        <v>14.944444444444445</v>
      </c>
      <c r="AI463" s="4">
        <f>Table39[[#This Row],[CNA Hours Contract]]/Table39[[#This Row],[CNA Hours]]</f>
        <v>0.10229109230915485</v>
      </c>
      <c r="AJ463" s="3">
        <v>0</v>
      </c>
      <c r="AK463" s="3">
        <v>0</v>
      </c>
      <c r="AL463" s="4">
        <v>0</v>
      </c>
      <c r="AM463" s="3">
        <v>0</v>
      </c>
      <c r="AN463" s="3">
        <v>0</v>
      </c>
      <c r="AO463" s="4">
        <v>0</v>
      </c>
      <c r="AP463" s="1" t="s">
        <v>461</v>
      </c>
      <c r="AQ463" s="1">
        <v>5</v>
      </c>
    </row>
    <row r="464" spans="1:43" x14ac:dyDescent="0.2">
      <c r="A464" s="1" t="s">
        <v>680</v>
      </c>
      <c r="B464" s="1" t="s">
        <v>1146</v>
      </c>
      <c r="C464" s="1" t="s">
        <v>1484</v>
      </c>
      <c r="D464" s="1" t="s">
        <v>1749</v>
      </c>
      <c r="E464" s="3">
        <v>70.077777777777783</v>
      </c>
      <c r="F464" s="3">
        <f t="shared" si="23"/>
        <v>289.88888888888891</v>
      </c>
      <c r="G464" s="3">
        <f>SUM(Table39[[#This Row],[RN Hours Contract (W/ Admin, DON)]], Table39[[#This Row],[LPN Contract Hours (w/ Admin)]], Table39[[#This Row],[CNA/NA/Med Aide Contract Hours]])</f>
        <v>104.51388888888889</v>
      </c>
      <c r="H464" s="4">
        <f>Table39[[#This Row],[Total Contract Hours]]/Table39[[#This Row],[Total Hours Nurse Staffing]]</f>
        <v>0.36053085473361435</v>
      </c>
      <c r="I464" s="3">
        <f>SUM(Table39[[#This Row],[RN Hours]], Table39[[#This Row],[RN Admin Hours]], Table39[[#This Row],[RN DON Hours]])</f>
        <v>61.62222222222222</v>
      </c>
      <c r="J464" s="3">
        <f t="shared" si="21"/>
        <v>6.2027777777777775</v>
      </c>
      <c r="K464" s="4">
        <f>Table39[[#This Row],[RN Hours Contract (W/ Admin, DON)]]/Table39[[#This Row],[RN Hours (w/ Admin, DON)]]</f>
        <v>0.10065813198701767</v>
      </c>
      <c r="L464" s="3">
        <v>48.455555555555556</v>
      </c>
      <c r="M464" s="3">
        <v>6.2027777777777775</v>
      </c>
      <c r="N464" s="4">
        <f>Table39[[#This Row],[RN Hours Contract]]/Table39[[#This Row],[RN Hours]]</f>
        <v>0.12800963081861957</v>
      </c>
      <c r="O464" s="3">
        <v>13.166666666666666</v>
      </c>
      <c r="P464" s="3">
        <v>0</v>
      </c>
      <c r="Q464" s="4">
        <f>Table39[[#This Row],[RN Admin Hours Contract]]/Table39[[#This Row],[RN Admin Hours]]</f>
        <v>0</v>
      </c>
      <c r="R464" s="3">
        <v>0</v>
      </c>
      <c r="S464" s="3">
        <v>0</v>
      </c>
      <c r="T464" s="4">
        <v>0</v>
      </c>
      <c r="U464" s="3">
        <f>SUM(Table39[[#This Row],[LPN Hours]], Table39[[#This Row],[LPN Admin Hours]])</f>
        <v>41.722222222222221</v>
      </c>
      <c r="V464" s="3">
        <f>Table39[[#This Row],[LPN Hours Contract]]+Table39[[#This Row],[LPN Admin Hours Contract]]</f>
        <v>13.708333333333334</v>
      </c>
      <c r="W464" s="4">
        <f t="shared" si="22"/>
        <v>0.32856191744340879</v>
      </c>
      <c r="X464" s="3">
        <v>41.722222222222221</v>
      </c>
      <c r="Y464" s="3">
        <v>13.708333333333334</v>
      </c>
      <c r="Z464" s="4">
        <f>Table39[[#This Row],[LPN Hours Contract]]/Table39[[#This Row],[LPN Hours]]</f>
        <v>0.32856191744340879</v>
      </c>
      <c r="AA464" s="3">
        <v>0</v>
      </c>
      <c r="AB464" s="3">
        <v>0</v>
      </c>
      <c r="AC464" s="4">
        <v>0</v>
      </c>
      <c r="AD464" s="3">
        <f>SUM(Table39[[#This Row],[CNA Hours]], Table39[[#This Row],[NA in Training Hours]], Table39[[#This Row],[Med Aide/Tech Hours]])</f>
        <v>186.54444444444445</v>
      </c>
      <c r="AE464" s="3">
        <f>SUM(Table39[[#This Row],[CNA Hours Contract]], Table39[[#This Row],[NA in Training Hours Contract]], Table39[[#This Row],[Med Aide/Tech Hours Contract]])</f>
        <v>84.602777777777774</v>
      </c>
      <c r="AF464" s="4">
        <f>Table39[[#This Row],[CNA/NA/Med Aide Contract Hours]]/Table39[[#This Row],[Total CNA, NA in Training, Med Aide/Tech Hours]]</f>
        <v>0.45352611829173861</v>
      </c>
      <c r="AG464" s="3">
        <v>186.54444444444445</v>
      </c>
      <c r="AH464" s="3">
        <v>84.602777777777774</v>
      </c>
      <c r="AI464" s="4">
        <f>Table39[[#This Row],[CNA Hours Contract]]/Table39[[#This Row],[CNA Hours]]</f>
        <v>0.45352611829173861</v>
      </c>
      <c r="AJ464" s="3">
        <v>0</v>
      </c>
      <c r="AK464" s="3">
        <v>0</v>
      </c>
      <c r="AL464" s="4">
        <v>0</v>
      </c>
      <c r="AM464" s="3">
        <v>0</v>
      </c>
      <c r="AN464" s="3">
        <v>0</v>
      </c>
      <c r="AO464" s="4">
        <v>0</v>
      </c>
      <c r="AP464" s="1" t="s">
        <v>462</v>
      </c>
      <c r="AQ464" s="1">
        <v>5</v>
      </c>
    </row>
    <row r="465" spans="1:43" x14ac:dyDescent="0.2">
      <c r="A465" s="1" t="s">
        <v>680</v>
      </c>
      <c r="B465" s="1" t="s">
        <v>1147</v>
      </c>
      <c r="C465" s="1" t="s">
        <v>1634</v>
      </c>
      <c r="D465" s="1" t="s">
        <v>1788</v>
      </c>
      <c r="E465" s="3">
        <v>38.344444444444441</v>
      </c>
      <c r="F465" s="3">
        <f t="shared" si="23"/>
        <v>151.02500000000001</v>
      </c>
      <c r="G465" s="3">
        <f>SUM(Table39[[#This Row],[RN Hours Contract (W/ Admin, DON)]], Table39[[#This Row],[LPN Contract Hours (w/ Admin)]], Table39[[#This Row],[CNA/NA/Med Aide Contract Hours]])</f>
        <v>6.7805555555555559</v>
      </c>
      <c r="H465" s="4">
        <f>Table39[[#This Row],[Total Contract Hours]]/Table39[[#This Row],[Total Hours Nurse Staffing]]</f>
        <v>4.4896908164579079E-2</v>
      </c>
      <c r="I465" s="3">
        <f>SUM(Table39[[#This Row],[RN Hours]], Table39[[#This Row],[RN Admin Hours]], Table39[[#This Row],[RN DON Hours]])</f>
        <v>21.455555555555556</v>
      </c>
      <c r="J465" s="3">
        <f t="shared" si="21"/>
        <v>0</v>
      </c>
      <c r="K465" s="4">
        <f>Table39[[#This Row],[RN Hours Contract (W/ Admin, DON)]]/Table39[[#This Row],[RN Hours (w/ Admin, DON)]]</f>
        <v>0</v>
      </c>
      <c r="L465" s="3">
        <v>5.9666666666666668</v>
      </c>
      <c r="M465" s="3">
        <v>0</v>
      </c>
      <c r="N465" s="4">
        <f>Table39[[#This Row],[RN Hours Contract]]/Table39[[#This Row],[RN Hours]]</f>
        <v>0</v>
      </c>
      <c r="O465" s="3">
        <v>11.577777777777778</v>
      </c>
      <c r="P465" s="3">
        <v>0</v>
      </c>
      <c r="Q465" s="4">
        <f>Table39[[#This Row],[RN Admin Hours Contract]]/Table39[[#This Row],[RN Admin Hours]]</f>
        <v>0</v>
      </c>
      <c r="R465" s="3">
        <v>3.911111111111111</v>
      </c>
      <c r="S465" s="3">
        <v>0</v>
      </c>
      <c r="T465" s="4">
        <f>Table39[[#This Row],[RN DON Hours Contract]]/Table39[[#This Row],[RN DON Hours]]</f>
        <v>0</v>
      </c>
      <c r="U465" s="3">
        <f>SUM(Table39[[#This Row],[LPN Hours]], Table39[[#This Row],[LPN Admin Hours]])</f>
        <v>49.508333333333333</v>
      </c>
      <c r="V465" s="3">
        <f>Table39[[#This Row],[LPN Hours Contract]]+Table39[[#This Row],[LPN Admin Hours Contract]]</f>
        <v>0</v>
      </c>
      <c r="W465" s="4">
        <f t="shared" si="22"/>
        <v>0</v>
      </c>
      <c r="X465" s="3">
        <v>49.508333333333333</v>
      </c>
      <c r="Y465" s="3">
        <v>0</v>
      </c>
      <c r="Z465" s="4">
        <f>Table39[[#This Row],[LPN Hours Contract]]/Table39[[#This Row],[LPN Hours]]</f>
        <v>0</v>
      </c>
      <c r="AA465" s="3">
        <v>0</v>
      </c>
      <c r="AB465" s="3">
        <v>0</v>
      </c>
      <c r="AC465" s="4">
        <v>0</v>
      </c>
      <c r="AD465" s="3">
        <f>SUM(Table39[[#This Row],[CNA Hours]], Table39[[#This Row],[NA in Training Hours]], Table39[[#This Row],[Med Aide/Tech Hours]])</f>
        <v>80.061111111111117</v>
      </c>
      <c r="AE465" s="3">
        <f>SUM(Table39[[#This Row],[CNA Hours Contract]], Table39[[#This Row],[NA in Training Hours Contract]], Table39[[#This Row],[Med Aide/Tech Hours Contract]])</f>
        <v>6.7805555555555559</v>
      </c>
      <c r="AF465" s="4">
        <f>Table39[[#This Row],[CNA/NA/Med Aide Contract Hours]]/Table39[[#This Row],[Total CNA, NA in Training, Med Aide/Tech Hours]]</f>
        <v>8.46922489764763E-2</v>
      </c>
      <c r="AG465" s="3">
        <v>80.061111111111117</v>
      </c>
      <c r="AH465" s="3">
        <v>6.7805555555555559</v>
      </c>
      <c r="AI465" s="4">
        <f>Table39[[#This Row],[CNA Hours Contract]]/Table39[[#This Row],[CNA Hours]]</f>
        <v>8.46922489764763E-2</v>
      </c>
      <c r="AJ465" s="3">
        <v>0</v>
      </c>
      <c r="AK465" s="3">
        <v>0</v>
      </c>
      <c r="AL465" s="4">
        <v>0</v>
      </c>
      <c r="AM465" s="3">
        <v>0</v>
      </c>
      <c r="AN465" s="3">
        <v>0</v>
      </c>
      <c r="AO465" s="4">
        <v>0</v>
      </c>
      <c r="AP465" s="1" t="s">
        <v>463</v>
      </c>
      <c r="AQ465" s="1">
        <v>5</v>
      </c>
    </row>
    <row r="466" spans="1:43" x14ac:dyDescent="0.2">
      <c r="A466" s="1" t="s">
        <v>680</v>
      </c>
      <c r="B466" s="1" t="s">
        <v>1148</v>
      </c>
      <c r="C466" s="1" t="s">
        <v>1635</v>
      </c>
      <c r="D466" s="1" t="s">
        <v>1765</v>
      </c>
      <c r="E466" s="3">
        <v>68.411111111111111</v>
      </c>
      <c r="F466" s="3">
        <f t="shared" si="23"/>
        <v>346.20822222222222</v>
      </c>
      <c r="G466" s="3">
        <f>SUM(Table39[[#This Row],[RN Hours Contract (W/ Admin, DON)]], Table39[[#This Row],[LPN Contract Hours (w/ Admin)]], Table39[[#This Row],[CNA/NA/Med Aide Contract Hours]])</f>
        <v>0.76655555555555555</v>
      </c>
      <c r="H466" s="4">
        <f>Table39[[#This Row],[Total Contract Hours]]/Table39[[#This Row],[Total Hours Nurse Staffing]]</f>
        <v>2.2141460148902043E-3</v>
      </c>
      <c r="I466" s="3">
        <f>SUM(Table39[[#This Row],[RN Hours]], Table39[[#This Row],[RN Admin Hours]], Table39[[#This Row],[RN DON Hours]])</f>
        <v>62.697222222222223</v>
      </c>
      <c r="J466" s="3">
        <f t="shared" si="21"/>
        <v>0</v>
      </c>
      <c r="K466" s="4">
        <f>Table39[[#This Row],[RN Hours Contract (W/ Admin, DON)]]/Table39[[#This Row],[RN Hours (w/ Admin, DON)]]</f>
        <v>0</v>
      </c>
      <c r="L466" s="3">
        <v>42.355555555555554</v>
      </c>
      <c r="M466" s="3">
        <v>0</v>
      </c>
      <c r="N466" s="4">
        <f>Table39[[#This Row],[RN Hours Contract]]/Table39[[#This Row],[RN Hours]]</f>
        <v>0</v>
      </c>
      <c r="O466" s="3">
        <v>15.186111111111112</v>
      </c>
      <c r="P466" s="3">
        <v>0</v>
      </c>
      <c r="Q466" s="4">
        <f>Table39[[#This Row],[RN Admin Hours Contract]]/Table39[[#This Row],[RN Admin Hours]]</f>
        <v>0</v>
      </c>
      <c r="R466" s="3">
        <v>5.1555555555555559</v>
      </c>
      <c r="S466" s="3">
        <v>0</v>
      </c>
      <c r="T466" s="4">
        <f>Table39[[#This Row],[RN DON Hours Contract]]/Table39[[#This Row],[RN DON Hours]]</f>
        <v>0</v>
      </c>
      <c r="U466" s="3">
        <f>SUM(Table39[[#This Row],[LPN Hours]], Table39[[#This Row],[LPN Admin Hours]])</f>
        <v>76.405555555555551</v>
      </c>
      <c r="V466" s="3">
        <f>Table39[[#This Row],[LPN Hours Contract]]+Table39[[#This Row],[LPN Admin Hours Contract]]</f>
        <v>0</v>
      </c>
      <c r="W466" s="4">
        <f t="shared" si="22"/>
        <v>0</v>
      </c>
      <c r="X466" s="3">
        <v>76.405555555555551</v>
      </c>
      <c r="Y466" s="3">
        <v>0</v>
      </c>
      <c r="Z466" s="4">
        <f>Table39[[#This Row],[LPN Hours Contract]]/Table39[[#This Row],[LPN Hours]]</f>
        <v>0</v>
      </c>
      <c r="AA466" s="3">
        <v>0</v>
      </c>
      <c r="AB466" s="3">
        <v>0</v>
      </c>
      <c r="AC466" s="4">
        <v>0</v>
      </c>
      <c r="AD466" s="3">
        <f>SUM(Table39[[#This Row],[CNA Hours]], Table39[[#This Row],[NA in Training Hours]], Table39[[#This Row],[Med Aide/Tech Hours]])</f>
        <v>207.10544444444446</v>
      </c>
      <c r="AE466" s="3">
        <f>SUM(Table39[[#This Row],[CNA Hours Contract]], Table39[[#This Row],[NA in Training Hours Contract]], Table39[[#This Row],[Med Aide/Tech Hours Contract]])</f>
        <v>0.76655555555555555</v>
      </c>
      <c r="AF466" s="4">
        <f>Table39[[#This Row],[CNA/NA/Med Aide Contract Hours]]/Table39[[#This Row],[Total CNA, NA in Training, Med Aide/Tech Hours]]</f>
        <v>3.7012815264795334E-3</v>
      </c>
      <c r="AG466" s="3">
        <v>207.10544444444446</v>
      </c>
      <c r="AH466" s="3">
        <v>0.76655555555555555</v>
      </c>
      <c r="AI466" s="4">
        <f>Table39[[#This Row],[CNA Hours Contract]]/Table39[[#This Row],[CNA Hours]]</f>
        <v>3.7012815264795334E-3</v>
      </c>
      <c r="AJ466" s="3">
        <v>0</v>
      </c>
      <c r="AK466" s="3">
        <v>0</v>
      </c>
      <c r="AL466" s="4">
        <v>0</v>
      </c>
      <c r="AM466" s="3">
        <v>0</v>
      </c>
      <c r="AN466" s="3">
        <v>0</v>
      </c>
      <c r="AO466" s="4">
        <v>0</v>
      </c>
      <c r="AP466" s="1" t="s">
        <v>464</v>
      </c>
      <c r="AQ466" s="1">
        <v>5</v>
      </c>
    </row>
    <row r="467" spans="1:43" x14ac:dyDescent="0.2">
      <c r="A467" s="1" t="s">
        <v>680</v>
      </c>
      <c r="B467" s="1" t="s">
        <v>1149</v>
      </c>
      <c r="C467" s="1" t="s">
        <v>1636</v>
      </c>
      <c r="D467" s="1" t="s">
        <v>1741</v>
      </c>
      <c r="E467" s="3">
        <v>136.51111111111112</v>
      </c>
      <c r="F467" s="3">
        <f t="shared" si="23"/>
        <v>453.27033333333333</v>
      </c>
      <c r="G467" s="3">
        <f>SUM(Table39[[#This Row],[RN Hours Contract (W/ Admin, DON)]], Table39[[#This Row],[LPN Contract Hours (w/ Admin)]], Table39[[#This Row],[CNA/NA/Med Aide Contract Hours]])</f>
        <v>15.484888888888889</v>
      </c>
      <c r="H467" s="4">
        <f>Table39[[#This Row],[Total Contract Hours]]/Table39[[#This Row],[Total Hours Nurse Staffing]]</f>
        <v>3.4162590732584652E-2</v>
      </c>
      <c r="I467" s="3">
        <f>SUM(Table39[[#This Row],[RN Hours]], Table39[[#This Row],[RN Admin Hours]], Table39[[#This Row],[RN DON Hours]])</f>
        <v>195.22944444444445</v>
      </c>
      <c r="J467" s="3">
        <f t="shared" si="21"/>
        <v>0.91211111111111109</v>
      </c>
      <c r="K467" s="4">
        <f>Table39[[#This Row],[RN Hours Contract (W/ Admin, DON)]]/Table39[[#This Row],[RN Hours (w/ Admin, DON)]]</f>
        <v>4.6719956290746214E-3</v>
      </c>
      <c r="L467" s="3">
        <v>170.25166666666667</v>
      </c>
      <c r="M467" s="3">
        <v>0.91211111111111109</v>
      </c>
      <c r="N467" s="4">
        <f>Table39[[#This Row],[RN Hours Contract]]/Table39[[#This Row],[RN Hours]]</f>
        <v>5.35742838216627E-3</v>
      </c>
      <c r="O467" s="3">
        <v>19.822222222222223</v>
      </c>
      <c r="P467" s="3">
        <v>0</v>
      </c>
      <c r="Q467" s="4">
        <f>Table39[[#This Row],[RN Admin Hours Contract]]/Table39[[#This Row],[RN Admin Hours]]</f>
        <v>0</v>
      </c>
      <c r="R467" s="3">
        <v>5.1555555555555559</v>
      </c>
      <c r="S467" s="3">
        <v>0</v>
      </c>
      <c r="T467" s="4">
        <f>Table39[[#This Row],[RN DON Hours Contract]]/Table39[[#This Row],[RN DON Hours]]</f>
        <v>0</v>
      </c>
      <c r="U467" s="3">
        <f>SUM(Table39[[#This Row],[LPN Hours]], Table39[[#This Row],[LPN Admin Hours]])</f>
        <v>17.540555555555557</v>
      </c>
      <c r="V467" s="3">
        <f>Table39[[#This Row],[LPN Hours Contract]]+Table39[[#This Row],[LPN Admin Hours Contract]]</f>
        <v>1.8054444444444446</v>
      </c>
      <c r="W467" s="4">
        <f t="shared" si="22"/>
        <v>0.10292971843030438</v>
      </c>
      <c r="X467" s="3">
        <v>17.540555555555557</v>
      </c>
      <c r="Y467" s="3">
        <v>1.8054444444444446</v>
      </c>
      <c r="Z467" s="4">
        <f>Table39[[#This Row],[LPN Hours Contract]]/Table39[[#This Row],[LPN Hours]]</f>
        <v>0.10292971843030438</v>
      </c>
      <c r="AA467" s="3">
        <v>0</v>
      </c>
      <c r="AB467" s="3">
        <v>0</v>
      </c>
      <c r="AC467" s="4">
        <v>0</v>
      </c>
      <c r="AD467" s="3">
        <f>SUM(Table39[[#This Row],[CNA Hours]], Table39[[#This Row],[NA in Training Hours]], Table39[[#This Row],[Med Aide/Tech Hours]])</f>
        <v>240.50033333333332</v>
      </c>
      <c r="AE467" s="3">
        <f>SUM(Table39[[#This Row],[CNA Hours Contract]], Table39[[#This Row],[NA in Training Hours Contract]], Table39[[#This Row],[Med Aide/Tech Hours Contract]])</f>
        <v>12.767333333333333</v>
      </c>
      <c r="AF467" s="4">
        <f>Table39[[#This Row],[CNA/NA/Med Aide Contract Hours]]/Table39[[#This Row],[Total CNA, NA in Training, Med Aide/Tech Hours]]</f>
        <v>5.3086551508591123E-2</v>
      </c>
      <c r="AG467" s="3">
        <v>240.50033333333332</v>
      </c>
      <c r="AH467" s="3">
        <v>12.767333333333333</v>
      </c>
      <c r="AI467" s="4">
        <f>Table39[[#This Row],[CNA Hours Contract]]/Table39[[#This Row],[CNA Hours]]</f>
        <v>5.3086551508591123E-2</v>
      </c>
      <c r="AJ467" s="3">
        <v>0</v>
      </c>
      <c r="AK467" s="3">
        <v>0</v>
      </c>
      <c r="AL467" s="4">
        <v>0</v>
      </c>
      <c r="AM467" s="3">
        <v>0</v>
      </c>
      <c r="AN467" s="3">
        <v>0</v>
      </c>
      <c r="AO467" s="4">
        <v>0</v>
      </c>
      <c r="AP467" s="1" t="s">
        <v>465</v>
      </c>
      <c r="AQ467" s="1">
        <v>5</v>
      </c>
    </row>
    <row r="468" spans="1:43" x14ac:dyDescent="0.2">
      <c r="A468" s="1" t="s">
        <v>680</v>
      </c>
      <c r="B468" s="1" t="s">
        <v>1150</v>
      </c>
      <c r="C468" s="1" t="s">
        <v>1458</v>
      </c>
      <c r="D468" s="1" t="s">
        <v>1716</v>
      </c>
      <c r="E468" s="3">
        <v>61.255555555555553</v>
      </c>
      <c r="F468" s="3">
        <f t="shared" si="23"/>
        <v>251.49444444444447</v>
      </c>
      <c r="G468" s="3">
        <f>SUM(Table39[[#This Row],[RN Hours Contract (W/ Admin, DON)]], Table39[[#This Row],[LPN Contract Hours (w/ Admin)]], Table39[[#This Row],[CNA/NA/Med Aide Contract Hours]])</f>
        <v>0</v>
      </c>
      <c r="H468" s="4">
        <f>Table39[[#This Row],[Total Contract Hours]]/Table39[[#This Row],[Total Hours Nurse Staffing]]</f>
        <v>0</v>
      </c>
      <c r="I468" s="3">
        <f>SUM(Table39[[#This Row],[RN Hours]], Table39[[#This Row],[RN Admin Hours]], Table39[[#This Row],[RN DON Hours]])</f>
        <v>88.241666666666674</v>
      </c>
      <c r="J468" s="3">
        <f t="shared" si="21"/>
        <v>0</v>
      </c>
      <c r="K468" s="4">
        <f>Table39[[#This Row],[RN Hours Contract (W/ Admin, DON)]]/Table39[[#This Row],[RN Hours (w/ Admin, DON)]]</f>
        <v>0</v>
      </c>
      <c r="L468" s="3">
        <v>76.786111111111111</v>
      </c>
      <c r="M468" s="3">
        <v>0</v>
      </c>
      <c r="N468" s="4">
        <f>Table39[[#This Row],[RN Hours Contract]]/Table39[[#This Row],[RN Hours]]</f>
        <v>0</v>
      </c>
      <c r="O468" s="3">
        <v>5.1111111111111107</v>
      </c>
      <c r="P468" s="3">
        <v>0</v>
      </c>
      <c r="Q468" s="4">
        <f>Table39[[#This Row],[RN Admin Hours Contract]]/Table39[[#This Row],[RN Admin Hours]]</f>
        <v>0</v>
      </c>
      <c r="R468" s="3">
        <v>6.3444444444444441</v>
      </c>
      <c r="S468" s="3">
        <v>0</v>
      </c>
      <c r="T468" s="4">
        <f>Table39[[#This Row],[RN DON Hours Contract]]/Table39[[#This Row],[RN DON Hours]]</f>
        <v>0</v>
      </c>
      <c r="U468" s="3">
        <f>SUM(Table39[[#This Row],[LPN Hours]], Table39[[#This Row],[LPN Admin Hours]])</f>
        <v>21.086111111111112</v>
      </c>
      <c r="V468" s="3">
        <f>Table39[[#This Row],[LPN Hours Contract]]+Table39[[#This Row],[LPN Admin Hours Contract]]</f>
        <v>0</v>
      </c>
      <c r="W468" s="4">
        <f t="shared" si="22"/>
        <v>0</v>
      </c>
      <c r="X468" s="3">
        <v>21.086111111111112</v>
      </c>
      <c r="Y468" s="3">
        <v>0</v>
      </c>
      <c r="Z468" s="4">
        <f>Table39[[#This Row],[LPN Hours Contract]]/Table39[[#This Row],[LPN Hours]]</f>
        <v>0</v>
      </c>
      <c r="AA468" s="3">
        <v>0</v>
      </c>
      <c r="AB468" s="3">
        <v>0</v>
      </c>
      <c r="AC468" s="4">
        <v>0</v>
      </c>
      <c r="AD468" s="3">
        <f>SUM(Table39[[#This Row],[CNA Hours]], Table39[[#This Row],[NA in Training Hours]], Table39[[#This Row],[Med Aide/Tech Hours]])</f>
        <v>142.16666666666669</v>
      </c>
      <c r="AE468" s="3">
        <f>SUM(Table39[[#This Row],[CNA Hours Contract]], Table39[[#This Row],[NA in Training Hours Contract]], Table39[[#This Row],[Med Aide/Tech Hours Contract]])</f>
        <v>0</v>
      </c>
      <c r="AF468" s="4">
        <f>Table39[[#This Row],[CNA/NA/Med Aide Contract Hours]]/Table39[[#This Row],[Total CNA, NA in Training, Med Aide/Tech Hours]]</f>
        <v>0</v>
      </c>
      <c r="AG468" s="3">
        <v>135.22777777777779</v>
      </c>
      <c r="AH468" s="3">
        <v>0</v>
      </c>
      <c r="AI468" s="4">
        <f>Table39[[#This Row],[CNA Hours Contract]]/Table39[[#This Row],[CNA Hours]]</f>
        <v>0</v>
      </c>
      <c r="AJ468" s="3">
        <v>6.9388888888888891</v>
      </c>
      <c r="AK468" s="3">
        <v>0</v>
      </c>
      <c r="AL468" s="4">
        <f>Table39[[#This Row],[NA in Training Hours Contract]]/Table39[[#This Row],[NA in Training Hours]]</f>
        <v>0</v>
      </c>
      <c r="AM468" s="3">
        <v>0</v>
      </c>
      <c r="AN468" s="3">
        <v>0</v>
      </c>
      <c r="AO468" s="4">
        <v>0</v>
      </c>
      <c r="AP468" s="1" t="s">
        <v>466</v>
      </c>
      <c r="AQ468" s="1">
        <v>5</v>
      </c>
    </row>
    <row r="469" spans="1:43" x14ac:dyDescent="0.2">
      <c r="A469" s="1" t="s">
        <v>680</v>
      </c>
      <c r="B469" s="1" t="s">
        <v>1151</v>
      </c>
      <c r="C469" s="1" t="s">
        <v>1439</v>
      </c>
      <c r="D469" s="1" t="s">
        <v>1741</v>
      </c>
      <c r="E469" s="3">
        <v>99.8</v>
      </c>
      <c r="F469" s="3">
        <f t="shared" si="23"/>
        <v>377.51711111111115</v>
      </c>
      <c r="G469" s="3">
        <f>SUM(Table39[[#This Row],[RN Hours Contract (W/ Admin, DON)]], Table39[[#This Row],[LPN Contract Hours (w/ Admin)]], Table39[[#This Row],[CNA/NA/Med Aide Contract Hours]])</f>
        <v>0</v>
      </c>
      <c r="H469" s="4">
        <f>Table39[[#This Row],[Total Contract Hours]]/Table39[[#This Row],[Total Hours Nurse Staffing]]</f>
        <v>0</v>
      </c>
      <c r="I469" s="3">
        <f>SUM(Table39[[#This Row],[RN Hours]], Table39[[#This Row],[RN Admin Hours]], Table39[[#This Row],[RN DON Hours]])</f>
        <v>173.92211111111112</v>
      </c>
      <c r="J469" s="3">
        <f t="shared" si="21"/>
        <v>0</v>
      </c>
      <c r="K469" s="4">
        <f>Table39[[#This Row],[RN Hours Contract (W/ Admin, DON)]]/Table39[[#This Row],[RN Hours (w/ Admin, DON)]]</f>
        <v>0</v>
      </c>
      <c r="L469" s="3">
        <v>149.87766666666667</v>
      </c>
      <c r="M469" s="3">
        <v>0</v>
      </c>
      <c r="N469" s="4">
        <f>Table39[[#This Row],[RN Hours Contract]]/Table39[[#This Row],[RN Hours]]</f>
        <v>0</v>
      </c>
      <c r="O469" s="3">
        <v>23.422222222222221</v>
      </c>
      <c r="P469" s="3">
        <v>0</v>
      </c>
      <c r="Q469" s="4">
        <f>Table39[[#This Row],[RN Admin Hours Contract]]/Table39[[#This Row],[RN Admin Hours]]</f>
        <v>0</v>
      </c>
      <c r="R469" s="3">
        <v>0.62222222222222223</v>
      </c>
      <c r="S469" s="3">
        <v>0</v>
      </c>
      <c r="T469" s="4">
        <f>Table39[[#This Row],[RN DON Hours Contract]]/Table39[[#This Row],[RN DON Hours]]</f>
        <v>0</v>
      </c>
      <c r="U469" s="3">
        <f>SUM(Table39[[#This Row],[LPN Hours]], Table39[[#This Row],[LPN Admin Hours]])</f>
        <v>11.320222222222222</v>
      </c>
      <c r="V469" s="3">
        <f>Table39[[#This Row],[LPN Hours Contract]]+Table39[[#This Row],[LPN Admin Hours Contract]]</f>
        <v>0</v>
      </c>
      <c r="W469" s="4">
        <f t="shared" si="22"/>
        <v>0</v>
      </c>
      <c r="X469" s="3">
        <v>11.320222222222222</v>
      </c>
      <c r="Y469" s="3">
        <v>0</v>
      </c>
      <c r="Z469" s="4">
        <f>Table39[[#This Row],[LPN Hours Contract]]/Table39[[#This Row],[LPN Hours]]</f>
        <v>0</v>
      </c>
      <c r="AA469" s="3">
        <v>0</v>
      </c>
      <c r="AB469" s="3">
        <v>0</v>
      </c>
      <c r="AC469" s="4">
        <v>0</v>
      </c>
      <c r="AD469" s="3">
        <f>SUM(Table39[[#This Row],[CNA Hours]], Table39[[#This Row],[NA in Training Hours]], Table39[[#This Row],[Med Aide/Tech Hours]])</f>
        <v>192.27477777777779</v>
      </c>
      <c r="AE469" s="3">
        <f>SUM(Table39[[#This Row],[CNA Hours Contract]], Table39[[#This Row],[NA in Training Hours Contract]], Table39[[#This Row],[Med Aide/Tech Hours Contract]])</f>
        <v>0</v>
      </c>
      <c r="AF469" s="4">
        <f>Table39[[#This Row],[CNA/NA/Med Aide Contract Hours]]/Table39[[#This Row],[Total CNA, NA in Training, Med Aide/Tech Hours]]</f>
        <v>0</v>
      </c>
      <c r="AG469" s="3">
        <v>192.27477777777779</v>
      </c>
      <c r="AH469" s="3">
        <v>0</v>
      </c>
      <c r="AI469" s="4">
        <f>Table39[[#This Row],[CNA Hours Contract]]/Table39[[#This Row],[CNA Hours]]</f>
        <v>0</v>
      </c>
      <c r="AJ469" s="3">
        <v>0</v>
      </c>
      <c r="AK469" s="3">
        <v>0</v>
      </c>
      <c r="AL469" s="4">
        <v>0</v>
      </c>
      <c r="AM469" s="3">
        <v>0</v>
      </c>
      <c r="AN469" s="3">
        <v>0</v>
      </c>
      <c r="AO469" s="4">
        <v>0</v>
      </c>
      <c r="AP469" s="1" t="s">
        <v>467</v>
      </c>
      <c r="AQ469" s="1">
        <v>5</v>
      </c>
    </row>
    <row r="470" spans="1:43" x14ac:dyDescent="0.2">
      <c r="A470" s="1" t="s">
        <v>680</v>
      </c>
      <c r="B470" s="1" t="s">
        <v>1152</v>
      </c>
      <c r="C470" s="1" t="s">
        <v>1620</v>
      </c>
      <c r="D470" s="1" t="s">
        <v>1741</v>
      </c>
      <c r="E470" s="3">
        <v>113.15555555555555</v>
      </c>
      <c r="F470" s="3">
        <f t="shared" si="23"/>
        <v>433.61388888888888</v>
      </c>
      <c r="G470" s="3">
        <f>SUM(Table39[[#This Row],[RN Hours Contract (W/ Admin, DON)]], Table39[[#This Row],[LPN Contract Hours (w/ Admin)]], Table39[[#This Row],[CNA/NA/Med Aide Contract Hours]])</f>
        <v>0</v>
      </c>
      <c r="H470" s="4">
        <f>Table39[[#This Row],[Total Contract Hours]]/Table39[[#This Row],[Total Hours Nurse Staffing]]</f>
        <v>0</v>
      </c>
      <c r="I470" s="3">
        <f>SUM(Table39[[#This Row],[RN Hours]], Table39[[#This Row],[RN Admin Hours]], Table39[[#This Row],[RN DON Hours]])</f>
        <v>106.32222222222222</v>
      </c>
      <c r="J470" s="3">
        <f t="shared" si="21"/>
        <v>0</v>
      </c>
      <c r="K470" s="4">
        <f>Table39[[#This Row],[RN Hours Contract (W/ Admin, DON)]]/Table39[[#This Row],[RN Hours (w/ Admin, DON)]]</f>
        <v>0</v>
      </c>
      <c r="L470" s="3">
        <v>84.605555555555554</v>
      </c>
      <c r="M470" s="3">
        <v>0</v>
      </c>
      <c r="N470" s="4">
        <f>Table39[[#This Row],[RN Hours Contract]]/Table39[[#This Row],[RN Hours]]</f>
        <v>0</v>
      </c>
      <c r="O470" s="3">
        <v>16.597222222222221</v>
      </c>
      <c r="P470" s="3">
        <v>0</v>
      </c>
      <c r="Q470" s="4">
        <f>Table39[[#This Row],[RN Admin Hours Contract]]/Table39[[#This Row],[RN Admin Hours]]</f>
        <v>0</v>
      </c>
      <c r="R470" s="3">
        <v>5.1194444444444445</v>
      </c>
      <c r="S470" s="3">
        <v>0</v>
      </c>
      <c r="T470" s="4">
        <f>Table39[[#This Row],[RN DON Hours Contract]]/Table39[[#This Row],[RN DON Hours]]</f>
        <v>0</v>
      </c>
      <c r="U470" s="3">
        <f>SUM(Table39[[#This Row],[LPN Hours]], Table39[[#This Row],[LPN Admin Hours]])</f>
        <v>92.211111111111109</v>
      </c>
      <c r="V470" s="3">
        <f>Table39[[#This Row],[LPN Hours Contract]]+Table39[[#This Row],[LPN Admin Hours Contract]]</f>
        <v>0</v>
      </c>
      <c r="W470" s="4">
        <f t="shared" si="22"/>
        <v>0</v>
      </c>
      <c r="X470" s="3">
        <v>84.608333333333334</v>
      </c>
      <c r="Y470" s="3">
        <v>0</v>
      </c>
      <c r="Z470" s="4">
        <f>Table39[[#This Row],[LPN Hours Contract]]/Table39[[#This Row],[LPN Hours]]</f>
        <v>0</v>
      </c>
      <c r="AA470" s="3">
        <v>7.6027777777777779</v>
      </c>
      <c r="AB470" s="3">
        <v>0</v>
      </c>
      <c r="AC470" s="4">
        <f>Table39[[#This Row],[LPN Admin Hours Contract]]/Table39[[#This Row],[LPN Admin Hours]]</f>
        <v>0</v>
      </c>
      <c r="AD470" s="3">
        <f>SUM(Table39[[#This Row],[CNA Hours]], Table39[[#This Row],[NA in Training Hours]], Table39[[#This Row],[Med Aide/Tech Hours]])</f>
        <v>235.08055555555555</v>
      </c>
      <c r="AE470" s="3">
        <f>SUM(Table39[[#This Row],[CNA Hours Contract]], Table39[[#This Row],[NA in Training Hours Contract]], Table39[[#This Row],[Med Aide/Tech Hours Contract]])</f>
        <v>0</v>
      </c>
      <c r="AF470" s="4">
        <f>Table39[[#This Row],[CNA/NA/Med Aide Contract Hours]]/Table39[[#This Row],[Total CNA, NA in Training, Med Aide/Tech Hours]]</f>
        <v>0</v>
      </c>
      <c r="AG470" s="3">
        <v>231.63888888888889</v>
      </c>
      <c r="AH470" s="3">
        <v>0</v>
      </c>
      <c r="AI470" s="4">
        <f>Table39[[#This Row],[CNA Hours Contract]]/Table39[[#This Row],[CNA Hours]]</f>
        <v>0</v>
      </c>
      <c r="AJ470" s="3">
        <v>3.4416666666666669</v>
      </c>
      <c r="AK470" s="3">
        <v>0</v>
      </c>
      <c r="AL470" s="4">
        <f>Table39[[#This Row],[NA in Training Hours Contract]]/Table39[[#This Row],[NA in Training Hours]]</f>
        <v>0</v>
      </c>
      <c r="AM470" s="3">
        <v>0</v>
      </c>
      <c r="AN470" s="3">
        <v>0</v>
      </c>
      <c r="AO470" s="4">
        <v>0</v>
      </c>
      <c r="AP470" s="1" t="s">
        <v>468</v>
      </c>
      <c r="AQ470" s="1">
        <v>5</v>
      </c>
    </row>
    <row r="471" spans="1:43" x14ac:dyDescent="0.2">
      <c r="A471" s="1" t="s">
        <v>680</v>
      </c>
      <c r="B471" s="1" t="s">
        <v>1153</v>
      </c>
      <c r="C471" s="1" t="s">
        <v>1637</v>
      </c>
      <c r="D471" s="1" t="s">
        <v>1736</v>
      </c>
      <c r="E471" s="3">
        <v>15</v>
      </c>
      <c r="F471" s="3">
        <f t="shared" si="23"/>
        <v>55.819666666666677</v>
      </c>
      <c r="G471" s="3">
        <f>SUM(Table39[[#This Row],[RN Hours Contract (W/ Admin, DON)]], Table39[[#This Row],[LPN Contract Hours (w/ Admin)]], Table39[[#This Row],[CNA/NA/Med Aide Contract Hours]])</f>
        <v>0</v>
      </c>
      <c r="H471" s="4">
        <f>Table39[[#This Row],[Total Contract Hours]]/Table39[[#This Row],[Total Hours Nurse Staffing]]</f>
        <v>0</v>
      </c>
      <c r="I471" s="3">
        <f>SUM(Table39[[#This Row],[RN Hours]], Table39[[#This Row],[RN Admin Hours]], Table39[[#This Row],[RN DON Hours]])</f>
        <v>18.001111111111115</v>
      </c>
      <c r="J471" s="3">
        <f t="shared" si="21"/>
        <v>0</v>
      </c>
      <c r="K471" s="4">
        <f>Table39[[#This Row],[RN Hours Contract (W/ Admin, DON)]]/Table39[[#This Row],[RN Hours (w/ Admin, DON)]]</f>
        <v>0</v>
      </c>
      <c r="L471" s="3">
        <v>10.604666666666667</v>
      </c>
      <c r="M471" s="3">
        <v>0</v>
      </c>
      <c r="N471" s="4">
        <f>Table39[[#This Row],[RN Hours Contract]]/Table39[[#This Row],[RN Hours]]</f>
        <v>0</v>
      </c>
      <c r="O471" s="3">
        <v>1.6822222222222223</v>
      </c>
      <c r="P471" s="3">
        <v>0</v>
      </c>
      <c r="Q471" s="4">
        <f>Table39[[#This Row],[RN Admin Hours Contract]]/Table39[[#This Row],[RN Admin Hours]]</f>
        <v>0</v>
      </c>
      <c r="R471" s="3">
        <v>5.7142222222222268</v>
      </c>
      <c r="S471" s="3">
        <v>0</v>
      </c>
      <c r="T471" s="4">
        <f>Table39[[#This Row],[RN DON Hours Contract]]/Table39[[#This Row],[RN DON Hours]]</f>
        <v>0</v>
      </c>
      <c r="U471" s="3">
        <f>SUM(Table39[[#This Row],[LPN Hours]], Table39[[#This Row],[LPN Admin Hours]])</f>
        <v>7.3175555555555558</v>
      </c>
      <c r="V471" s="3">
        <f>Table39[[#This Row],[LPN Hours Contract]]+Table39[[#This Row],[LPN Admin Hours Contract]]</f>
        <v>0</v>
      </c>
      <c r="W471" s="4">
        <f t="shared" si="22"/>
        <v>0</v>
      </c>
      <c r="X471" s="3">
        <v>7.3175555555555558</v>
      </c>
      <c r="Y471" s="3">
        <v>0</v>
      </c>
      <c r="Z471" s="4">
        <f>Table39[[#This Row],[LPN Hours Contract]]/Table39[[#This Row],[LPN Hours]]</f>
        <v>0</v>
      </c>
      <c r="AA471" s="3">
        <v>0</v>
      </c>
      <c r="AB471" s="3">
        <v>0</v>
      </c>
      <c r="AC471" s="4">
        <v>0</v>
      </c>
      <c r="AD471" s="3">
        <f>SUM(Table39[[#This Row],[CNA Hours]], Table39[[#This Row],[NA in Training Hours]], Table39[[#This Row],[Med Aide/Tech Hours]])</f>
        <v>30.501000000000001</v>
      </c>
      <c r="AE471" s="3">
        <f>SUM(Table39[[#This Row],[CNA Hours Contract]], Table39[[#This Row],[NA in Training Hours Contract]], Table39[[#This Row],[Med Aide/Tech Hours Contract]])</f>
        <v>0</v>
      </c>
      <c r="AF471" s="4">
        <f>Table39[[#This Row],[CNA/NA/Med Aide Contract Hours]]/Table39[[#This Row],[Total CNA, NA in Training, Med Aide/Tech Hours]]</f>
        <v>0</v>
      </c>
      <c r="AG471" s="3">
        <v>30.501000000000001</v>
      </c>
      <c r="AH471" s="3">
        <v>0</v>
      </c>
      <c r="AI471" s="4">
        <f>Table39[[#This Row],[CNA Hours Contract]]/Table39[[#This Row],[CNA Hours]]</f>
        <v>0</v>
      </c>
      <c r="AJ471" s="3">
        <v>0</v>
      </c>
      <c r="AK471" s="3">
        <v>0</v>
      </c>
      <c r="AL471" s="4">
        <v>0</v>
      </c>
      <c r="AM471" s="3">
        <v>0</v>
      </c>
      <c r="AN471" s="3">
        <v>0</v>
      </c>
      <c r="AO471" s="4">
        <v>0</v>
      </c>
      <c r="AP471" s="1" t="s">
        <v>469</v>
      </c>
      <c r="AQ471" s="1">
        <v>5</v>
      </c>
    </row>
    <row r="472" spans="1:43" x14ac:dyDescent="0.2">
      <c r="A472" s="1" t="s">
        <v>680</v>
      </c>
      <c r="B472" s="1" t="s">
        <v>1154</v>
      </c>
      <c r="C472" s="1" t="s">
        <v>1366</v>
      </c>
      <c r="D472" s="1" t="s">
        <v>1707</v>
      </c>
      <c r="E472" s="3">
        <v>76.911111111111111</v>
      </c>
      <c r="F472" s="3">
        <f t="shared" si="23"/>
        <v>266.61133333333333</v>
      </c>
      <c r="G472" s="3">
        <f>SUM(Table39[[#This Row],[RN Hours Contract (W/ Admin, DON)]], Table39[[#This Row],[LPN Contract Hours (w/ Admin)]], Table39[[#This Row],[CNA/NA/Med Aide Contract Hours]])</f>
        <v>71.221555555555554</v>
      </c>
      <c r="H472" s="4">
        <f>Table39[[#This Row],[Total Contract Hours]]/Table39[[#This Row],[Total Hours Nurse Staffing]]</f>
        <v>0.26713626410813579</v>
      </c>
      <c r="I472" s="3">
        <f>SUM(Table39[[#This Row],[RN Hours]], Table39[[#This Row],[RN Admin Hours]], Table39[[#This Row],[RN DON Hours]])</f>
        <v>39.349333333333334</v>
      </c>
      <c r="J472" s="3">
        <f t="shared" si="21"/>
        <v>5.3705555555555566</v>
      </c>
      <c r="K472" s="4">
        <f>Table39[[#This Row],[RN Hours Contract (W/ Admin, DON)]]/Table39[[#This Row],[RN Hours (w/ Admin, DON)]]</f>
        <v>0.13648402909550919</v>
      </c>
      <c r="L472" s="3">
        <v>31.068777777777779</v>
      </c>
      <c r="M472" s="3">
        <v>5.3705555555555566</v>
      </c>
      <c r="N472" s="4">
        <f>Table39[[#This Row],[RN Hours Contract]]/Table39[[#This Row],[RN Hours]]</f>
        <v>0.17286021336175297</v>
      </c>
      <c r="O472" s="3">
        <v>2.7694444444444444</v>
      </c>
      <c r="P472" s="3">
        <v>0</v>
      </c>
      <c r="Q472" s="4">
        <f>Table39[[#This Row],[RN Admin Hours Contract]]/Table39[[#This Row],[RN Admin Hours]]</f>
        <v>0</v>
      </c>
      <c r="R472" s="3">
        <v>5.5111111111111111</v>
      </c>
      <c r="S472" s="3">
        <v>0</v>
      </c>
      <c r="T472" s="4">
        <f>Table39[[#This Row],[RN DON Hours Contract]]/Table39[[#This Row],[RN DON Hours]]</f>
        <v>0</v>
      </c>
      <c r="U472" s="3">
        <f>SUM(Table39[[#This Row],[LPN Hours]], Table39[[#This Row],[LPN Admin Hours]])</f>
        <v>93.01755555555556</v>
      </c>
      <c r="V472" s="3">
        <f>Table39[[#This Row],[LPN Hours Contract]]+Table39[[#This Row],[LPN Admin Hours Contract]]</f>
        <v>12.884222222222222</v>
      </c>
      <c r="W472" s="4">
        <f t="shared" si="22"/>
        <v>0.13851387671144513</v>
      </c>
      <c r="X472" s="3">
        <v>87.51477777777778</v>
      </c>
      <c r="Y472" s="3">
        <v>12.884222222222222</v>
      </c>
      <c r="Z472" s="4">
        <f>Table39[[#This Row],[LPN Hours Contract]]/Table39[[#This Row],[LPN Hours]]</f>
        <v>0.14722338957357042</v>
      </c>
      <c r="AA472" s="3">
        <v>5.5027777777777782</v>
      </c>
      <c r="AB472" s="3">
        <v>0</v>
      </c>
      <c r="AC472" s="4">
        <f>Table39[[#This Row],[LPN Admin Hours Contract]]/Table39[[#This Row],[LPN Admin Hours]]</f>
        <v>0</v>
      </c>
      <c r="AD472" s="3">
        <f>SUM(Table39[[#This Row],[CNA Hours]], Table39[[#This Row],[NA in Training Hours]], Table39[[#This Row],[Med Aide/Tech Hours]])</f>
        <v>134.24444444444444</v>
      </c>
      <c r="AE472" s="3">
        <f>SUM(Table39[[#This Row],[CNA Hours Contract]], Table39[[#This Row],[NA in Training Hours Contract]], Table39[[#This Row],[Med Aide/Tech Hours Contract]])</f>
        <v>52.966777777777772</v>
      </c>
      <c r="AF472" s="4">
        <f>Table39[[#This Row],[CNA/NA/Med Aide Contract Hours]]/Table39[[#This Row],[Total CNA, NA in Training, Med Aide/Tech Hours]]</f>
        <v>0.39455470948518456</v>
      </c>
      <c r="AG472" s="3">
        <v>134.24444444444444</v>
      </c>
      <c r="AH472" s="3">
        <v>52.966777777777772</v>
      </c>
      <c r="AI472" s="4">
        <f>Table39[[#This Row],[CNA Hours Contract]]/Table39[[#This Row],[CNA Hours]]</f>
        <v>0.39455470948518456</v>
      </c>
      <c r="AJ472" s="3">
        <v>0</v>
      </c>
      <c r="AK472" s="3">
        <v>0</v>
      </c>
      <c r="AL472" s="4">
        <v>0</v>
      </c>
      <c r="AM472" s="3">
        <v>0</v>
      </c>
      <c r="AN472" s="3">
        <v>0</v>
      </c>
      <c r="AO472" s="4">
        <v>0</v>
      </c>
      <c r="AP472" s="1" t="s">
        <v>470</v>
      </c>
      <c r="AQ472" s="1">
        <v>5</v>
      </c>
    </row>
    <row r="473" spans="1:43" x14ac:dyDescent="0.2">
      <c r="A473" s="1" t="s">
        <v>680</v>
      </c>
      <c r="B473" s="1" t="s">
        <v>1155</v>
      </c>
      <c r="C473" s="1" t="s">
        <v>1638</v>
      </c>
      <c r="D473" s="1" t="s">
        <v>1741</v>
      </c>
      <c r="E473" s="3">
        <v>126.73333333333333</v>
      </c>
      <c r="F473" s="3">
        <f t="shared" si="23"/>
        <v>524.25633333333337</v>
      </c>
      <c r="G473" s="3">
        <f>SUM(Table39[[#This Row],[RN Hours Contract (W/ Admin, DON)]], Table39[[#This Row],[LPN Contract Hours (w/ Admin)]], Table39[[#This Row],[CNA/NA/Med Aide Contract Hours]])</f>
        <v>0</v>
      </c>
      <c r="H473" s="4">
        <f>Table39[[#This Row],[Total Contract Hours]]/Table39[[#This Row],[Total Hours Nurse Staffing]]</f>
        <v>0</v>
      </c>
      <c r="I473" s="3">
        <f>SUM(Table39[[#This Row],[RN Hours]], Table39[[#This Row],[RN Admin Hours]], Table39[[#This Row],[RN DON Hours]])</f>
        <v>75.466666666666669</v>
      </c>
      <c r="J473" s="3">
        <f t="shared" si="21"/>
        <v>0</v>
      </c>
      <c r="K473" s="4">
        <f>Table39[[#This Row],[RN Hours Contract (W/ Admin, DON)]]/Table39[[#This Row],[RN Hours (w/ Admin, DON)]]</f>
        <v>0</v>
      </c>
      <c r="L473" s="3">
        <v>49.994444444444447</v>
      </c>
      <c r="M473" s="3">
        <v>0</v>
      </c>
      <c r="N473" s="4">
        <f>Table39[[#This Row],[RN Hours Contract]]/Table39[[#This Row],[RN Hours]]</f>
        <v>0</v>
      </c>
      <c r="O473" s="3">
        <v>19.072222222222223</v>
      </c>
      <c r="P473" s="3">
        <v>0</v>
      </c>
      <c r="Q473" s="4">
        <f>Table39[[#This Row],[RN Admin Hours Contract]]/Table39[[#This Row],[RN Admin Hours]]</f>
        <v>0</v>
      </c>
      <c r="R473" s="3">
        <v>6.4</v>
      </c>
      <c r="S473" s="3">
        <v>0</v>
      </c>
      <c r="T473" s="4">
        <f>Table39[[#This Row],[RN DON Hours Contract]]/Table39[[#This Row],[RN DON Hours]]</f>
        <v>0</v>
      </c>
      <c r="U473" s="3">
        <f>SUM(Table39[[#This Row],[LPN Hours]], Table39[[#This Row],[LPN Admin Hours]])</f>
        <v>148.47422222222224</v>
      </c>
      <c r="V473" s="3">
        <f>Table39[[#This Row],[LPN Hours Contract]]+Table39[[#This Row],[LPN Admin Hours Contract]]</f>
        <v>0</v>
      </c>
      <c r="W473" s="4">
        <f t="shared" si="22"/>
        <v>0</v>
      </c>
      <c r="X473" s="3">
        <v>148.47422222222224</v>
      </c>
      <c r="Y473" s="3">
        <v>0</v>
      </c>
      <c r="Z473" s="4">
        <f>Table39[[#This Row],[LPN Hours Contract]]/Table39[[#This Row],[LPN Hours]]</f>
        <v>0</v>
      </c>
      <c r="AA473" s="3">
        <v>0</v>
      </c>
      <c r="AB473" s="3">
        <v>0</v>
      </c>
      <c r="AC473" s="4">
        <v>0</v>
      </c>
      <c r="AD473" s="3">
        <f>SUM(Table39[[#This Row],[CNA Hours]], Table39[[#This Row],[NA in Training Hours]], Table39[[#This Row],[Med Aide/Tech Hours]])</f>
        <v>300.31544444444444</v>
      </c>
      <c r="AE473" s="3">
        <f>SUM(Table39[[#This Row],[CNA Hours Contract]], Table39[[#This Row],[NA in Training Hours Contract]], Table39[[#This Row],[Med Aide/Tech Hours Contract]])</f>
        <v>0</v>
      </c>
      <c r="AF473" s="4">
        <f>Table39[[#This Row],[CNA/NA/Med Aide Contract Hours]]/Table39[[#This Row],[Total CNA, NA in Training, Med Aide/Tech Hours]]</f>
        <v>0</v>
      </c>
      <c r="AG473" s="3">
        <v>261.0867777777778</v>
      </c>
      <c r="AH473" s="3">
        <v>0</v>
      </c>
      <c r="AI473" s="4">
        <f>Table39[[#This Row],[CNA Hours Contract]]/Table39[[#This Row],[CNA Hours]]</f>
        <v>0</v>
      </c>
      <c r="AJ473" s="3">
        <v>39.228666666666669</v>
      </c>
      <c r="AK473" s="3">
        <v>0</v>
      </c>
      <c r="AL473" s="4">
        <f>Table39[[#This Row],[NA in Training Hours Contract]]/Table39[[#This Row],[NA in Training Hours]]</f>
        <v>0</v>
      </c>
      <c r="AM473" s="3">
        <v>0</v>
      </c>
      <c r="AN473" s="3">
        <v>0</v>
      </c>
      <c r="AO473" s="4">
        <v>0</v>
      </c>
      <c r="AP473" s="1" t="s">
        <v>471</v>
      </c>
      <c r="AQ473" s="1">
        <v>5</v>
      </c>
    </row>
    <row r="474" spans="1:43" x14ac:dyDescent="0.2">
      <c r="A474" s="1" t="s">
        <v>680</v>
      </c>
      <c r="B474" s="1" t="s">
        <v>1156</v>
      </c>
      <c r="C474" s="1" t="s">
        <v>1492</v>
      </c>
      <c r="D474" s="1" t="s">
        <v>1721</v>
      </c>
      <c r="E474" s="3">
        <v>44.944444444444443</v>
      </c>
      <c r="F474" s="3">
        <f t="shared" si="23"/>
        <v>134.78544444444447</v>
      </c>
      <c r="G474" s="3">
        <f>SUM(Table39[[#This Row],[RN Hours Contract (W/ Admin, DON)]], Table39[[#This Row],[LPN Contract Hours (w/ Admin)]], Table39[[#This Row],[CNA/NA/Med Aide Contract Hours]])</f>
        <v>0</v>
      </c>
      <c r="H474" s="4">
        <f>Table39[[#This Row],[Total Contract Hours]]/Table39[[#This Row],[Total Hours Nurse Staffing]]</f>
        <v>0</v>
      </c>
      <c r="I474" s="3">
        <f>SUM(Table39[[#This Row],[RN Hours]], Table39[[#This Row],[RN Admin Hours]], Table39[[#This Row],[RN DON Hours]])</f>
        <v>11.694333333333338</v>
      </c>
      <c r="J474" s="3">
        <f t="shared" si="21"/>
        <v>0</v>
      </c>
      <c r="K474" s="4">
        <f>Table39[[#This Row],[RN Hours Contract (W/ Admin, DON)]]/Table39[[#This Row],[RN Hours (w/ Admin, DON)]]</f>
        <v>0</v>
      </c>
      <c r="L474" s="3">
        <v>0.17777777777777778</v>
      </c>
      <c r="M474" s="3">
        <v>0</v>
      </c>
      <c r="N474" s="4">
        <f>Table39[[#This Row],[RN Hours Contract]]/Table39[[#This Row],[RN Hours]]</f>
        <v>0</v>
      </c>
      <c r="O474" s="3">
        <v>5.7142222222222268</v>
      </c>
      <c r="P474" s="3">
        <v>0</v>
      </c>
      <c r="Q474" s="4">
        <f>Table39[[#This Row],[RN Admin Hours Contract]]/Table39[[#This Row],[RN Admin Hours]]</f>
        <v>0</v>
      </c>
      <c r="R474" s="3">
        <v>5.8023333333333333</v>
      </c>
      <c r="S474" s="3">
        <v>0</v>
      </c>
      <c r="T474" s="4">
        <f>Table39[[#This Row],[RN DON Hours Contract]]/Table39[[#This Row],[RN DON Hours]]</f>
        <v>0</v>
      </c>
      <c r="U474" s="3">
        <f>SUM(Table39[[#This Row],[LPN Hours]], Table39[[#This Row],[LPN Admin Hours]])</f>
        <v>38.189555555555557</v>
      </c>
      <c r="V474" s="3">
        <f>Table39[[#This Row],[LPN Hours Contract]]+Table39[[#This Row],[LPN Admin Hours Contract]]</f>
        <v>0</v>
      </c>
      <c r="W474" s="4">
        <f t="shared" si="22"/>
        <v>0</v>
      </c>
      <c r="X474" s="3">
        <v>32.168333333333337</v>
      </c>
      <c r="Y474" s="3">
        <v>0</v>
      </c>
      <c r="Z474" s="4">
        <f>Table39[[#This Row],[LPN Hours Contract]]/Table39[[#This Row],[LPN Hours]]</f>
        <v>0</v>
      </c>
      <c r="AA474" s="3">
        <v>6.0212222222222218</v>
      </c>
      <c r="AB474" s="3">
        <v>0</v>
      </c>
      <c r="AC474" s="4">
        <f>Table39[[#This Row],[LPN Admin Hours Contract]]/Table39[[#This Row],[LPN Admin Hours]]</f>
        <v>0</v>
      </c>
      <c r="AD474" s="3">
        <f>SUM(Table39[[#This Row],[CNA Hours]], Table39[[#This Row],[NA in Training Hours]], Table39[[#This Row],[Med Aide/Tech Hours]])</f>
        <v>84.901555555555561</v>
      </c>
      <c r="AE474" s="3">
        <f>SUM(Table39[[#This Row],[CNA Hours Contract]], Table39[[#This Row],[NA in Training Hours Contract]], Table39[[#This Row],[Med Aide/Tech Hours Contract]])</f>
        <v>0</v>
      </c>
      <c r="AF474" s="4">
        <f>Table39[[#This Row],[CNA/NA/Med Aide Contract Hours]]/Table39[[#This Row],[Total CNA, NA in Training, Med Aide/Tech Hours]]</f>
        <v>0</v>
      </c>
      <c r="AG474" s="3">
        <v>84.901555555555561</v>
      </c>
      <c r="AH474" s="3">
        <v>0</v>
      </c>
      <c r="AI474" s="4">
        <f>Table39[[#This Row],[CNA Hours Contract]]/Table39[[#This Row],[CNA Hours]]</f>
        <v>0</v>
      </c>
      <c r="AJ474" s="3">
        <v>0</v>
      </c>
      <c r="AK474" s="3">
        <v>0</v>
      </c>
      <c r="AL474" s="4">
        <v>0</v>
      </c>
      <c r="AM474" s="3">
        <v>0</v>
      </c>
      <c r="AN474" s="3">
        <v>0</v>
      </c>
      <c r="AO474" s="4">
        <v>0</v>
      </c>
      <c r="AP474" s="1" t="s">
        <v>472</v>
      </c>
      <c r="AQ474" s="1">
        <v>5</v>
      </c>
    </row>
    <row r="475" spans="1:43" x14ac:dyDescent="0.2">
      <c r="A475" s="1" t="s">
        <v>680</v>
      </c>
      <c r="B475" s="1" t="s">
        <v>1157</v>
      </c>
      <c r="C475" s="1" t="s">
        <v>1639</v>
      </c>
      <c r="D475" s="1" t="s">
        <v>1741</v>
      </c>
      <c r="E475" s="3">
        <v>195.72222222222223</v>
      </c>
      <c r="F475" s="3">
        <f t="shared" si="23"/>
        <v>517.38944444444451</v>
      </c>
      <c r="G475" s="3">
        <f>SUM(Table39[[#This Row],[RN Hours Contract (W/ Admin, DON)]], Table39[[#This Row],[LPN Contract Hours (w/ Admin)]], Table39[[#This Row],[CNA/NA/Med Aide Contract Hours]])</f>
        <v>17.361888888888885</v>
      </c>
      <c r="H475" s="4">
        <f>Table39[[#This Row],[Total Contract Hours]]/Table39[[#This Row],[Total Hours Nurse Staffing]]</f>
        <v>3.3556712598826789E-2</v>
      </c>
      <c r="I475" s="3">
        <f>SUM(Table39[[#This Row],[RN Hours]], Table39[[#This Row],[RN Admin Hours]], Table39[[#This Row],[RN DON Hours]])</f>
        <v>117.65355555555556</v>
      </c>
      <c r="J475" s="3">
        <f t="shared" si="21"/>
        <v>14.261888888888883</v>
      </c>
      <c r="K475" s="4">
        <f>Table39[[#This Row],[RN Hours Contract (W/ Admin, DON)]]/Table39[[#This Row],[RN Hours (w/ Admin, DON)]]</f>
        <v>0.12121936155303419</v>
      </c>
      <c r="L475" s="3">
        <v>87.479111111111109</v>
      </c>
      <c r="M475" s="3">
        <v>12.928555555555549</v>
      </c>
      <c r="N475" s="4">
        <f>Table39[[#This Row],[RN Hours Contract]]/Table39[[#This Row],[RN Hours]]</f>
        <v>0.14779020261344925</v>
      </c>
      <c r="O475" s="3">
        <v>24.663333333333338</v>
      </c>
      <c r="P475" s="3">
        <v>1.3333333333333333</v>
      </c>
      <c r="Q475" s="4">
        <f>Table39[[#This Row],[RN Admin Hours Contract]]/Table39[[#This Row],[RN Admin Hours]]</f>
        <v>5.4061359643195014E-2</v>
      </c>
      <c r="R475" s="3">
        <v>5.5111111111111111</v>
      </c>
      <c r="S475" s="3">
        <v>0</v>
      </c>
      <c r="T475" s="4">
        <f>Table39[[#This Row],[RN DON Hours Contract]]/Table39[[#This Row],[RN DON Hours]]</f>
        <v>0</v>
      </c>
      <c r="U475" s="3">
        <f>SUM(Table39[[#This Row],[LPN Hours]], Table39[[#This Row],[LPN Admin Hours]])</f>
        <v>131.65277777777777</v>
      </c>
      <c r="V475" s="3">
        <f>Table39[[#This Row],[LPN Hours Contract]]+Table39[[#This Row],[LPN Admin Hours Contract]]</f>
        <v>0</v>
      </c>
      <c r="W475" s="4">
        <f t="shared" si="22"/>
        <v>0</v>
      </c>
      <c r="X475" s="3">
        <v>119.5438888888889</v>
      </c>
      <c r="Y475" s="3">
        <v>0</v>
      </c>
      <c r="Z475" s="4">
        <f>Table39[[#This Row],[LPN Hours Contract]]/Table39[[#This Row],[LPN Hours]]</f>
        <v>0</v>
      </c>
      <c r="AA475" s="3">
        <v>12.108888888888883</v>
      </c>
      <c r="AB475" s="3">
        <v>0</v>
      </c>
      <c r="AC475" s="4">
        <f>Table39[[#This Row],[LPN Admin Hours Contract]]/Table39[[#This Row],[LPN Admin Hours]]</f>
        <v>0</v>
      </c>
      <c r="AD475" s="3">
        <f>SUM(Table39[[#This Row],[CNA Hours]], Table39[[#This Row],[NA in Training Hours]], Table39[[#This Row],[Med Aide/Tech Hours]])</f>
        <v>268.08311111111112</v>
      </c>
      <c r="AE475" s="3">
        <f>SUM(Table39[[#This Row],[CNA Hours Contract]], Table39[[#This Row],[NA in Training Hours Contract]], Table39[[#This Row],[Med Aide/Tech Hours Contract]])</f>
        <v>3.1</v>
      </c>
      <c r="AF475" s="4">
        <f>Table39[[#This Row],[CNA/NA/Med Aide Contract Hours]]/Table39[[#This Row],[Total CNA, NA in Training, Med Aide/Tech Hours]]</f>
        <v>1.1563578127512695E-2</v>
      </c>
      <c r="AG475" s="3">
        <v>268.08311111111112</v>
      </c>
      <c r="AH475" s="3">
        <v>3.1</v>
      </c>
      <c r="AI475" s="4">
        <f>Table39[[#This Row],[CNA Hours Contract]]/Table39[[#This Row],[CNA Hours]]</f>
        <v>1.1563578127512695E-2</v>
      </c>
      <c r="AJ475" s="3">
        <v>0</v>
      </c>
      <c r="AK475" s="3">
        <v>0</v>
      </c>
      <c r="AL475" s="4">
        <v>0</v>
      </c>
      <c r="AM475" s="3">
        <v>0</v>
      </c>
      <c r="AN475" s="3">
        <v>0</v>
      </c>
      <c r="AO475" s="4">
        <v>0</v>
      </c>
      <c r="AP475" s="1" t="s">
        <v>473</v>
      </c>
      <c r="AQ475" s="1">
        <v>5</v>
      </c>
    </row>
    <row r="476" spans="1:43" x14ac:dyDescent="0.2">
      <c r="A476" s="1" t="s">
        <v>680</v>
      </c>
      <c r="B476" s="1" t="s">
        <v>1158</v>
      </c>
      <c r="C476" s="1" t="s">
        <v>1439</v>
      </c>
      <c r="D476" s="1" t="s">
        <v>1741</v>
      </c>
      <c r="E476" s="3">
        <v>179.4111111111111</v>
      </c>
      <c r="F476" s="3">
        <f t="shared" si="23"/>
        <v>492.18844444444437</v>
      </c>
      <c r="G476" s="3">
        <f>SUM(Table39[[#This Row],[RN Hours Contract (W/ Admin, DON)]], Table39[[#This Row],[LPN Contract Hours (w/ Admin)]], Table39[[#This Row],[CNA/NA/Med Aide Contract Hours]])</f>
        <v>0</v>
      </c>
      <c r="H476" s="4">
        <f>Table39[[#This Row],[Total Contract Hours]]/Table39[[#This Row],[Total Hours Nurse Staffing]]</f>
        <v>0</v>
      </c>
      <c r="I476" s="3">
        <f>SUM(Table39[[#This Row],[RN Hours]], Table39[[#This Row],[RN Admin Hours]], Table39[[#This Row],[RN DON Hours]])</f>
        <v>38.434444444444445</v>
      </c>
      <c r="J476" s="3">
        <f t="shared" si="21"/>
        <v>0</v>
      </c>
      <c r="K476" s="4">
        <f>Table39[[#This Row],[RN Hours Contract (W/ Admin, DON)]]/Table39[[#This Row],[RN Hours (w/ Admin, DON)]]</f>
        <v>0</v>
      </c>
      <c r="L476" s="3">
        <v>22.345555555555556</v>
      </c>
      <c r="M476" s="3">
        <v>0</v>
      </c>
      <c r="N476" s="4">
        <f>Table39[[#This Row],[RN Hours Contract]]/Table39[[#This Row],[RN Hours]]</f>
        <v>0</v>
      </c>
      <c r="O476" s="3">
        <v>10.577777777777778</v>
      </c>
      <c r="P476" s="3">
        <v>0</v>
      </c>
      <c r="Q476" s="4">
        <f>Table39[[#This Row],[RN Admin Hours Contract]]/Table39[[#This Row],[RN Admin Hours]]</f>
        <v>0</v>
      </c>
      <c r="R476" s="3">
        <v>5.5111111111111111</v>
      </c>
      <c r="S476" s="3">
        <v>0</v>
      </c>
      <c r="T476" s="4">
        <f>Table39[[#This Row],[RN DON Hours Contract]]/Table39[[#This Row],[RN DON Hours]]</f>
        <v>0</v>
      </c>
      <c r="U476" s="3">
        <f>SUM(Table39[[#This Row],[LPN Hours]], Table39[[#This Row],[LPN Admin Hours]])</f>
        <v>164.9951111111111</v>
      </c>
      <c r="V476" s="3">
        <f>Table39[[#This Row],[LPN Hours Contract]]+Table39[[#This Row],[LPN Admin Hours Contract]]</f>
        <v>0</v>
      </c>
      <c r="W476" s="4">
        <f t="shared" si="22"/>
        <v>0</v>
      </c>
      <c r="X476" s="3">
        <v>131.8531111111111</v>
      </c>
      <c r="Y476" s="3">
        <v>0</v>
      </c>
      <c r="Z476" s="4">
        <f>Table39[[#This Row],[LPN Hours Contract]]/Table39[[#This Row],[LPN Hours]]</f>
        <v>0</v>
      </c>
      <c r="AA476" s="3">
        <v>33.142000000000003</v>
      </c>
      <c r="AB476" s="3">
        <v>0</v>
      </c>
      <c r="AC476" s="4">
        <f>Table39[[#This Row],[LPN Admin Hours Contract]]/Table39[[#This Row],[LPN Admin Hours]]</f>
        <v>0</v>
      </c>
      <c r="AD476" s="3">
        <f>SUM(Table39[[#This Row],[CNA Hours]], Table39[[#This Row],[NA in Training Hours]], Table39[[#This Row],[Med Aide/Tech Hours]])</f>
        <v>288.75888888888886</v>
      </c>
      <c r="AE476" s="3">
        <f>SUM(Table39[[#This Row],[CNA Hours Contract]], Table39[[#This Row],[NA in Training Hours Contract]], Table39[[#This Row],[Med Aide/Tech Hours Contract]])</f>
        <v>0</v>
      </c>
      <c r="AF476" s="4">
        <f>Table39[[#This Row],[CNA/NA/Med Aide Contract Hours]]/Table39[[#This Row],[Total CNA, NA in Training, Med Aide/Tech Hours]]</f>
        <v>0</v>
      </c>
      <c r="AG476" s="3">
        <v>288.75888888888886</v>
      </c>
      <c r="AH476" s="3">
        <v>0</v>
      </c>
      <c r="AI476" s="4">
        <f>Table39[[#This Row],[CNA Hours Contract]]/Table39[[#This Row],[CNA Hours]]</f>
        <v>0</v>
      </c>
      <c r="AJ476" s="3">
        <v>0</v>
      </c>
      <c r="AK476" s="3">
        <v>0</v>
      </c>
      <c r="AL476" s="4">
        <v>0</v>
      </c>
      <c r="AM476" s="3">
        <v>0</v>
      </c>
      <c r="AN476" s="3">
        <v>0</v>
      </c>
      <c r="AO476" s="4">
        <v>0</v>
      </c>
      <c r="AP476" s="1" t="s">
        <v>474</v>
      </c>
      <c r="AQ476" s="1">
        <v>5</v>
      </c>
    </row>
    <row r="477" spans="1:43" x14ac:dyDescent="0.2">
      <c r="A477" s="1" t="s">
        <v>680</v>
      </c>
      <c r="B477" s="1" t="s">
        <v>1159</v>
      </c>
      <c r="C477" s="1" t="s">
        <v>1443</v>
      </c>
      <c r="D477" s="1" t="s">
        <v>1741</v>
      </c>
      <c r="E477" s="3">
        <v>81.62222222222222</v>
      </c>
      <c r="F477" s="3">
        <f t="shared" si="23"/>
        <v>251.75544444444444</v>
      </c>
      <c r="G477" s="3">
        <f>SUM(Table39[[#This Row],[RN Hours Contract (W/ Admin, DON)]], Table39[[#This Row],[LPN Contract Hours (w/ Admin)]], Table39[[#This Row],[CNA/NA/Med Aide Contract Hours]])</f>
        <v>0.29777777777777781</v>
      </c>
      <c r="H477" s="4">
        <f>Table39[[#This Row],[Total Contract Hours]]/Table39[[#This Row],[Total Hours Nurse Staffing]]</f>
        <v>1.1828057122454376E-3</v>
      </c>
      <c r="I477" s="3">
        <f>SUM(Table39[[#This Row],[RN Hours]], Table39[[#This Row],[RN Admin Hours]], Table39[[#This Row],[RN DON Hours]])</f>
        <v>78.568666666666658</v>
      </c>
      <c r="J477" s="3">
        <f t="shared" si="21"/>
        <v>0.13333333333333333</v>
      </c>
      <c r="K477" s="4">
        <f>Table39[[#This Row],[RN Hours Contract (W/ Admin, DON)]]/Table39[[#This Row],[RN Hours (w/ Admin, DON)]]</f>
        <v>1.6970293501226104E-3</v>
      </c>
      <c r="L477" s="3">
        <v>56.24366666666667</v>
      </c>
      <c r="M477" s="3">
        <v>0</v>
      </c>
      <c r="N477" s="4">
        <f>Table39[[#This Row],[RN Hours Contract]]/Table39[[#This Row],[RN Hours]]</f>
        <v>0</v>
      </c>
      <c r="O477" s="3">
        <v>16.991666666666667</v>
      </c>
      <c r="P477" s="3">
        <v>0.13333333333333333</v>
      </c>
      <c r="Q477" s="4">
        <f>Table39[[#This Row],[RN Admin Hours Contract]]/Table39[[#This Row],[RN Admin Hours]]</f>
        <v>7.8469838155958808E-3</v>
      </c>
      <c r="R477" s="3">
        <v>5.333333333333333</v>
      </c>
      <c r="S477" s="3">
        <v>0</v>
      </c>
      <c r="T477" s="4">
        <f>Table39[[#This Row],[RN DON Hours Contract]]/Table39[[#This Row],[RN DON Hours]]</f>
        <v>0</v>
      </c>
      <c r="U477" s="3">
        <f>SUM(Table39[[#This Row],[LPN Hours]], Table39[[#This Row],[LPN Admin Hours]])</f>
        <v>49.941666666666663</v>
      </c>
      <c r="V477" s="3">
        <f>Table39[[#This Row],[LPN Hours Contract]]+Table39[[#This Row],[LPN Admin Hours Contract]]</f>
        <v>0</v>
      </c>
      <c r="W477" s="4">
        <f t="shared" si="22"/>
        <v>0</v>
      </c>
      <c r="X477" s="3">
        <v>44.041666666666664</v>
      </c>
      <c r="Y477" s="3">
        <v>0</v>
      </c>
      <c r="Z477" s="4">
        <f>Table39[[#This Row],[LPN Hours Contract]]/Table39[[#This Row],[LPN Hours]]</f>
        <v>0</v>
      </c>
      <c r="AA477" s="3">
        <v>5.9</v>
      </c>
      <c r="AB477" s="3">
        <v>0</v>
      </c>
      <c r="AC477" s="4">
        <f>Table39[[#This Row],[LPN Admin Hours Contract]]/Table39[[#This Row],[LPN Admin Hours]]</f>
        <v>0</v>
      </c>
      <c r="AD477" s="3">
        <f>SUM(Table39[[#This Row],[CNA Hours]], Table39[[#This Row],[NA in Training Hours]], Table39[[#This Row],[Med Aide/Tech Hours]])</f>
        <v>123.2451111111111</v>
      </c>
      <c r="AE477" s="3">
        <f>SUM(Table39[[#This Row],[CNA Hours Contract]], Table39[[#This Row],[NA in Training Hours Contract]], Table39[[#This Row],[Med Aide/Tech Hours Contract]])</f>
        <v>0.16444444444444445</v>
      </c>
      <c r="AF477" s="4">
        <f>Table39[[#This Row],[CNA/NA/Med Aide Contract Hours]]/Table39[[#This Row],[Total CNA, NA in Training, Med Aide/Tech Hours]]</f>
        <v>1.3342877698101167E-3</v>
      </c>
      <c r="AG477" s="3">
        <v>123.2451111111111</v>
      </c>
      <c r="AH477" s="3">
        <v>0.16444444444444445</v>
      </c>
      <c r="AI477" s="4">
        <f>Table39[[#This Row],[CNA Hours Contract]]/Table39[[#This Row],[CNA Hours]]</f>
        <v>1.3342877698101167E-3</v>
      </c>
      <c r="AJ477" s="3">
        <v>0</v>
      </c>
      <c r="AK477" s="3">
        <v>0</v>
      </c>
      <c r="AL477" s="4">
        <v>0</v>
      </c>
      <c r="AM477" s="3">
        <v>0</v>
      </c>
      <c r="AN477" s="3">
        <v>0</v>
      </c>
      <c r="AO477" s="4">
        <v>0</v>
      </c>
      <c r="AP477" s="1" t="s">
        <v>475</v>
      </c>
      <c r="AQ477" s="1">
        <v>5</v>
      </c>
    </row>
    <row r="478" spans="1:43" x14ac:dyDescent="0.2">
      <c r="A478" s="1" t="s">
        <v>680</v>
      </c>
      <c r="B478" s="1" t="s">
        <v>1160</v>
      </c>
      <c r="C478" s="1" t="s">
        <v>1439</v>
      </c>
      <c r="D478" s="1" t="s">
        <v>1741</v>
      </c>
      <c r="E478" s="3">
        <v>101.38888888888889</v>
      </c>
      <c r="F478" s="3">
        <f t="shared" si="23"/>
        <v>407.38333333333333</v>
      </c>
      <c r="G478" s="3">
        <f>SUM(Table39[[#This Row],[RN Hours Contract (W/ Admin, DON)]], Table39[[#This Row],[LPN Contract Hours (w/ Admin)]], Table39[[#This Row],[CNA/NA/Med Aide Contract Hours]])</f>
        <v>0</v>
      </c>
      <c r="H478" s="4">
        <f>Table39[[#This Row],[Total Contract Hours]]/Table39[[#This Row],[Total Hours Nurse Staffing]]</f>
        <v>0</v>
      </c>
      <c r="I478" s="3">
        <f>SUM(Table39[[#This Row],[RN Hours]], Table39[[#This Row],[RN Admin Hours]], Table39[[#This Row],[RN DON Hours]])</f>
        <v>175.76944444444445</v>
      </c>
      <c r="J478" s="3">
        <f t="shared" si="21"/>
        <v>0</v>
      </c>
      <c r="K478" s="4">
        <f>Table39[[#This Row],[RN Hours Contract (W/ Admin, DON)]]/Table39[[#This Row],[RN Hours (w/ Admin, DON)]]</f>
        <v>0</v>
      </c>
      <c r="L478" s="3">
        <v>139.68055555555554</v>
      </c>
      <c r="M478" s="3">
        <v>0</v>
      </c>
      <c r="N478" s="4">
        <f>Table39[[#This Row],[RN Hours Contract]]/Table39[[#This Row],[RN Hours]]</f>
        <v>0</v>
      </c>
      <c r="O478" s="3">
        <v>36.088888888888889</v>
      </c>
      <c r="P478" s="3">
        <v>0</v>
      </c>
      <c r="Q478" s="4">
        <f>Table39[[#This Row],[RN Admin Hours Contract]]/Table39[[#This Row],[RN Admin Hours]]</f>
        <v>0</v>
      </c>
      <c r="R478" s="3">
        <v>0</v>
      </c>
      <c r="S478" s="3">
        <v>0</v>
      </c>
      <c r="T478" s="4">
        <v>0</v>
      </c>
      <c r="U478" s="3">
        <f>SUM(Table39[[#This Row],[LPN Hours]], Table39[[#This Row],[LPN Admin Hours]])</f>
        <v>12.541666666666666</v>
      </c>
      <c r="V478" s="3">
        <f>Table39[[#This Row],[LPN Hours Contract]]+Table39[[#This Row],[LPN Admin Hours Contract]]</f>
        <v>0</v>
      </c>
      <c r="W478" s="4">
        <f t="shared" si="22"/>
        <v>0</v>
      </c>
      <c r="X478" s="3">
        <v>12.541666666666666</v>
      </c>
      <c r="Y478" s="3">
        <v>0</v>
      </c>
      <c r="Z478" s="4">
        <f>Table39[[#This Row],[LPN Hours Contract]]/Table39[[#This Row],[LPN Hours]]</f>
        <v>0</v>
      </c>
      <c r="AA478" s="3">
        <v>0</v>
      </c>
      <c r="AB478" s="3">
        <v>0</v>
      </c>
      <c r="AC478" s="4">
        <v>0</v>
      </c>
      <c r="AD478" s="3">
        <f>SUM(Table39[[#This Row],[CNA Hours]], Table39[[#This Row],[NA in Training Hours]], Table39[[#This Row],[Med Aide/Tech Hours]])</f>
        <v>219.07222222222222</v>
      </c>
      <c r="AE478" s="3">
        <f>SUM(Table39[[#This Row],[CNA Hours Contract]], Table39[[#This Row],[NA in Training Hours Contract]], Table39[[#This Row],[Med Aide/Tech Hours Contract]])</f>
        <v>0</v>
      </c>
      <c r="AF478" s="4">
        <f>Table39[[#This Row],[CNA/NA/Med Aide Contract Hours]]/Table39[[#This Row],[Total CNA, NA in Training, Med Aide/Tech Hours]]</f>
        <v>0</v>
      </c>
      <c r="AG478" s="3">
        <v>219.07222222222222</v>
      </c>
      <c r="AH478" s="3">
        <v>0</v>
      </c>
      <c r="AI478" s="4">
        <f>Table39[[#This Row],[CNA Hours Contract]]/Table39[[#This Row],[CNA Hours]]</f>
        <v>0</v>
      </c>
      <c r="AJ478" s="3">
        <v>0</v>
      </c>
      <c r="AK478" s="3">
        <v>0</v>
      </c>
      <c r="AL478" s="4">
        <v>0</v>
      </c>
      <c r="AM478" s="3">
        <v>0</v>
      </c>
      <c r="AN478" s="3">
        <v>0</v>
      </c>
      <c r="AO478" s="4">
        <v>0</v>
      </c>
      <c r="AP478" s="1" t="s">
        <v>476</v>
      </c>
      <c r="AQ478" s="1">
        <v>5</v>
      </c>
    </row>
    <row r="479" spans="1:43" x14ac:dyDescent="0.2">
      <c r="A479" s="1" t="s">
        <v>680</v>
      </c>
      <c r="B479" s="1" t="s">
        <v>1161</v>
      </c>
      <c r="C479" s="1" t="s">
        <v>1640</v>
      </c>
      <c r="D479" s="1" t="s">
        <v>1748</v>
      </c>
      <c r="E479" s="3">
        <v>23.844444444444445</v>
      </c>
      <c r="F479" s="3">
        <f t="shared" si="23"/>
        <v>65.868666666666655</v>
      </c>
      <c r="G479" s="3">
        <f>SUM(Table39[[#This Row],[RN Hours Contract (W/ Admin, DON)]], Table39[[#This Row],[LPN Contract Hours (w/ Admin)]], Table39[[#This Row],[CNA/NA/Med Aide Contract Hours]])</f>
        <v>0</v>
      </c>
      <c r="H479" s="4">
        <f>Table39[[#This Row],[Total Contract Hours]]/Table39[[#This Row],[Total Hours Nurse Staffing]]</f>
        <v>0</v>
      </c>
      <c r="I479" s="3">
        <f>SUM(Table39[[#This Row],[RN Hours]], Table39[[#This Row],[RN Admin Hours]], Table39[[#This Row],[RN DON Hours]])</f>
        <v>12.886444444444445</v>
      </c>
      <c r="J479" s="3">
        <f t="shared" si="21"/>
        <v>0</v>
      </c>
      <c r="K479" s="4">
        <f>Table39[[#This Row],[RN Hours Contract (W/ Admin, DON)]]/Table39[[#This Row],[RN Hours (w/ Admin, DON)]]</f>
        <v>0</v>
      </c>
      <c r="L479" s="3">
        <v>3.3666666666666667</v>
      </c>
      <c r="M479" s="3">
        <v>0</v>
      </c>
      <c r="N479" s="4">
        <f>Table39[[#This Row],[RN Hours Contract]]/Table39[[#This Row],[RN Hours]]</f>
        <v>0</v>
      </c>
      <c r="O479" s="3">
        <v>3.8055555555555554</v>
      </c>
      <c r="P479" s="3">
        <v>0</v>
      </c>
      <c r="Q479" s="4">
        <f>Table39[[#This Row],[RN Admin Hours Contract]]/Table39[[#This Row],[RN Admin Hours]]</f>
        <v>0</v>
      </c>
      <c r="R479" s="3">
        <v>5.7142222222222223</v>
      </c>
      <c r="S479" s="3">
        <v>0</v>
      </c>
      <c r="T479" s="4">
        <f>Table39[[#This Row],[RN DON Hours Contract]]/Table39[[#This Row],[RN DON Hours]]</f>
        <v>0</v>
      </c>
      <c r="U479" s="3">
        <f>SUM(Table39[[#This Row],[LPN Hours]], Table39[[#This Row],[LPN Admin Hours]])</f>
        <v>3.3694444444444445</v>
      </c>
      <c r="V479" s="3">
        <f>Table39[[#This Row],[LPN Hours Contract]]+Table39[[#This Row],[LPN Admin Hours Contract]]</f>
        <v>0</v>
      </c>
      <c r="W479" s="4">
        <f t="shared" si="22"/>
        <v>0</v>
      </c>
      <c r="X479" s="3">
        <v>3.3694444444444445</v>
      </c>
      <c r="Y479" s="3">
        <v>0</v>
      </c>
      <c r="Z479" s="4">
        <f>Table39[[#This Row],[LPN Hours Contract]]/Table39[[#This Row],[LPN Hours]]</f>
        <v>0</v>
      </c>
      <c r="AA479" s="3">
        <v>0</v>
      </c>
      <c r="AB479" s="3">
        <v>0</v>
      </c>
      <c r="AC479" s="4">
        <v>0</v>
      </c>
      <c r="AD479" s="3">
        <f>SUM(Table39[[#This Row],[CNA Hours]], Table39[[#This Row],[NA in Training Hours]], Table39[[#This Row],[Med Aide/Tech Hours]])</f>
        <v>49.612777777777772</v>
      </c>
      <c r="AE479" s="3">
        <f>SUM(Table39[[#This Row],[CNA Hours Contract]], Table39[[#This Row],[NA in Training Hours Contract]], Table39[[#This Row],[Med Aide/Tech Hours Contract]])</f>
        <v>0</v>
      </c>
      <c r="AF479" s="4">
        <f>Table39[[#This Row],[CNA/NA/Med Aide Contract Hours]]/Table39[[#This Row],[Total CNA, NA in Training, Med Aide/Tech Hours]]</f>
        <v>0</v>
      </c>
      <c r="AG479" s="3">
        <v>45.703111111111106</v>
      </c>
      <c r="AH479" s="3">
        <v>0</v>
      </c>
      <c r="AI479" s="4">
        <f>Table39[[#This Row],[CNA Hours Contract]]/Table39[[#This Row],[CNA Hours]]</f>
        <v>0</v>
      </c>
      <c r="AJ479" s="3">
        <v>3.9096666666666668</v>
      </c>
      <c r="AK479" s="3">
        <v>0</v>
      </c>
      <c r="AL479" s="4">
        <f>Table39[[#This Row],[NA in Training Hours Contract]]/Table39[[#This Row],[NA in Training Hours]]</f>
        <v>0</v>
      </c>
      <c r="AM479" s="3">
        <v>0</v>
      </c>
      <c r="AN479" s="3">
        <v>0</v>
      </c>
      <c r="AO479" s="4">
        <v>0</v>
      </c>
      <c r="AP479" s="1" t="s">
        <v>477</v>
      </c>
      <c r="AQ479" s="1">
        <v>5</v>
      </c>
    </row>
    <row r="480" spans="1:43" x14ac:dyDescent="0.2">
      <c r="A480" s="1" t="s">
        <v>680</v>
      </c>
      <c r="B480" s="1" t="s">
        <v>1162</v>
      </c>
      <c r="C480" s="1" t="s">
        <v>1439</v>
      </c>
      <c r="D480" s="1" t="s">
        <v>1741</v>
      </c>
      <c r="E480" s="3">
        <v>185.6888888888889</v>
      </c>
      <c r="F480" s="3">
        <f t="shared" si="23"/>
        <v>475.30555555555554</v>
      </c>
      <c r="G480" s="3">
        <f>SUM(Table39[[#This Row],[RN Hours Contract (W/ Admin, DON)]], Table39[[#This Row],[LPN Contract Hours (w/ Admin)]], Table39[[#This Row],[CNA/NA/Med Aide Contract Hours]])</f>
        <v>0</v>
      </c>
      <c r="H480" s="4">
        <f>Table39[[#This Row],[Total Contract Hours]]/Table39[[#This Row],[Total Hours Nurse Staffing]]</f>
        <v>0</v>
      </c>
      <c r="I480" s="3">
        <f>SUM(Table39[[#This Row],[RN Hours]], Table39[[#This Row],[RN Admin Hours]], Table39[[#This Row],[RN DON Hours]])</f>
        <v>56.411111111111111</v>
      </c>
      <c r="J480" s="3">
        <f t="shared" si="21"/>
        <v>0</v>
      </c>
      <c r="K480" s="4">
        <f>Table39[[#This Row],[RN Hours Contract (W/ Admin, DON)]]/Table39[[#This Row],[RN Hours (w/ Admin, DON)]]</f>
        <v>0</v>
      </c>
      <c r="L480" s="3">
        <v>33.31388888888889</v>
      </c>
      <c r="M480" s="3">
        <v>0</v>
      </c>
      <c r="N480" s="4">
        <f>Table39[[#This Row],[RN Hours Contract]]/Table39[[#This Row],[RN Hours]]</f>
        <v>0</v>
      </c>
      <c r="O480" s="3">
        <v>19.274999999999999</v>
      </c>
      <c r="P480" s="3">
        <v>0</v>
      </c>
      <c r="Q480" s="4">
        <f>Table39[[#This Row],[RN Admin Hours Contract]]/Table39[[#This Row],[RN Admin Hours]]</f>
        <v>0</v>
      </c>
      <c r="R480" s="3">
        <v>3.8222222222222224</v>
      </c>
      <c r="S480" s="3">
        <v>0</v>
      </c>
      <c r="T480" s="4">
        <f>Table39[[#This Row],[RN DON Hours Contract]]/Table39[[#This Row],[RN DON Hours]]</f>
        <v>0</v>
      </c>
      <c r="U480" s="3">
        <f>SUM(Table39[[#This Row],[LPN Hours]], Table39[[#This Row],[LPN Admin Hours]])</f>
        <v>147.47222222222223</v>
      </c>
      <c r="V480" s="3">
        <f>Table39[[#This Row],[LPN Hours Contract]]+Table39[[#This Row],[LPN Admin Hours Contract]]</f>
        <v>0</v>
      </c>
      <c r="W480" s="4">
        <f t="shared" si="22"/>
        <v>0</v>
      </c>
      <c r="X480" s="3">
        <v>126.25</v>
      </c>
      <c r="Y480" s="3">
        <v>0</v>
      </c>
      <c r="Z480" s="4">
        <f>Table39[[#This Row],[LPN Hours Contract]]/Table39[[#This Row],[LPN Hours]]</f>
        <v>0</v>
      </c>
      <c r="AA480" s="3">
        <v>21.222222222222221</v>
      </c>
      <c r="AB480" s="3">
        <v>0</v>
      </c>
      <c r="AC480" s="4">
        <f>Table39[[#This Row],[LPN Admin Hours Contract]]/Table39[[#This Row],[LPN Admin Hours]]</f>
        <v>0</v>
      </c>
      <c r="AD480" s="3">
        <f>SUM(Table39[[#This Row],[CNA Hours]], Table39[[#This Row],[NA in Training Hours]], Table39[[#This Row],[Med Aide/Tech Hours]])</f>
        <v>271.42222222222222</v>
      </c>
      <c r="AE480" s="3">
        <f>SUM(Table39[[#This Row],[CNA Hours Contract]], Table39[[#This Row],[NA in Training Hours Contract]], Table39[[#This Row],[Med Aide/Tech Hours Contract]])</f>
        <v>0</v>
      </c>
      <c r="AF480" s="4">
        <f>Table39[[#This Row],[CNA/NA/Med Aide Contract Hours]]/Table39[[#This Row],[Total CNA, NA in Training, Med Aide/Tech Hours]]</f>
        <v>0</v>
      </c>
      <c r="AG480" s="3">
        <v>271.42222222222222</v>
      </c>
      <c r="AH480" s="3">
        <v>0</v>
      </c>
      <c r="AI480" s="4">
        <f>Table39[[#This Row],[CNA Hours Contract]]/Table39[[#This Row],[CNA Hours]]</f>
        <v>0</v>
      </c>
      <c r="AJ480" s="3">
        <v>0</v>
      </c>
      <c r="AK480" s="3">
        <v>0</v>
      </c>
      <c r="AL480" s="4">
        <v>0</v>
      </c>
      <c r="AM480" s="3">
        <v>0</v>
      </c>
      <c r="AN480" s="3">
        <v>0</v>
      </c>
      <c r="AO480" s="4">
        <v>0</v>
      </c>
      <c r="AP480" s="1" t="s">
        <v>478</v>
      </c>
      <c r="AQ480" s="1">
        <v>5</v>
      </c>
    </row>
    <row r="481" spans="1:43" x14ac:dyDescent="0.2">
      <c r="A481" s="1" t="s">
        <v>680</v>
      </c>
      <c r="B481" s="1" t="s">
        <v>1163</v>
      </c>
      <c r="C481" s="1" t="s">
        <v>1385</v>
      </c>
      <c r="D481" s="1" t="s">
        <v>1728</v>
      </c>
      <c r="E481" s="3">
        <v>16.288888888888888</v>
      </c>
      <c r="F481" s="3">
        <f t="shared" si="23"/>
        <v>72.956000000000003</v>
      </c>
      <c r="G481" s="3">
        <f>SUM(Table39[[#This Row],[RN Hours Contract (W/ Admin, DON)]], Table39[[#This Row],[LPN Contract Hours (w/ Admin)]], Table39[[#This Row],[CNA/NA/Med Aide Contract Hours]])</f>
        <v>9.5966666666666658</v>
      </c>
      <c r="H481" s="4">
        <f>Table39[[#This Row],[Total Contract Hours]]/Table39[[#This Row],[Total Hours Nurse Staffing]]</f>
        <v>0.13154047188259588</v>
      </c>
      <c r="I481" s="3">
        <f>SUM(Table39[[#This Row],[RN Hours]], Table39[[#This Row],[RN Admin Hours]], Table39[[#This Row],[RN DON Hours]])</f>
        <v>7.9694444444444432</v>
      </c>
      <c r="J481" s="3">
        <f t="shared" ref="J481:J544" si="24">SUM(M481,P481,S481)</f>
        <v>0</v>
      </c>
      <c r="K481" s="4">
        <f>Table39[[#This Row],[RN Hours Contract (W/ Admin, DON)]]/Table39[[#This Row],[RN Hours (w/ Admin, DON)]]</f>
        <v>0</v>
      </c>
      <c r="L481" s="3">
        <v>5.7472222222222218</v>
      </c>
      <c r="M481" s="3">
        <v>0</v>
      </c>
      <c r="N481" s="4">
        <f>Table39[[#This Row],[RN Hours Contract]]/Table39[[#This Row],[RN Hours]]</f>
        <v>0</v>
      </c>
      <c r="O481" s="3">
        <v>0</v>
      </c>
      <c r="P481" s="3">
        <v>0</v>
      </c>
      <c r="Q481" s="4">
        <v>0</v>
      </c>
      <c r="R481" s="3">
        <v>2.2222222222222219</v>
      </c>
      <c r="S481" s="3">
        <v>0</v>
      </c>
      <c r="T481" s="4">
        <f>Table39[[#This Row],[RN DON Hours Contract]]/Table39[[#This Row],[RN DON Hours]]</f>
        <v>0</v>
      </c>
      <c r="U481" s="3">
        <f>SUM(Table39[[#This Row],[LPN Hours]], Table39[[#This Row],[LPN Admin Hours]])</f>
        <v>22.55</v>
      </c>
      <c r="V481" s="3">
        <f>Table39[[#This Row],[LPN Hours Contract]]+Table39[[#This Row],[LPN Admin Hours Contract]]</f>
        <v>9.5966666666666658</v>
      </c>
      <c r="W481" s="4">
        <f t="shared" ref="W481:W544" si="25">V481/U481</f>
        <v>0.42557280118255725</v>
      </c>
      <c r="X481" s="3">
        <v>15.73</v>
      </c>
      <c r="Y481" s="3">
        <v>9.5966666666666658</v>
      </c>
      <c r="Z481" s="4">
        <f>Table39[[#This Row],[LPN Hours Contract]]/Table39[[#This Row],[LPN Hours]]</f>
        <v>0.61008688281415546</v>
      </c>
      <c r="AA481" s="3">
        <v>6.8199999999999994</v>
      </c>
      <c r="AB481" s="3">
        <v>0</v>
      </c>
      <c r="AC481" s="4">
        <f>Table39[[#This Row],[LPN Admin Hours Contract]]/Table39[[#This Row],[LPN Admin Hours]]</f>
        <v>0</v>
      </c>
      <c r="AD481" s="3">
        <f>SUM(Table39[[#This Row],[CNA Hours]], Table39[[#This Row],[NA in Training Hours]], Table39[[#This Row],[Med Aide/Tech Hours]])</f>
        <v>42.436555555555557</v>
      </c>
      <c r="AE481" s="3">
        <f>SUM(Table39[[#This Row],[CNA Hours Contract]], Table39[[#This Row],[NA in Training Hours Contract]], Table39[[#This Row],[Med Aide/Tech Hours Contract]])</f>
        <v>0</v>
      </c>
      <c r="AF481" s="4">
        <f>Table39[[#This Row],[CNA/NA/Med Aide Contract Hours]]/Table39[[#This Row],[Total CNA, NA in Training, Med Aide/Tech Hours]]</f>
        <v>0</v>
      </c>
      <c r="AG481" s="3">
        <v>42.436555555555557</v>
      </c>
      <c r="AH481" s="3">
        <v>0</v>
      </c>
      <c r="AI481" s="4">
        <f>Table39[[#This Row],[CNA Hours Contract]]/Table39[[#This Row],[CNA Hours]]</f>
        <v>0</v>
      </c>
      <c r="AJ481" s="3">
        <v>0</v>
      </c>
      <c r="AK481" s="3">
        <v>0</v>
      </c>
      <c r="AL481" s="4">
        <v>0</v>
      </c>
      <c r="AM481" s="3">
        <v>0</v>
      </c>
      <c r="AN481" s="3">
        <v>0</v>
      </c>
      <c r="AO481" s="4">
        <v>0</v>
      </c>
      <c r="AP481" s="1" t="s">
        <v>479</v>
      </c>
      <c r="AQ481" s="1">
        <v>5</v>
      </c>
    </row>
    <row r="482" spans="1:43" x14ac:dyDescent="0.2">
      <c r="A482" s="1" t="s">
        <v>680</v>
      </c>
      <c r="B482" s="1" t="s">
        <v>1164</v>
      </c>
      <c r="C482" s="1" t="s">
        <v>1625</v>
      </c>
      <c r="D482" s="1" t="s">
        <v>1773</v>
      </c>
      <c r="E482" s="3">
        <v>11.455555555555556</v>
      </c>
      <c r="F482" s="3">
        <f t="shared" si="23"/>
        <v>53.88366666666667</v>
      </c>
      <c r="G482" s="3">
        <f>SUM(Table39[[#This Row],[RN Hours Contract (W/ Admin, DON)]], Table39[[#This Row],[LPN Contract Hours (w/ Admin)]], Table39[[#This Row],[CNA/NA/Med Aide Contract Hours]])</f>
        <v>0</v>
      </c>
      <c r="H482" s="4">
        <f>Table39[[#This Row],[Total Contract Hours]]/Table39[[#This Row],[Total Hours Nurse Staffing]]</f>
        <v>0</v>
      </c>
      <c r="I482" s="3">
        <f>SUM(Table39[[#This Row],[RN Hours]], Table39[[#This Row],[RN Admin Hours]], Table39[[#This Row],[RN DON Hours]])</f>
        <v>17.337666666666667</v>
      </c>
      <c r="J482" s="3">
        <f t="shared" si="24"/>
        <v>0</v>
      </c>
      <c r="K482" s="4">
        <f>Table39[[#This Row],[RN Hours Contract (W/ Admin, DON)]]/Table39[[#This Row],[RN Hours (w/ Admin, DON)]]</f>
        <v>0</v>
      </c>
      <c r="L482" s="3">
        <v>15.063888888888888</v>
      </c>
      <c r="M482" s="3">
        <v>0</v>
      </c>
      <c r="N482" s="4">
        <f>Table39[[#This Row],[RN Hours Contract]]/Table39[[#This Row],[RN Hours]]</f>
        <v>0</v>
      </c>
      <c r="O482" s="3">
        <v>0</v>
      </c>
      <c r="P482" s="3">
        <v>0</v>
      </c>
      <c r="Q482" s="4">
        <v>0</v>
      </c>
      <c r="R482" s="3">
        <v>2.273777777777779</v>
      </c>
      <c r="S482" s="3">
        <v>0</v>
      </c>
      <c r="T482" s="4">
        <f>Table39[[#This Row],[RN DON Hours Contract]]/Table39[[#This Row],[RN DON Hours]]</f>
        <v>0</v>
      </c>
      <c r="U482" s="3">
        <f>SUM(Table39[[#This Row],[LPN Hours]], Table39[[#This Row],[LPN Admin Hours]])</f>
        <v>9.280555555555555</v>
      </c>
      <c r="V482" s="3">
        <f>Table39[[#This Row],[LPN Hours Contract]]+Table39[[#This Row],[LPN Admin Hours Contract]]</f>
        <v>0</v>
      </c>
      <c r="W482" s="4">
        <f t="shared" si="25"/>
        <v>0</v>
      </c>
      <c r="X482" s="3">
        <v>9.280555555555555</v>
      </c>
      <c r="Y482" s="3">
        <v>0</v>
      </c>
      <c r="Z482" s="4">
        <f>Table39[[#This Row],[LPN Hours Contract]]/Table39[[#This Row],[LPN Hours]]</f>
        <v>0</v>
      </c>
      <c r="AA482" s="3">
        <v>0</v>
      </c>
      <c r="AB482" s="3">
        <v>0</v>
      </c>
      <c r="AC482" s="4">
        <v>0</v>
      </c>
      <c r="AD482" s="3">
        <f>SUM(Table39[[#This Row],[CNA Hours]], Table39[[#This Row],[NA in Training Hours]], Table39[[#This Row],[Med Aide/Tech Hours]])</f>
        <v>27.265444444444444</v>
      </c>
      <c r="AE482" s="3">
        <f>SUM(Table39[[#This Row],[CNA Hours Contract]], Table39[[#This Row],[NA in Training Hours Contract]], Table39[[#This Row],[Med Aide/Tech Hours Contract]])</f>
        <v>0</v>
      </c>
      <c r="AF482" s="4">
        <f>Table39[[#This Row],[CNA/NA/Med Aide Contract Hours]]/Table39[[#This Row],[Total CNA, NA in Training, Med Aide/Tech Hours]]</f>
        <v>0</v>
      </c>
      <c r="AG482" s="3">
        <v>27.265444444444444</v>
      </c>
      <c r="AH482" s="3">
        <v>0</v>
      </c>
      <c r="AI482" s="4">
        <f>Table39[[#This Row],[CNA Hours Contract]]/Table39[[#This Row],[CNA Hours]]</f>
        <v>0</v>
      </c>
      <c r="AJ482" s="3">
        <v>0</v>
      </c>
      <c r="AK482" s="3">
        <v>0</v>
      </c>
      <c r="AL482" s="4">
        <v>0</v>
      </c>
      <c r="AM482" s="3">
        <v>0</v>
      </c>
      <c r="AN482" s="3">
        <v>0</v>
      </c>
      <c r="AO482" s="4">
        <v>0</v>
      </c>
      <c r="AP482" s="1" t="s">
        <v>480</v>
      </c>
      <c r="AQ482" s="1">
        <v>5</v>
      </c>
    </row>
    <row r="483" spans="1:43" x14ac:dyDescent="0.2">
      <c r="A483" s="1" t="s">
        <v>680</v>
      </c>
      <c r="B483" s="1" t="s">
        <v>1165</v>
      </c>
      <c r="C483" s="1" t="s">
        <v>1498</v>
      </c>
      <c r="D483" s="1" t="s">
        <v>1744</v>
      </c>
      <c r="E483" s="3">
        <v>77.811111111111117</v>
      </c>
      <c r="F483" s="3">
        <f t="shared" si="23"/>
        <v>269.90988888888887</v>
      </c>
      <c r="G483" s="3">
        <f>SUM(Table39[[#This Row],[RN Hours Contract (W/ Admin, DON)]], Table39[[#This Row],[LPN Contract Hours (w/ Admin)]], Table39[[#This Row],[CNA/NA/Med Aide Contract Hours]])</f>
        <v>25.319777777777777</v>
      </c>
      <c r="H483" s="4">
        <f>Table39[[#This Row],[Total Contract Hours]]/Table39[[#This Row],[Total Hours Nurse Staffing]]</f>
        <v>9.380826275765286E-2</v>
      </c>
      <c r="I483" s="3">
        <f>SUM(Table39[[#This Row],[RN Hours]], Table39[[#This Row],[RN Admin Hours]], Table39[[#This Row],[RN DON Hours]])</f>
        <v>58.168777777777777</v>
      </c>
      <c r="J483" s="3">
        <f t="shared" si="24"/>
        <v>2.4493333333333331</v>
      </c>
      <c r="K483" s="4">
        <f>Table39[[#This Row],[RN Hours Contract (W/ Admin, DON)]]/Table39[[#This Row],[RN Hours (w/ Admin, DON)]]</f>
        <v>4.2107354269854576E-2</v>
      </c>
      <c r="L483" s="3">
        <v>41.582666666666668</v>
      </c>
      <c r="M483" s="3">
        <v>1.5382222222222222</v>
      </c>
      <c r="N483" s="4">
        <f>Table39[[#This Row],[RN Hours Contract]]/Table39[[#This Row],[RN Hours]]</f>
        <v>3.6991909021921524E-2</v>
      </c>
      <c r="O483" s="3">
        <v>10.363888888888889</v>
      </c>
      <c r="P483" s="3">
        <v>0.91111111111111109</v>
      </c>
      <c r="Q483" s="4">
        <f>Table39[[#This Row],[RN Admin Hours Contract]]/Table39[[#This Row],[RN Admin Hours]]</f>
        <v>8.7912087912087905E-2</v>
      </c>
      <c r="R483" s="3">
        <v>6.2222222222222223</v>
      </c>
      <c r="S483" s="3">
        <v>0</v>
      </c>
      <c r="T483" s="4">
        <f>Table39[[#This Row],[RN DON Hours Contract]]/Table39[[#This Row],[RN DON Hours]]</f>
        <v>0</v>
      </c>
      <c r="U483" s="3">
        <f>SUM(Table39[[#This Row],[LPN Hours]], Table39[[#This Row],[LPN Admin Hours]])</f>
        <v>46.033999999999999</v>
      </c>
      <c r="V483" s="3">
        <f>Table39[[#This Row],[LPN Hours Contract]]+Table39[[#This Row],[LPN Admin Hours Contract]]</f>
        <v>3.285333333333333</v>
      </c>
      <c r="W483" s="4">
        <f t="shared" si="25"/>
        <v>7.1367539934251489E-2</v>
      </c>
      <c r="X483" s="3">
        <v>42.189555555555557</v>
      </c>
      <c r="Y483" s="3">
        <v>3.285333333333333</v>
      </c>
      <c r="Z483" s="4">
        <f>Table39[[#This Row],[LPN Hours Contract]]/Table39[[#This Row],[LPN Hours]]</f>
        <v>7.7870773703865609E-2</v>
      </c>
      <c r="AA483" s="3">
        <v>3.8444444444444446</v>
      </c>
      <c r="AB483" s="3">
        <v>0</v>
      </c>
      <c r="AC483" s="4">
        <f>Table39[[#This Row],[LPN Admin Hours Contract]]/Table39[[#This Row],[LPN Admin Hours]]</f>
        <v>0</v>
      </c>
      <c r="AD483" s="3">
        <f>SUM(Table39[[#This Row],[CNA Hours]], Table39[[#This Row],[NA in Training Hours]], Table39[[#This Row],[Med Aide/Tech Hours]])</f>
        <v>165.70711111111109</v>
      </c>
      <c r="AE483" s="3">
        <f>SUM(Table39[[#This Row],[CNA Hours Contract]], Table39[[#This Row],[NA in Training Hours Contract]], Table39[[#This Row],[Med Aide/Tech Hours Contract]])</f>
        <v>19.585111111111111</v>
      </c>
      <c r="AF483" s="4">
        <f>Table39[[#This Row],[CNA/NA/Med Aide Contract Hours]]/Table39[[#This Row],[Total CNA, NA in Training, Med Aide/Tech Hours]]</f>
        <v>0.11819113241301253</v>
      </c>
      <c r="AG483" s="3">
        <v>165.62655555555554</v>
      </c>
      <c r="AH483" s="3">
        <v>19.585111111111111</v>
      </c>
      <c r="AI483" s="4">
        <f>Table39[[#This Row],[CNA Hours Contract]]/Table39[[#This Row],[CNA Hours]]</f>
        <v>0.11824861686833633</v>
      </c>
      <c r="AJ483" s="3">
        <v>8.0555555555555561E-2</v>
      </c>
      <c r="AK483" s="3">
        <v>0</v>
      </c>
      <c r="AL483" s="4">
        <f>Table39[[#This Row],[NA in Training Hours Contract]]/Table39[[#This Row],[NA in Training Hours]]</f>
        <v>0</v>
      </c>
      <c r="AM483" s="3">
        <v>0</v>
      </c>
      <c r="AN483" s="3">
        <v>0</v>
      </c>
      <c r="AO483" s="4">
        <v>0</v>
      </c>
      <c r="AP483" s="1" t="s">
        <v>481</v>
      </c>
      <c r="AQ483" s="1">
        <v>5</v>
      </c>
    </row>
    <row r="484" spans="1:43" x14ac:dyDescent="0.2">
      <c r="A484" s="1" t="s">
        <v>680</v>
      </c>
      <c r="B484" s="1" t="s">
        <v>1166</v>
      </c>
      <c r="C484" s="1" t="s">
        <v>1551</v>
      </c>
      <c r="D484" s="1" t="s">
        <v>1717</v>
      </c>
      <c r="E484" s="3">
        <v>40.777777777777779</v>
      </c>
      <c r="F484" s="3">
        <f t="shared" si="23"/>
        <v>162.31955555555555</v>
      </c>
      <c r="G484" s="3">
        <f>SUM(Table39[[#This Row],[RN Hours Contract (W/ Admin, DON)]], Table39[[#This Row],[LPN Contract Hours (w/ Admin)]], Table39[[#This Row],[CNA/NA/Med Aide Contract Hours]])</f>
        <v>103.48333333333333</v>
      </c>
      <c r="H484" s="4">
        <f>Table39[[#This Row],[Total Contract Hours]]/Table39[[#This Row],[Total Hours Nurse Staffing]]</f>
        <v>0.63752844183900625</v>
      </c>
      <c r="I484" s="3">
        <f>SUM(Table39[[#This Row],[RN Hours]], Table39[[#This Row],[RN Admin Hours]], Table39[[#This Row],[RN DON Hours]])</f>
        <v>6.291666666666667</v>
      </c>
      <c r="J484" s="3">
        <f t="shared" si="24"/>
        <v>0.31111111111111112</v>
      </c>
      <c r="K484" s="4">
        <f>Table39[[#This Row],[RN Hours Contract (W/ Admin, DON)]]/Table39[[#This Row],[RN Hours (w/ Admin, DON)]]</f>
        <v>4.9448123620309051E-2</v>
      </c>
      <c r="L484" s="3">
        <v>6.291666666666667</v>
      </c>
      <c r="M484" s="3">
        <v>0.31111111111111112</v>
      </c>
      <c r="N484" s="4">
        <f>Table39[[#This Row],[RN Hours Contract]]/Table39[[#This Row],[RN Hours]]</f>
        <v>4.9448123620309051E-2</v>
      </c>
      <c r="O484" s="3">
        <v>0</v>
      </c>
      <c r="P484" s="3">
        <v>0</v>
      </c>
      <c r="Q484" s="4">
        <v>0</v>
      </c>
      <c r="R484" s="3">
        <v>0</v>
      </c>
      <c r="S484" s="3">
        <v>0</v>
      </c>
      <c r="T484" s="4">
        <v>0</v>
      </c>
      <c r="U484" s="3">
        <f>SUM(Table39[[#This Row],[LPN Hours]], Table39[[#This Row],[LPN Admin Hours]])</f>
        <v>44.74655555555556</v>
      </c>
      <c r="V484" s="3">
        <f>Table39[[#This Row],[LPN Hours Contract]]+Table39[[#This Row],[LPN Admin Hours Contract]]</f>
        <v>38.56666666666667</v>
      </c>
      <c r="W484" s="4">
        <f t="shared" si="25"/>
        <v>0.86189129392951414</v>
      </c>
      <c r="X484" s="3">
        <v>42.780555555555559</v>
      </c>
      <c r="Y484" s="3">
        <v>38.56666666666667</v>
      </c>
      <c r="Z484" s="4">
        <f>Table39[[#This Row],[LPN Hours Contract]]/Table39[[#This Row],[LPN Hours]]</f>
        <v>0.90149990260372703</v>
      </c>
      <c r="AA484" s="3">
        <v>1.966</v>
      </c>
      <c r="AB484" s="3">
        <v>0</v>
      </c>
      <c r="AC484" s="4">
        <f>Table39[[#This Row],[LPN Admin Hours Contract]]/Table39[[#This Row],[LPN Admin Hours]]</f>
        <v>0</v>
      </c>
      <c r="AD484" s="3">
        <f>SUM(Table39[[#This Row],[CNA Hours]], Table39[[#This Row],[NA in Training Hours]], Table39[[#This Row],[Med Aide/Tech Hours]])</f>
        <v>111.28133333333334</v>
      </c>
      <c r="AE484" s="3">
        <f>SUM(Table39[[#This Row],[CNA Hours Contract]], Table39[[#This Row],[NA in Training Hours Contract]], Table39[[#This Row],[Med Aide/Tech Hours Contract]])</f>
        <v>64.605555555555554</v>
      </c>
      <c r="AF484" s="4">
        <f>Table39[[#This Row],[CNA/NA/Med Aide Contract Hours]]/Table39[[#This Row],[Total CNA, NA in Training, Med Aide/Tech Hours]]</f>
        <v>0.58056058118961751</v>
      </c>
      <c r="AG484" s="3">
        <v>111.28133333333334</v>
      </c>
      <c r="AH484" s="3">
        <v>64.605555555555554</v>
      </c>
      <c r="AI484" s="4">
        <f>Table39[[#This Row],[CNA Hours Contract]]/Table39[[#This Row],[CNA Hours]]</f>
        <v>0.58056058118961751</v>
      </c>
      <c r="AJ484" s="3">
        <v>0</v>
      </c>
      <c r="AK484" s="3">
        <v>0</v>
      </c>
      <c r="AL484" s="4">
        <v>0</v>
      </c>
      <c r="AM484" s="3">
        <v>0</v>
      </c>
      <c r="AN484" s="3">
        <v>0</v>
      </c>
      <c r="AO484" s="4">
        <v>0</v>
      </c>
      <c r="AP484" s="1" t="s">
        <v>482</v>
      </c>
      <c r="AQ484" s="1">
        <v>5</v>
      </c>
    </row>
    <row r="485" spans="1:43" x14ac:dyDescent="0.2">
      <c r="A485" s="1" t="s">
        <v>680</v>
      </c>
      <c r="B485" s="1" t="s">
        <v>1167</v>
      </c>
      <c r="C485" s="1" t="s">
        <v>1443</v>
      </c>
      <c r="D485" s="1" t="s">
        <v>1741</v>
      </c>
      <c r="E485" s="3">
        <v>127.24444444444444</v>
      </c>
      <c r="F485" s="3">
        <f t="shared" si="23"/>
        <v>385.43611111111113</v>
      </c>
      <c r="G485" s="3">
        <f>SUM(Table39[[#This Row],[RN Hours Contract (W/ Admin, DON)]], Table39[[#This Row],[LPN Contract Hours (w/ Admin)]], Table39[[#This Row],[CNA/NA/Med Aide Contract Hours]])</f>
        <v>9.6611111111111097</v>
      </c>
      <c r="H485" s="4">
        <f>Table39[[#This Row],[Total Contract Hours]]/Table39[[#This Row],[Total Hours Nurse Staffing]]</f>
        <v>2.5065402105839699E-2</v>
      </c>
      <c r="I485" s="3">
        <f>SUM(Table39[[#This Row],[RN Hours]], Table39[[#This Row],[RN Admin Hours]], Table39[[#This Row],[RN DON Hours]])</f>
        <v>130.95555555555555</v>
      </c>
      <c r="J485" s="3">
        <f t="shared" si="24"/>
        <v>0.16666666666666666</v>
      </c>
      <c r="K485" s="4">
        <f>Table39[[#This Row],[RN Hours Contract (W/ Admin, DON)]]/Table39[[#This Row],[RN Hours (w/ Admin, DON)]]</f>
        <v>1.2726964194807399E-3</v>
      </c>
      <c r="L485" s="3">
        <v>113.31111111111112</v>
      </c>
      <c r="M485" s="3">
        <v>0.16666666666666666</v>
      </c>
      <c r="N485" s="4">
        <f>Table39[[#This Row],[RN Hours Contract]]/Table39[[#This Row],[RN Hours]]</f>
        <v>1.4708766424789174E-3</v>
      </c>
      <c r="O485" s="3">
        <v>12.044444444444444</v>
      </c>
      <c r="P485" s="3">
        <v>0</v>
      </c>
      <c r="Q485" s="4">
        <f>Table39[[#This Row],[RN Admin Hours Contract]]/Table39[[#This Row],[RN Admin Hours]]</f>
        <v>0</v>
      </c>
      <c r="R485" s="3">
        <v>5.6</v>
      </c>
      <c r="S485" s="3">
        <v>0</v>
      </c>
      <c r="T485" s="4">
        <f>Table39[[#This Row],[RN DON Hours Contract]]/Table39[[#This Row],[RN DON Hours]]</f>
        <v>0</v>
      </c>
      <c r="U485" s="3">
        <f>SUM(Table39[[#This Row],[LPN Hours]], Table39[[#This Row],[LPN Admin Hours]])</f>
        <v>62.447222222222223</v>
      </c>
      <c r="V485" s="3">
        <f>Table39[[#This Row],[LPN Hours Contract]]+Table39[[#This Row],[LPN Admin Hours Contract]]</f>
        <v>0</v>
      </c>
      <c r="W485" s="4">
        <f t="shared" si="25"/>
        <v>0</v>
      </c>
      <c r="X485" s="3">
        <v>62.447222222222223</v>
      </c>
      <c r="Y485" s="3">
        <v>0</v>
      </c>
      <c r="Z485" s="4">
        <f>Table39[[#This Row],[LPN Hours Contract]]/Table39[[#This Row],[LPN Hours]]</f>
        <v>0</v>
      </c>
      <c r="AA485" s="3">
        <v>0</v>
      </c>
      <c r="AB485" s="3">
        <v>0</v>
      </c>
      <c r="AC485" s="4">
        <v>0</v>
      </c>
      <c r="AD485" s="3">
        <f>SUM(Table39[[#This Row],[CNA Hours]], Table39[[#This Row],[NA in Training Hours]], Table39[[#This Row],[Med Aide/Tech Hours]])</f>
        <v>192.03333333333333</v>
      </c>
      <c r="AE485" s="3">
        <f>SUM(Table39[[#This Row],[CNA Hours Contract]], Table39[[#This Row],[NA in Training Hours Contract]], Table39[[#This Row],[Med Aide/Tech Hours Contract]])</f>
        <v>9.4944444444444436</v>
      </c>
      <c r="AF485" s="4">
        <f>Table39[[#This Row],[CNA/NA/Med Aide Contract Hours]]/Table39[[#This Row],[Total CNA, NA in Training, Med Aide/Tech Hours]]</f>
        <v>4.9441647862060983E-2</v>
      </c>
      <c r="AG485" s="3">
        <v>182.64444444444445</v>
      </c>
      <c r="AH485" s="3">
        <v>9.4944444444444436</v>
      </c>
      <c r="AI485" s="4">
        <f>Table39[[#This Row],[CNA Hours Contract]]/Table39[[#This Row],[CNA Hours]]</f>
        <v>5.1983209636208783E-2</v>
      </c>
      <c r="AJ485" s="3">
        <v>9.3888888888888893</v>
      </c>
      <c r="AK485" s="3">
        <v>0</v>
      </c>
      <c r="AL485" s="4">
        <f>Table39[[#This Row],[NA in Training Hours Contract]]/Table39[[#This Row],[NA in Training Hours]]</f>
        <v>0</v>
      </c>
      <c r="AM485" s="3">
        <v>0</v>
      </c>
      <c r="AN485" s="3">
        <v>0</v>
      </c>
      <c r="AO485" s="4">
        <v>0</v>
      </c>
      <c r="AP485" s="1" t="s">
        <v>483</v>
      </c>
      <c r="AQ485" s="1">
        <v>5</v>
      </c>
    </row>
    <row r="486" spans="1:43" x14ac:dyDescent="0.2">
      <c r="A486" s="1" t="s">
        <v>680</v>
      </c>
      <c r="B486" s="1" t="s">
        <v>1168</v>
      </c>
      <c r="C486" s="1" t="s">
        <v>1439</v>
      </c>
      <c r="D486" s="1" t="s">
        <v>1741</v>
      </c>
      <c r="E486" s="3">
        <v>146.63333333333333</v>
      </c>
      <c r="F486" s="3">
        <f t="shared" si="23"/>
        <v>431.70555555555552</v>
      </c>
      <c r="G486" s="3">
        <f>SUM(Table39[[#This Row],[RN Hours Contract (W/ Admin, DON)]], Table39[[#This Row],[LPN Contract Hours (w/ Admin)]], Table39[[#This Row],[CNA/NA/Med Aide Contract Hours]])</f>
        <v>0</v>
      </c>
      <c r="H486" s="4">
        <f>Table39[[#This Row],[Total Contract Hours]]/Table39[[#This Row],[Total Hours Nurse Staffing]]</f>
        <v>0</v>
      </c>
      <c r="I486" s="3">
        <f>SUM(Table39[[#This Row],[RN Hours]], Table39[[#This Row],[RN Admin Hours]], Table39[[#This Row],[RN DON Hours]])</f>
        <v>43.155555555555551</v>
      </c>
      <c r="J486" s="3">
        <f t="shared" si="24"/>
        <v>0</v>
      </c>
      <c r="K486" s="4">
        <f>Table39[[#This Row],[RN Hours Contract (W/ Admin, DON)]]/Table39[[#This Row],[RN Hours (w/ Admin, DON)]]</f>
        <v>0</v>
      </c>
      <c r="L486" s="3">
        <v>27.955555555555556</v>
      </c>
      <c r="M486" s="3">
        <v>0</v>
      </c>
      <c r="N486" s="4">
        <f>Table39[[#This Row],[RN Hours Contract]]/Table39[[#This Row],[RN Hours]]</f>
        <v>0</v>
      </c>
      <c r="O486" s="3">
        <v>10.222222222222221</v>
      </c>
      <c r="P486" s="3">
        <v>0</v>
      </c>
      <c r="Q486" s="4">
        <f>Table39[[#This Row],[RN Admin Hours Contract]]/Table39[[#This Row],[RN Admin Hours]]</f>
        <v>0</v>
      </c>
      <c r="R486" s="3">
        <v>4.9777777777777779</v>
      </c>
      <c r="S486" s="3">
        <v>0</v>
      </c>
      <c r="T486" s="4">
        <f>Table39[[#This Row],[RN DON Hours Contract]]/Table39[[#This Row],[RN DON Hours]]</f>
        <v>0</v>
      </c>
      <c r="U486" s="3">
        <f>SUM(Table39[[#This Row],[LPN Hours]], Table39[[#This Row],[LPN Admin Hours]])</f>
        <v>130.08333333333334</v>
      </c>
      <c r="V486" s="3">
        <f>Table39[[#This Row],[LPN Hours Contract]]+Table39[[#This Row],[LPN Admin Hours Contract]]</f>
        <v>0</v>
      </c>
      <c r="W486" s="4">
        <f t="shared" si="25"/>
        <v>0</v>
      </c>
      <c r="X486" s="3">
        <v>112.16944444444445</v>
      </c>
      <c r="Y486" s="3">
        <v>0</v>
      </c>
      <c r="Z486" s="4">
        <f>Table39[[#This Row],[LPN Hours Contract]]/Table39[[#This Row],[LPN Hours]]</f>
        <v>0</v>
      </c>
      <c r="AA486" s="3">
        <v>17.913888888888888</v>
      </c>
      <c r="AB486" s="3">
        <v>0</v>
      </c>
      <c r="AC486" s="4">
        <f>Table39[[#This Row],[LPN Admin Hours Contract]]/Table39[[#This Row],[LPN Admin Hours]]</f>
        <v>0</v>
      </c>
      <c r="AD486" s="3">
        <f>SUM(Table39[[#This Row],[CNA Hours]], Table39[[#This Row],[NA in Training Hours]], Table39[[#This Row],[Med Aide/Tech Hours]])</f>
        <v>258.46666666666664</v>
      </c>
      <c r="AE486" s="3">
        <f>SUM(Table39[[#This Row],[CNA Hours Contract]], Table39[[#This Row],[NA in Training Hours Contract]], Table39[[#This Row],[Med Aide/Tech Hours Contract]])</f>
        <v>0</v>
      </c>
      <c r="AF486" s="4">
        <f>Table39[[#This Row],[CNA/NA/Med Aide Contract Hours]]/Table39[[#This Row],[Total CNA, NA in Training, Med Aide/Tech Hours]]</f>
        <v>0</v>
      </c>
      <c r="AG486" s="3">
        <v>258.46666666666664</v>
      </c>
      <c r="AH486" s="3">
        <v>0</v>
      </c>
      <c r="AI486" s="4">
        <f>Table39[[#This Row],[CNA Hours Contract]]/Table39[[#This Row],[CNA Hours]]</f>
        <v>0</v>
      </c>
      <c r="AJ486" s="3">
        <v>0</v>
      </c>
      <c r="AK486" s="3">
        <v>0</v>
      </c>
      <c r="AL486" s="4">
        <v>0</v>
      </c>
      <c r="AM486" s="3">
        <v>0</v>
      </c>
      <c r="AN486" s="3">
        <v>0</v>
      </c>
      <c r="AO486" s="4">
        <v>0</v>
      </c>
      <c r="AP486" s="1" t="s">
        <v>484</v>
      </c>
      <c r="AQ486" s="1">
        <v>5</v>
      </c>
    </row>
    <row r="487" spans="1:43" x14ac:dyDescent="0.2">
      <c r="A487" s="1" t="s">
        <v>680</v>
      </c>
      <c r="B487" s="1" t="s">
        <v>1169</v>
      </c>
      <c r="C487" s="1" t="s">
        <v>1515</v>
      </c>
      <c r="D487" s="1" t="s">
        <v>1741</v>
      </c>
      <c r="E487" s="3">
        <v>38.655555555555559</v>
      </c>
      <c r="F487" s="3">
        <f t="shared" si="23"/>
        <v>157.03333333333333</v>
      </c>
      <c r="G487" s="3">
        <f>SUM(Table39[[#This Row],[RN Hours Contract (W/ Admin, DON)]], Table39[[#This Row],[LPN Contract Hours (w/ Admin)]], Table39[[#This Row],[CNA/NA/Med Aide Contract Hours]])</f>
        <v>0</v>
      </c>
      <c r="H487" s="4">
        <f>Table39[[#This Row],[Total Contract Hours]]/Table39[[#This Row],[Total Hours Nurse Staffing]]</f>
        <v>0</v>
      </c>
      <c r="I487" s="3">
        <f>SUM(Table39[[#This Row],[RN Hours]], Table39[[#This Row],[RN Admin Hours]], Table39[[#This Row],[RN DON Hours]])</f>
        <v>61.794444444444437</v>
      </c>
      <c r="J487" s="3">
        <f t="shared" si="24"/>
        <v>0</v>
      </c>
      <c r="K487" s="4">
        <f>Table39[[#This Row],[RN Hours Contract (W/ Admin, DON)]]/Table39[[#This Row],[RN Hours (w/ Admin, DON)]]</f>
        <v>0</v>
      </c>
      <c r="L487" s="3">
        <v>46.763888888888886</v>
      </c>
      <c r="M487" s="3">
        <v>0</v>
      </c>
      <c r="N487" s="4">
        <f>Table39[[#This Row],[RN Hours Contract]]/Table39[[#This Row],[RN Hours]]</f>
        <v>0</v>
      </c>
      <c r="O487" s="3">
        <v>10.08611111111111</v>
      </c>
      <c r="P487" s="3">
        <v>0</v>
      </c>
      <c r="Q487" s="4">
        <f>Table39[[#This Row],[RN Admin Hours Contract]]/Table39[[#This Row],[RN Admin Hours]]</f>
        <v>0</v>
      </c>
      <c r="R487" s="3">
        <v>4.9444444444444446</v>
      </c>
      <c r="S487" s="3">
        <v>0</v>
      </c>
      <c r="T487" s="4">
        <f>Table39[[#This Row],[RN DON Hours Contract]]/Table39[[#This Row],[RN DON Hours]]</f>
        <v>0</v>
      </c>
      <c r="U487" s="3">
        <f>SUM(Table39[[#This Row],[LPN Hours]], Table39[[#This Row],[LPN Admin Hours]])</f>
        <v>13.844444444444445</v>
      </c>
      <c r="V487" s="3">
        <f>Table39[[#This Row],[LPN Hours Contract]]+Table39[[#This Row],[LPN Admin Hours Contract]]</f>
        <v>0</v>
      </c>
      <c r="W487" s="4">
        <f t="shared" si="25"/>
        <v>0</v>
      </c>
      <c r="X487" s="3">
        <v>13.844444444444445</v>
      </c>
      <c r="Y487" s="3">
        <v>0</v>
      </c>
      <c r="Z487" s="4">
        <f>Table39[[#This Row],[LPN Hours Contract]]/Table39[[#This Row],[LPN Hours]]</f>
        <v>0</v>
      </c>
      <c r="AA487" s="3">
        <v>0</v>
      </c>
      <c r="AB487" s="3">
        <v>0</v>
      </c>
      <c r="AC487" s="4">
        <v>0</v>
      </c>
      <c r="AD487" s="3">
        <f>SUM(Table39[[#This Row],[CNA Hours]], Table39[[#This Row],[NA in Training Hours]], Table39[[#This Row],[Med Aide/Tech Hours]])</f>
        <v>81.394444444444446</v>
      </c>
      <c r="AE487" s="3">
        <f>SUM(Table39[[#This Row],[CNA Hours Contract]], Table39[[#This Row],[NA in Training Hours Contract]], Table39[[#This Row],[Med Aide/Tech Hours Contract]])</f>
        <v>0</v>
      </c>
      <c r="AF487" s="4">
        <f>Table39[[#This Row],[CNA/NA/Med Aide Contract Hours]]/Table39[[#This Row],[Total CNA, NA in Training, Med Aide/Tech Hours]]</f>
        <v>0</v>
      </c>
      <c r="AG487" s="3">
        <v>81.394444444444446</v>
      </c>
      <c r="AH487" s="3">
        <v>0</v>
      </c>
      <c r="AI487" s="4">
        <f>Table39[[#This Row],[CNA Hours Contract]]/Table39[[#This Row],[CNA Hours]]</f>
        <v>0</v>
      </c>
      <c r="AJ487" s="3">
        <v>0</v>
      </c>
      <c r="AK487" s="3">
        <v>0</v>
      </c>
      <c r="AL487" s="4">
        <v>0</v>
      </c>
      <c r="AM487" s="3">
        <v>0</v>
      </c>
      <c r="AN487" s="3">
        <v>0</v>
      </c>
      <c r="AO487" s="4">
        <v>0</v>
      </c>
      <c r="AP487" s="1" t="s">
        <v>485</v>
      </c>
      <c r="AQ487" s="1">
        <v>5</v>
      </c>
    </row>
    <row r="488" spans="1:43" x14ac:dyDescent="0.2">
      <c r="A488" s="1" t="s">
        <v>680</v>
      </c>
      <c r="B488" s="1" t="s">
        <v>1170</v>
      </c>
      <c r="C488" s="1" t="s">
        <v>1533</v>
      </c>
      <c r="D488" s="1" t="s">
        <v>1706</v>
      </c>
      <c r="E488" s="3">
        <v>60.888888888888886</v>
      </c>
      <c r="F488" s="3">
        <f t="shared" si="23"/>
        <v>203.59444444444446</v>
      </c>
      <c r="G488" s="3">
        <f>SUM(Table39[[#This Row],[RN Hours Contract (W/ Admin, DON)]], Table39[[#This Row],[LPN Contract Hours (w/ Admin)]], Table39[[#This Row],[CNA/NA/Med Aide Contract Hours]])</f>
        <v>0</v>
      </c>
      <c r="H488" s="4">
        <f>Table39[[#This Row],[Total Contract Hours]]/Table39[[#This Row],[Total Hours Nurse Staffing]]</f>
        <v>0</v>
      </c>
      <c r="I488" s="3">
        <f>SUM(Table39[[#This Row],[RN Hours]], Table39[[#This Row],[RN Admin Hours]], Table39[[#This Row],[RN DON Hours]])</f>
        <v>29.680555555555557</v>
      </c>
      <c r="J488" s="3">
        <f t="shared" si="24"/>
        <v>0</v>
      </c>
      <c r="K488" s="4">
        <f>Table39[[#This Row],[RN Hours Contract (W/ Admin, DON)]]/Table39[[#This Row],[RN Hours (w/ Admin, DON)]]</f>
        <v>0</v>
      </c>
      <c r="L488" s="3">
        <v>19.225000000000001</v>
      </c>
      <c r="M488" s="3">
        <v>0</v>
      </c>
      <c r="N488" s="4">
        <f>Table39[[#This Row],[RN Hours Contract]]/Table39[[#This Row],[RN Hours]]</f>
        <v>0</v>
      </c>
      <c r="O488" s="3">
        <v>4.7444444444444445</v>
      </c>
      <c r="P488" s="3">
        <v>0</v>
      </c>
      <c r="Q488" s="4">
        <f>Table39[[#This Row],[RN Admin Hours Contract]]/Table39[[#This Row],[RN Admin Hours]]</f>
        <v>0</v>
      </c>
      <c r="R488" s="3">
        <v>5.7111111111111112</v>
      </c>
      <c r="S488" s="3">
        <v>0</v>
      </c>
      <c r="T488" s="4">
        <f>Table39[[#This Row],[RN DON Hours Contract]]/Table39[[#This Row],[RN DON Hours]]</f>
        <v>0</v>
      </c>
      <c r="U488" s="3">
        <f>SUM(Table39[[#This Row],[LPN Hours]], Table39[[#This Row],[LPN Admin Hours]])</f>
        <v>44.613888888888887</v>
      </c>
      <c r="V488" s="3">
        <f>Table39[[#This Row],[LPN Hours Contract]]+Table39[[#This Row],[LPN Admin Hours Contract]]</f>
        <v>0</v>
      </c>
      <c r="W488" s="4">
        <f t="shared" si="25"/>
        <v>0</v>
      </c>
      <c r="X488" s="3">
        <v>44.613888888888887</v>
      </c>
      <c r="Y488" s="3">
        <v>0</v>
      </c>
      <c r="Z488" s="4">
        <f>Table39[[#This Row],[LPN Hours Contract]]/Table39[[#This Row],[LPN Hours]]</f>
        <v>0</v>
      </c>
      <c r="AA488" s="3">
        <v>0</v>
      </c>
      <c r="AB488" s="3">
        <v>0</v>
      </c>
      <c r="AC488" s="4">
        <v>0</v>
      </c>
      <c r="AD488" s="3">
        <f>SUM(Table39[[#This Row],[CNA Hours]], Table39[[#This Row],[NA in Training Hours]], Table39[[#This Row],[Med Aide/Tech Hours]])</f>
        <v>129.30000000000001</v>
      </c>
      <c r="AE488" s="3">
        <f>SUM(Table39[[#This Row],[CNA Hours Contract]], Table39[[#This Row],[NA in Training Hours Contract]], Table39[[#This Row],[Med Aide/Tech Hours Contract]])</f>
        <v>0</v>
      </c>
      <c r="AF488" s="4">
        <f>Table39[[#This Row],[CNA/NA/Med Aide Contract Hours]]/Table39[[#This Row],[Total CNA, NA in Training, Med Aide/Tech Hours]]</f>
        <v>0</v>
      </c>
      <c r="AG488" s="3">
        <v>117.82777777777778</v>
      </c>
      <c r="AH488" s="3">
        <v>0</v>
      </c>
      <c r="AI488" s="4">
        <f>Table39[[#This Row],[CNA Hours Contract]]/Table39[[#This Row],[CNA Hours]]</f>
        <v>0</v>
      </c>
      <c r="AJ488" s="3">
        <v>11.472222222222221</v>
      </c>
      <c r="AK488" s="3">
        <v>0</v>
      </c>
      <c r="AL488" s="4">
        <f>Table39[[#This Row],[NA in Training Hours Contract]]/Table39[[#This Row],[NA in Training Hours]]</f>
        <v>0</v>
      </c>
      <c r="AM488" s="3">
        <v>0</v>
      </c>
      <c r="AN488" s="3">
        <v>0</v>
      </c>
      <c r="AO488" s="4">
        <v>0</v>
      </c>
      <c r="AP488" s="1" t="s">
        <v>486</v>
      </c>
      <c r="AQ488" s="1">
        <v>5</v>
      </c>
    </row>
    <row r="489" spans="1:43" x14ac:dyDescent="0.2">
      <c r="A489" s="1" t="s">
        <v>680</v>
      </c>
      <c r="B489" s="1" t="s">
        <v>1171</v>
      </c>
      <c r="C489" s="1" t="s">
        <v>1641</v>
      </c>
      <c r="D489" s="1" t="s">
        <v>1733</v>
      </c>
      <c r="E489" s="3">
        <v>47.8</v>
      </c>
      <c r="F489" s="3">
        <f t="shared" si="23"/>
        <v>228.04177777777778</v>
      </c>
      <c r="G489" s="3">
        <f>SUM(Table39[[#This Row],[RN Hours Contract (W/ Admin, DON)]], Table39[[#This Row],[LPN Contract Hours (w/ Admin)]], Table39[[#This Row],[CNA/NA/Med Aide Contract Hours]])</f>
        <v>0</v>
      </c>
      <c r="H489" s="4">
        <f>Table39[[#This Row],[Total Contract Hours]]/Table39[[#This Row],[Total Hours Nurse Staffing]]</f>
        <v>0</v>
      </c>
      <c r="I489" s="3">
        <f>SUM(Table39[[#This Row],[RN Hours]], Table39[[#This Row],[RN Admin Hours]], Table39[[#This Row],[RN DON Hours]])</f>
        <v>116.14633333333333</v>
      </c>
      <c r="J489" s="3">
        <f t="shared" si="24"/>
        <v>0</v>
      </c>
      <c r="K489" s="4">
        <f>Table39[[#This Row],[RN Hours Contract (W/ Admin, DON)]]/Table39[[#This Row],[RN Hours (w/ Admin, DON)]]</f>
        <v>0</v>
      </c>
      <c r="L489" s="3">
        <v>97.135222222222225</v>
      </c>
      <c r="M489" s="3">
        <v>0</v>
      </c>
      <c r="N489" s="4">
        <f>Table39[[#This Row],[RN Hours Contract]]/Table39[[#This Row],[RN Hours]]</f>
        <v>0</v>
      </c>
      <c r="O489" s="3">
        <v>14.511111111111111</v>
      </c>
      <c r="P489" s="3">
        <v>0</v>
      </c>
      <c r="Q489" s="4">
        <f>Table39[[#This Row],[RN Admin Hours Contract]]/Table39[[#This Row],[RN Admin Hours]]</f>
        <v>0</v>
      </c>
      <c r="R489" s="3">
        <v>4.5</v>
      </c>
      <c r="S489" s="3">
        <v>0</v>
      </c>
      <c r="T489" s="4">
        <f>Table39[[#This Row],[RN DON Hours Contract]]/Table39[[#This Row],[RN DON Hours]]</f>
        <v>0</v>
      </c>
      <c r="U489" s="3">
        <f>SUM(Table39[[#This Row],[LPN Hours]], Table39[[#This Row],[LPN Admin Hours]])</f>
        <v>0.18611111111111112</v>
      </c>
      <c r="V489" s="3">
        <f>Table39[[#This Row],[LPN Hours Contract]]+Table39[[#This Row],[LPN Admin Hours Contract]]</f>
        <v>0</v>
      </c>
      <c r="W489" s="4">
        <f t="shared" si="25"/>
        <v>0</v>
      </c>
      <c r="X489" s="3">
        <v>0.18611111111111112</v>
      </c>
      <c r="Y489" s="3">
        <v>0</v>
      </c>
      <c r="Z489" s="4">
        <f>Table39[[#This Row],[LPN Hours Contract]]/Table39[[#This Row],[LPN Hours]]</f>
        <v>0</v>
      </c>
      <c r="AA489" s="3">
        <v>0</v>
      </c>
      <c r="AB489" s="3">
        <v>0</v>
      </c>
      <c r="AC489" s="4">
        <v>0</v>
      </c>
      <c r="AD489" s="3">
        <f>SUM(Table39[[#This Row],[CNA Hours]], Table39[[#This Row],[NA in Training Hours]], Table39[[#This Row],[Med Aide/Tech Hours]])</f>
        <v>111.70933333333333</v>
      </c>
      <c r="AE489" s="3">
        <f>SUM(Table39[[#This Row],[CNA Hours Contract]], Table39[[#This Row],[NA in Training Hours Contract]], Table39[[#This Row],[Med Aide/Tech Hours Contract]])</f>
        <v>0</v>
      </c>
      <c r="AF489" s="4">
        <f>Table39[[#This Row],[CNA/NA/Med Aide Contract Hours]]/Table39[[#This Row],[Total CNA, NA in Training, Med Aide/Tech Hours]]</f>
        <v>0</v>
      </c>
      <c r="AG489" s="3">
        <v>111.70933333333333</v>
      </c>
      <c r="AH489" s="3">
        <v>0</v>
      </c>
      <c r="AI489" s="4">
        <f>Table39[[#This Row],[CNA Hours Contract]]/Table39[[#This Row],[CNA Hours]]</f>
        <v>0</v>
      </c>
      <c r="AJ489" s="3">
        <v>0</v>
      </c>
      <c r="AK489" s="3">
        <v>0</v>
      </c>
      <c r="AL489" s="4">
        <v>0</v>
      </c>
      <c r="AM489" s="3">
        <v>0</v>
      </c>
      <c r="AN489" s="3">
        <v>0</v>
      </c>
      <c r="AO489" s="4">
        <v>0</v>
      </c>
      <c r="AP489" s="1" t="s">
        <v>487</v>
      </c>
      <c r="AQ489" s="1">
        <v>5</v>
      </c>
    </row>
    <row r="490" spans="1:43" x14ac:dyDescent="0.2">
      <c r="A490" s="1" t="s">
        <v>680</v>
      </c>
      <c r="B490" s="1" t="s">
        <v>1172</v>
      </c>
      <c r="C490" s="1" t="s">
        <v>1421</v>
      </c>
      <c r="D490" s="1" t="s">
        <v>1745</v>
      </c>
      <c r="E490" s="3">
        <v>75.733333333333334</v>
      </c>
      <c r="F490" s="3">
        <f t="shared" si="23"/>
        <v>208.54055555555556</v>
      </c>
      <c r="G490" s="3">
        <f>SUM(Table39[[#This Row],[RN Hours Contract (W/ Admin, DON)]], Table39[[#This Row],[LPN Contract Hours (w/ Admin)]], Table39[[#This Row],[CNA/NA/Med Aide Contract Hours]])</f>
        <v>0</v>
      </c>
      <c r="H490" s="4">
        <f>Table39[[#This Row],[Total Contract Hours]]/Table39[[#This Row],[Total Hours Nurse Staffing]]</f>
        <v>0</v>
      </c>
      <c r="I490" s="3">
        <f>SUM(Table39[[#This Row],[RN Hours]], Table39[[#This Row],[RN Admin Hours]], Table39[[#This Row],[RN DON Hours]])</f>
        <v>24.842222222222219</v>
      </c>
      <c r="J490" s="3">
        <f t="shared" si="24"/>
        <v>0</v>
      </c>
      <c r="K490" s="4">
        <f>Table39[[#This Row],[RN Hours Contract (W/ Admin, DON)]]/Table39[[#This Row],[RN Hours (w/ Admin, DON)]]</f>
        <v>0</v>
      </c>
      <c r="L490" s="3">
        <v>19.242222222222221</v>
      </c>
      <c r="M490" s="3">
        <v>0</v>
      </c>
      <c r="N490" s="4">
        <f>Table39[[#This Row],[RN Hours Contract]]/Table39[[#This Row],[RN Hours]]</f>
        <v>0</v>
      </c>
      <c r="O490" s="3">
        <v>0</v>
      </c>
      <c r="P490" s="3">
        <v>0</v>
      </c>
      <c r="Q490" s="4">
        <v>0</v>
      </c>
      <c r="R490" s="3">
        <v>5.6</v>
      </c>
      <c r="S490" s="3">
        <v>0</v>
      </c>
      <c r="T490" s="4">
        <f>Table39[[#This Row],[RN DON Hours Contract]]/Table39[[#This Row],[RN DON Hours]]</f>
        <v>0</v>
      </c>
      <c r="U490" s="3">
        <f>SUM(Table39[[#This Row],[LPN Hours]], Table39[[#This Row],[LPN Admin Hours]])</f>
        <v>66.697777777777773</v>
      </c>
      <c r="V490" s="3">
        <f>Table39[[#This Row],[LPN Hours Contract]]+Table39[[#This Row],[LPN Admin Hours Contract]]</f>
        <v>0</v>
      </c>
      <c r="W490" s="4">
        <f t="shared" si="25"/>
        <v>0</v>
      </c>
      <c r="X490" s="3">
        <v>64.742222222222225</v>
      </c>
      <c r="Y490" s="3">
        <v>0</v>
      </c>
      <c r="Z490" s="4">
        <f>Table39[[#This Row],[LPN Hours Contract]]/Table39[[#This Row],[LPN Hours]]</f>
        <v>0</v>
      </c>
      <c r="AA490" s="3">
        <v>1.9555555555555555</v>
      </c>
      <c r="AB490" s="3">
        <v>0</v>
      </c>
      <c r="AC490" s="4">
        <f>Table39[[#This Row],[LPN Admin Hours Contract]]/Table39[[#This Row],[LPN Admin Hours]]</f>
        <v>0</v>
      </c>
      <c r="AD490" s="3">
        <f>SUM(Table39[[#This Row],[CNA Hours]], Table39[[#This Row],[NA in Training Hours]], Table39[[#This Row],[Med Aide/Tech Hours]])</f>
        <v>117.00055555555555</v>
      </c>
      <c r="AE490" s="3">
        <f>SUM(Table39[[#This Row],[CNA Hours Contract]], Table39[[#This Row],[NA in Training Hours Contract]], Table39[[#This Row],[Med Aide/Tech Hours Contract]])</f>
        <v>0</v>
      </c>
      <c r="AF490" s="4">
        <f>Table39[[#This Row],[CNA/NA/Med Aide Contract Hours]]/Table39[[#This Row],[Total CNA, NA in Training, Med Aide/Tech Hours]]</f>
        <v>0</v>
      </c>
      <c r="AG490" s="3">
        <v>117.00055555555555</v>
      </c>
      <c r="AH490" s="3">
        <v>0</v>
      </c>
      <c r="AI490" s="4">
        <f>Table39[[#This Row],[CNA Hours Contract]]/Table39[[#This Row],[CNA Hours]]</f>
        <v>0</v>
      </c>
      <c r="AJ490" s="3">
        <v>0</v>
      </c>
      <c r="AK490" s="3">
        <v>0</v>
      </c>
      <c r="AL490" s="4">
        <v>0</v>
      </c>
      <c r="AM490" s="3">
        <v>0</v>
      </c>
      <c r="AN490" s="3">
        <v>0</v>
      </c>
      <c r="AO490" s="4">
        <v>0</v>
      </c>
      <c r="AP490" s="1" t="s">
        <v>488</v>
      </c>
      <c r="AQ490" s="1">
        <v>5</v>
      </c>
    </row>
    <row r="491" spans="1:43" x14ac:dyDescent="0.2">
      <c r="A491" s="1" t="s">
        <v>680</v>
      </c>
      <c r="B491" s="1" t="s">
        <v>1173</v>
      </c>
      <c r="C491" s="1" t="s">
        <v>1433</v>
      </c>
      <c r="D491" s="1" t="s">
        <v>1753</v>
      </c>
      <c r="E491" s="3">
        <v>39.322222222222223</v>
      </c>
      <c r="F491" s="3">
        <f t="shared" si="23"/>
        <v>146.10555555555555</v>
      </c>
      <c r="G491" s="3">
        <f>SUM(Table39[[#This Row],[RN Hours Contract (W/ Admin, DON)]], Table39[[#This Row],[LPN Contract Hours (w/ Admin)]], Table39[[#This Row],[CNA/NA/Med Aide Contract Hours]])</f>
        <v>0</v>
      </c>
      <c r="H491" s="4">
        <f>Table39[[#This Row],[Total Contract Hours]]/Table39[[#This Row],[Total Hours Nurse Staffing]]</f>
        <v>0</v>
      </c>
      <c r="I491" s="3">
        <f>SUM(Table39[[#This Row],[RN Hours]], Table39[[#This Row],[RN Admin Hours]], Table39[[#This Row],[RN DON Hours]])</f>
        <v>12.844444444444445</v>
      </c>
      <c r="J491" s="3">
        <f t="shared" si="24"/>
        <v>0</v>
      </c>
      <c r="K491" s="4">
        <f>Table39[[#This Row],[RN Hours Contract (W/ Admin, DON)]]/Table39[[#This Row],[RN Hours (w/ Admin, DON)]]</f>
        <v>0</v>
      </c>
      <c r="L491" s="3">
        <v>12.755555555555556</v>
      </c>
      <c r="M491" s="3">
        <v>0</v>
      </c>
      <c r="N491" s="4">
        <f>Table39[[#This Row],[RN Hours Contract]]/Table39[[#This Row],[RN Hours]]</f>
        <v>0</v>
      </c>
      <c r="O491" s="3">
        <v>0</v>
      </c>
      <c r="P491" s="3">
        <v>0</v>
      </c>
      <c r="Q491" s="4">
        <v>0</v>
      </c>
      <c r="R491" s="3">
        <v>8.8888888888888892E-2</v>
      </c>
      <c r="S491" s="3">
        <v>0</v>
      </c>
      <c r="T491" s="4">
        <f>Table39[[#This Row],[RN DON Hours Contract]]/Table39[[#This Row],[RN DON Hours]]</f>
        <v>0</v>
      </c>
      <c r="U491" s="3">
        <f>SUM(Table39[[#This Row],[LPN Hours]], Table39[[#This Row],[LPN Admin Hours]])</f>
        <v>38.894444444444446</v>
      </c>
      <c r="V491" s="3">
        <f>Table39[[#This Row],[LPN Hours Contract]]+Table39[[#This Row],[LPN Admin Hours Contract]]</f>
        <v>0</v>
      </c>
      <c r="W491" s="4">
        <f t="shared" si="25"/>
        <v>0</v>
      </c>
      <c r="X491" s="3">
        <v>32.819444444444443</v>
      </c>
      <c r="Y491" s="3">
        <v>0</v>
      </c>
      <c r="Z491" s="4">
        <f>Table39[[#This Row],[LPN Hours Contract]]/Table39[[#This Row],[LPN Hours]]</f>
        <v>0</v>
      </c>
      <c r="AA491" s="3">
        <v>6.0750000000000002</v>
      </c>
      <c r="AB491" s="3">
        <v>0</v>
      </c>
      <c r="AC491" s="4">
        <f>Table39[[#This Row],[LPN Admin Hours Contract]]/Table39[[#This Row],[LPN Admin Hours]]</f>
        <v>0</v>
      </c>
      <c r="AD491" s="3">
        <f>SUM(Table39[[#This Row],[CNA Hours]], Table39[[#This Row],[NA in Training Hours]], Table39[[#This Row],[Med Aide/Tech Hours]])</f>
        <v>94.36666666666666</v>
      </c>
      <c r="AE491" s="3">
        <f>SUM(Table39[[#This Row],[CNA Hours Contract]], Table39[[#This Row],[NA in Training Hours Contract]], Table39[[#This Row],[Med Aide/Tech Hours Contract]])</f>
        <v>0</v>
      </c>
      <c r="AF491" s="4">
        <f>Table39[[#This Row],[CNA/NA/Med Aide Contract Hours]]/Table39[[#This Row],[Total CNA, NA in Training, Med Aide/Tech Hours]]</f>
        <v>0</v>
      </c>
      <c r="AG491" s="3">
        <v>94.36666666666666</v>
      </c>
      <c r="AH491" s="3">
        <v>0</v>
      </c>
      <c r="AI491" s="4">
        <f>Table39[[#This Row],[CNA Hours Contract]]/Table39[[#This Row],[CNA Hours]]</f>
        <v>0</v>
      </c>
      <c r="AJ491" s="3">
        <v>0</v>
      </c>
      <c r="AK491" s="3">
        <v>0</v>
      </c>
      <c r="AL491" s="4">
        <v>0</v>
      </c>
      <c r="AM491" s="3">
        <v>0</v>
      </c>
      <c r="AN491" s="3">
        <v>0</v>
      </c>
      <c r="AO491" s="4">
        <v>0</v>
      </c>
      <c r="AP491" s="1" t="s">
        <v>489</v>
      </c>
      <c r="AQ491" s="1">
        <v>5</v>
      </c>
    </row>
    <row r="492" spans="1:43" x14ac:dyDescent="0.2">
      <c r="A492" s="1" t="s">
        <v>680</v>
      </c>
      <c r="B492" s="1" t="s">
        <v>1174</v>
      </c>
      <c r="C492" s="1" t="s">
        <v>1469</v>
      </c>
      <c r="D492" s="1" t="s">
        <v>1727</v>
      </c>
      <c r="E492" s="3">
        <v>64.522222222222226</v>
      </c>
      <c r="F492" s="3">
        <f t="shared" si="23"/>
        <v>215.86522222222223</v>
      </c>
      <c r="G492" s="3">
        <f>SUM(Table39[[#This Row],[RN Hours Contract (W/ Admin, DON)]], Table39[[#This Row],[LPN Contract Hours (w/ Admin)]], Table39[[#This Row],[CNA/NA/Med Aide Contract Hours]])</f>
        <v>0</v>
      </c>
      <c r="H492" s="4">
        <f>Table39[[#This Row],[Total Contract Hours]]/Table39[[#This Row],[Total Hours Nurse Staffing]]</f>
        <v>0</v>
      </c>
      <c r="I492" s="3">
        <f>SUM(Table39[[#This Row],[RN Hours]], Table39[[#This Row],[RN Admin Hours]], Table39[[#This Row],[RN DON Hours]])</f>
        <v>54.004111111111108</v>
      </c>
      <c r="J492" s="3">
        <f t="shared" si="24"/>
        <v>0</v>
      </c>
      <c r="K492" s="4">
        <f>Table39[[#This Row],[RN Hours Contract (W/ Admin, DON)]]/Table39[[#This Row],[RN Hours (w/ Admin, DON)]]</f>
        <v>0</v>
      </c>
      <c r="L492" s="3">
        <v>40.336111111111109</v>
      </c>
      <c r="M492" s="3">
        <v>0</v>
      </c>
      <c r="N492" s="4">
        <f>Table39[[#This Row],[RN Hours Contract]]/Table39[[#This Row],[RN Hours]]</f>
        <v>0</v>
      </c>
      <c r="O492" s="3">
        <v>8.6222222222222218</v>
      </c>
      <c r="P492" s="3">
        <v>0</v>
      </c>
      <c r="Q492" s="4">
        <f>Table39[[#This Row],[RN Admin Hours Contract]]/Table39[[#This Row],[RN Admin Hours]]</f>
        <v>0</v>
      </c>
      <c r="R492" s="3">
        <v>5.0457777777777775</v>
      </c>
      <c r="S492" s="3">
        <v>0</v>
      </c>
      <c r="T492" s="4">
        <f>Table39[[#This Row],[RN DON Hours Contract]]/Table39[[#This Row],[RN DON Hours]]</f>
        <v>0</v>
      </c>
      <c r="U492" s="3">
        <f>SUM(Table39[[#This Row],[LPN Hours]], Table39[[#This Row],[LPN Admin Hours]])</f>
        <v>31.144444444444446</v>
      </c>
      <c r="V492" s="3">
        <f>Table39[[#This Row],[LPN Hours Contract]]+Table39[[#This Row],[LPN Admin Hours Contract]]</f>
        <v>0</v>
      </c>
      <c r="W492" s="4">
        <f t="shared" si="25"/>
        <v>0</v>
      </c>
      <c r="X492" s="3">
        <v>31.144444444444446</v>
      </c>
      <c r="Y492" s="3">
        <v>0</v>
      </c>
      <c r="Z492" s="4">
        <f>Table39[[#This Row],[LPN Hours Contract]]/Table39[[#This Row],[LPN Hours]]</f>
        <v>0</v>
      </c>
      <c r="AA492" s="3">
        <v>0</v>
      </c>
      <c r="AB492" s="3">
        <v>0</v>
      </c>
      <c r="AC492" s="4">
        <v>0</v>
      </c>
      <c r="AD492" s="3">
        <f>SUM(Table39[[#This Row],[CNA Hours]], Table39[[#This Row],[NA in Training Hours]], Table39[[#This Row],[Med Aide/Tech Hours]])</f>
        <v>130.71666666666667</v>
      </c>
      <c r="AE492" s="3">
        <f>SUM(Table39[[#This Row],[CNA Hours Contract]], Table39[[#This Row],[NA in Training Hours Contract]], Table39[[#This Row],[Med Aide/Tech Hours Contract]])</f>
        <v>0</v>
      </c>
      <c r="AF492" s="4">
        <f>Table39[[#This Row],[CNA/NA/Med Aide Contract Hours]]/Table39[[#This Row],[Total CNA, NA in Training, Med Aide/Tech Hours]]</f>
        <v>0</v>
      </c>
      <c r="AG492" s="3">
        <v>130.71666666666667</v>
      </c>
      <c r="AH492" s="3">
        <v>0</v>
      </c>
      <c r="AI492" s="4">
        <f>Table39[[#This Row],[CNA Hours Contract]]/Table39[[#This Row],[CNA Hours]]</f>
        <v>0</v>
      </c>
      <c r="AJ492" s="3">
        <v>0</v>
      </c>
      <c r="AK492" s="3">
        <v>0</v>
      </c>
      <c r="AL492" s="4">
        <v>0</v>
      </c>
      <c r="AM492" s="3">
        <v>0</v>
      </c>
      <c r="AN492" s="3">
        <v>0</v>
      </c>
      <c r="AO492" s="4">
        <v>0</v>
      </c>
      <c r="AP492" s="1" t="s">
        <v>490</v>
      </c>
      <c r="AQ492" s="1">
        <v>5</v>
      </c>
    </row>
    <row r="493" spans="1:43" x14ac:dyDescent="0.2">
      <c r="A493" s="1" t="s">
        <v>680</v>
      </c>
      <c r="B493" s="1" t="s">
        <v>1175</v>
      </c>
      <c r="C493" s="1" t="s">
        <v>1642</v>
      </c>
      <c r="D493" s="1" t="s">
        <v>1711</v>
      </c>
      <c r="E493" s="3">
        <v>52.62222222222222</v>
      </c>
      <c r="F493" s="3">
        <f t="shared" si="23"/>
        <v>168.38333333333333</v>
      </c>
      <c r="G493" s="3">
        <f>SUM(Table39[[#This Row],[RN Hours Contract (W/ Admin, DON)]], Table39[[#This Row],[LPN Contract Hours (w/ Admin)]], Table39[[#This Row],[CNA/NA/Med Aide Contract Hours]])</f>
        <v>0</v>
      </c>
      <c r="H493" s="4">
        <f>Table39[[#This Row],[Total Contract Hours]]/Table39[[#This Row],[Total Hours Nurse Staffing]]</f>
        <v>0</v>
      </c>
      <c r="I493" s="3">
        <f>SUM(Table39[[#This Row],[RN Hours]], Table39[[#This Row],[RN Admin Hours]], Table39[[#This Row],[RN DON Hours]])</f>
        <v>52.288888888888884</v>
      </c>
      <c r="J493" s="3">
        <f t="shared" si="24"/>
        <v>0</v>
      </c>
      <c r="K493" s="4">
        <f>Table39[[#This Row],[RN Hours Contract (W/ Admin, DON)]]/Table39[[#This Row],[RN Hours (w/ Admin, DON)]]</f>
        <v>0</v>
      </c>
      <c r="L493" s="3">
        <v>41.791666666666664</v>
      </c>
      <c r="M493" s="3">
        <v>0</v>
      </c>
      <c r="N493" s="4">
        <f>Table39[[#This Row],[RN Hours Contract]]/Table39[[#This Row],[RN Hours]]</f>
        <v>0</v>
      </c>
      <c r="O493" s="3">
        <v>6.3277777777777775</v>
      </c>
      <c r="P493" s="3">
        <v>0</v>
      </c>
      <c r="Q493" s="4">
        <f>Table39[[#This Row],[RN Admin Hours Contract]]/Table39[[#This Row],[RN Admin Hours]]</f>
        <v>0</v>
      </c>
      <c r="R493" s="3">
        <v>4.1694444444444443</v>
      </c>
      <c r="S493" s="3">
        <v>0</v>
      </c>
      <c r="T493" s="4">
        <f>Table39[[#This Row],[RN DON Hours Contract]]/Table39[[#This Row],[RN DON Hours]]</f>
        <v>0</v>
      </c>
      <c r="U493" s="3">
        <f>SUM(Table39[[#This Row],[LPN Hours]], Table39[[#This Row],[LPN Admin Hours]])</f>
        <v>22.161111111111111</v>
      </c>
      <c r="V493" s="3">
        <f>Table39[[#This Row],[LPN Hours Contract]]+Table39[[#This Row],[LPN Admin Hours Contract]]</f>
        <v>0</v>
      </c>
      <c r="W493" s="4">
        <f t="shared" si="25"/>
        <v>0</v>
      </c>
      <c r="X493" s="3">
        <v>22.161111111111111</v>
      </c>
      <c r="Y493" s="3">
        <v>0</v>
      </c>
      <c r="Z493" s="4">
        <f>Table39[[#This Row],[LPN Hours Contract]]/Table39[[#This Row],[LPN Hours]]</f>
        <v>0</v>
      </c>
      <c r="AA493" s="3">
        <v>0</v>
      </c>
      <c r="AB493" s="3">
        <v>0</v>
      </c>
      <c r="AC493" s="4">
        <v>0</v>
      </c>
      <c r="AD493" s="3">
        <f>SUM(Table39[[#This Row],[CNA Hours]], Table39[[#This Row],[NA in Training Hours]], Table39[[#This Row],[Med Aide/Tech Hours]])</f>
        <v>93.933333333333323</v>
      </c>
      <c r="AE493" s="3">
        <f>SUM(Table39[[#This Row],[CNA Hours Contract]], Table39[[#This Row],[NA in Training Hours Contract]], Table39[[#This Row],[Med Aide/Tech Hours Contract]])</f>
        <v>0</v>
      </c>
      <c r="AF493" s="4">
        <f>Table39[[#This Row],[CNA/NA/Med Aide Contract Hours]]/Table39[[#This Row],[Total CNA, NA in Training, Med Aide/Tech Hours]]</f>
        <v>0</v>
      </c>
      <c r="AG493" s="3">
        <v>92.1</v>
      </c>
      <c r="AH493" s="3">
        <v>0</v>
      </c>
      <c r="AI493" s="4">
        <f>Table39[[#This Row],[CNA Hours Contract]]/Table39[[#This Row],[CNA Hours]]</f>
        <v>0</v>
      </c>
      <c r="AJ493" s="3">
        <v>1.8333333333333333</v>
      </c>
      <c r="AK493" s="3">
        <v>0</v>
      </c>
      <c r="AL493" s="4">
        <f>Table39[[#This Row],[NA in Training Hours Contract]]/Table39[[#This Row],[NA in Training Hours]]</f>
        <v>0</v>
      </c>
      <c r="AM493" s="3">
        <v>0</v>
      </c>
      <c r="AN493" s="3">
        <v>0</v>
      </c>
      <c r="AO493" s="4">
        <v>0</v>
      </c>
      <c r="AP493" s="1" t="s">
        <v>491</v>
      </c>
      <c r="AQ493" s="1">
        <v>5</v>
      </c>
    </row>
    <row r="494" spans="1:43" x14ac:dyDescent="0.2">
      <c r="A494" s="1" t="s">
        <v>680</v>
      </c>
      <c r="B494" s="1" t="s">
        <v>1176</v>
      </c>
      <c r="C494" s="1" t="s">
        <v>1411</v>
      </c>
      <c r="D494" s="1" t="s">
        <v>1741</v>
      </c>
      <c r="E494" s="3">
        <v>119.68888888888888</v>
      </c>
      <c r="F494" s="3">
        <f t="shared" si="23"/>
        <v>379.55044444444445</v>
      </c>
      <c r="G494" s="3">
        <f>SUM(Table39[[#This Row],[RN Hours Contract (W/ Admin, DON)]], Table39[[#This Row],[LPN Contract Hours (w/ Admin)]], Table39[[#This Row],[CNA/NA/Med Aide Contract Hours]])</f>
        <v>58.095444444444432</v>
      </c>
      <c r="H494" s="4">
        <f>Table39[[#This Row],[Total Contract Hours]]/Table39[[#This Row],[Total Hours Nurse Staffing]]</f>
        <v>0.15306382931386076</v>
      </c>
      <c r="I494" s="3">
        <f>SUM(Table39[[#This Row],[RN Hours]], Table39[[#This Row],[RN Admin Hours]], Table39[[#This Row],[RN DON Hours]])</f>
        <v>74.835111111111104</v>
      </c>
      <c r="J494" s="3">
        <f t="shared" si="24"/>
        <v>0.43699999999999994</v>
      </c>
      <c r="K494" s="4">
        <f>Table39[[#This Row],[RN Hours Contract (W/ Admin, DON)]]/Table39[[#This Row],[RN Hours (w/ Admin, DON)]]</f>
        <v>5.8395049263863068E-3</v>
      </c>
      <c r="L494" s="3">
        <v>59.035111111111107</v>
      </c>
      <c r="M494" s="3">
        <v>0.21477777777777776</v>
      </c>
      <c r="N494" s="4">
        <f>Table39[[#This Row],[RN Hours Contract]]/Table39[[#This Row],[RN Hours]]</f>
        <v>3.6381362503670133E-3</v>
      </c>
      <c r="O494" s="3">
        <v>11.177777777777777</v>
      </c>
      <c r="P494" s="3">
        <v>0.22222222222222221</v>
      </c>
      <c r="Q494" s="4">
        <f>Table39[[#This Row],[RN Admin Hours Contract]]/Table39[[#This Row],[RN Admin Hours]]</f>
        <v>1.9880715705765408E-2</v>
      </c>
      <c r="R494" s="3">
        <v>4.6222222222222218</v>
      </c>
      <c r="S494" s="3">
        <v>0</v>
      </c>
      <c r="T494" s="4">
        <f>Table39[[#This Row],[RN DON Hours Contract]]/Table39[[#This Row],[RN DON Hours]]</f>
        <v>0</v>
      </c>
      <c r="U494" s="3">
        <f>SUM(Table39[[#This Row],[LPN Hours]], Table39[[#This Row],[LPN Admin Hours]])</f>
        <v>88.496333333333325</v>
      </c>
      <c r="V494" s="3">
        <f>Table39[[#This Row],[LPN Hours Contract]]+Table39[[#This Row],[LPN Admin Hours Contract]]</f>
        <v>0</v>
      </c>
      <c r="W494" s="4">
        <f t="shared" si="25"/>
        <v>0</v>
      </c>
      <c r="X494" s="3">
        <v>83.787999999999997</v>
      </c>
      <c r="Y494" s="3">
        <v>0</v>
      </c>
      <c r="Z494" s="4">
        <f>Table39[[#This Row],[LPN Hours Contract]]/Table39[[#This Row],[LPN Hours]]</f>
        <v>0</v>
      </c>
      <c r="AA494" s="3">
        <v>4.708333333333333</v>
      </c>
      <c r="AB494" s="3">
        <v>0</v>
      </c>
      <c r="AC494" s="4">
        <f>Table39[[#This Row],[LPN Admin Hours Contract]]/Table39[[#This Row],[LPN Admin Hours]]</f>
        <v>0</v>
      </c>
      <c r="AD494" s="3">
        <f>SUM(Table39[[#This Row],[CNA Hours]], Table39[[#This Row],[NA in Training Hours]], Table39[[#This Row],[Med Aide/Tech Hours]])</f>
        <v>216.21900000000002</v>
      </c>
      <c r="AE494" s="3">
        <f>SUM(Table39[[#This Row],[CNA Hours Contract]], Table39[[#This Row],[NA in Training Hours Contract]], Table39[[#This Row],[Med Aide/Tech Hours Contract]])</f>
        <v>57.658444444444434</v>
      </c>
      <c r="AF494" s="4">
        <f>Table39[[#This Row],[CNA/NA/Med Aide Contract Hours]]/Table39[[#This Row],[Total CNA, NA in Training, Med Aide/Tech Hours]]</f>
        <v>0.26666687221957563</v>
      </c>
      <c r="AG494" s="3">
        <v>200.37366666666668</v>
      </c>
      <c r="AH494" s="3">
        <v>57.658444444444434</v>
      </c>
      <c r="AI494" s="4">
        <f>Table39[[#This Row],[CNA Hours Contract]]/Table39[[#This Row],[CNA Hours]]</f>
        <v>0.28775460070989584</v>
      </c>
      <c r="AJ494" s="3">
        <v>15.845333333333333</v>
      </c>
      <c r="AK494" s="3">
        <v>0</v>
      </c>
      <c r="AL494" s="4">
        <f>Table39[[#This Row],[NA in Training Hours Contract]]/Table39[[#This Row],[NA in Training Hours]]</f>
        <v>0</v>
      </c>
      <c r="AM494" s="3">
        <v>0</v>
      </c>
      <c r="AN494" s="3">
        <v>0</v>
      </c>
      <c r="AO494" s="4">
        <v>0</v>
      </c>
      <c r="AP494" s="1" t="s">
        <v>492</v>
      </c>
      <c r="AQ494" s="1">
        <v>5</v>
      </c>
    </row>
    <row r="495" spans="1:43" x14ac:dyDescent="0.2">
      <c r="A495" s="1" t="s">
        <v>680</v>
      </c>
      <c r="B495" s="1" t="s">
        <v>1177</v>
      </c>
      <c r="C495" s="1" t="s">
        <v>1439</v>
      </c>
      <c r="D495" s="1" t="s">
        <v>1741</v>
      </c>
      <c r="E495" s="3">
        <v>194.03333333333333</v>
      </c>
      <c r="F495" s="3">
        <f t="shared" si="23"/>
        <v>434.27777777777783</v>
      </c>
      <c r="G495" s="3">
        <f>SUM(Table39[[#This Row],[RN Hours Contract (W/ Admin, DON)]], Table39[[#This Row],[LPN Contract Hours (w/ Admin)]], Table39[[#This Row],[CNA/NA/Med Aide Contract Hours]])</f>
        <v>0</v>
      </c>
      <c r="H495" s="4">
        <f>Table39[[#This Row],[Total Contract Hours]]/Table39[[#This Row],[Total Hours Nurse Staffing]]</f>
        <v>0</v>
      </c>
      <c r="I495" s="3">
        <f>SUM(Table39[[#This Row],[RN Hours]], Table39[[#This Row],[RN Admin Hours]], Table39[[#This Row],[RN DON Hours]])</f>
        <v>37.319444444444443</v>
      </c>
      <c r="J495" s="3">
        <f t="shared" si="24"/>
        <v>0</v>
      </c>
      <c r="K495" s="4">
        <f>Table39[[#This Row],[RN Hours Contract (W/ Admin, DON)]]/Table39[[#This Row],[RN Hours (w/ Admin, DON)]]</f>
        <v>0</v>
      </c>
      <c r="L495" s="3">
        <v>25.508333333333333</v>
      </c>
      <c r="M495" s="3">
        <v>0</v>
      </c>
      <c r="N495" s="4">
        <f>Table39[[#This Row],[RN Hours Contract]]/Table39[[#This Row],[RN Hours]]</f>
        <v>0</v>
      </c>
      <c r="O495" s="3">
        <v>6.3888888888888893</v>
      </c>
      <c r="P495" s="3">
        <v>0</v>
      </c>
      <c r="Q495" s="4">
        <f>Table39[[#This Row],[RN Admin Hours Contract]]/Table39[[#This Row],[RN Admin Hours]]</f>
        <v>0</v>
      </c>
      <c r="R495" s="3">
        <v>5.4222222222222225</v>
      </c>
      <c r="S495" s="3">
        <v>0</v>
      </c>
      <c r="T495" s="4">
        <f>Table39[[#This Row],[RN DON Hours Contract]]/Table39[[#This Row],[RN DON Hours]]</f>
        <v>0</v>
      </c>
      <c r="U495" s="3">
        <f>SUM(Table39[[#This Row],[LPN Hours]], Table39[[#This Row],[LPN Admin Hours]])</f>
        <v>149.875</v>
      </c>
      <c r="V495" s="3">
        <f>Table39[[#This Row],[LPN Hours Contract]]+Table39[[#This Row],[LPN Admin Hours Contract]]</f>
        <v>0</v>
      </c>
      <c r="W495" s="4">
        <f t="shared" si="25"/>
        <v>0</v>
      </c>
      <c r="X495" s="3">
        <v>131.80277777777778</v>
      </c>
      <c r="Y495" s="3">
        <v>0</v>
      </c>
      <c r="Z495" s="4">
        <f>Table39[[#This Row],[LPN Hours Contract]]/Table39[[#This Row],[LPN Hours]]</f>
        <v>0</v>
      </c>
      <c r="AA495" s="3">
        <v>18.072222222222223</v>
      </c>
      <c r="AB495" s="3">
        <v>0</v>
      </c>
      <c r="AC495" s="4">
        <f>Table39[[#This Row],[LPN Admin Hours Contract]]/Table39[[#This Row],[LPN Admin Hours]]</f>
        <v>0</v>
      </c>
      <c r="AD495" s="3">
        <f>SUM(Table39[[#This Row],[CNA Hours]], Table39[[#This Row],[NA in Training Hours]], Table39[[#This Row],[Med Aide/Tech Hours]])</f>
        <v>247.08333333333334</v>
      </c>
      <c r="AE495" s="3">
        <f>SUM(Table39[[#This Row],[CNA Hours Contract]], Table39[[#This Row],[NA in Training Hours Contract]], Table39[[#This Row],[Med Aide/Tech Hours Contract]])</f>
        <v>0</v>
      </c>
      <c r="AF495" s="4">
        <f>Table39[[#This Row],[CNA/NA/Med Aide Contract Hours]]/Table39[[#This Row],[Total CNA, NA in Training, Med Aide/Tech Hours]]</f>
        <v>0</v>
      </c>
      <c r="AG495" s="3">
        <v>247.08333333333334</v>
      </c>
      <c r="AH495" s="3">
        <v>0</v>
      </c>
      <c r="AI495" s="4">
        <f>Table39[[#This Row],[CNA Hours Contract]]/Table39[[#This Row],[CNA Hours]]</f>
        <v>0</v>
      </c>
      <c r="AJ495" s="3">
        <v>0</v>
      </c>
      <c r="AK495" s="3">
        <v>0</v>
      </c>
      <c r="AL495" s="4">
        <v>0</v>
      </c>
      <c r="AM495" s="3">
        <v>0</v>
      </c>
      <c r="AN495" s="3">
        <v>0</v>
      </c>
      <c r="AO495" s="4">
        <v>0</v>
      </c>
      <c r="AP495" s="1" t="s">
        <v>493</v>
      </c>
      <c r="AQ495" s="1">
        <v>5</v>
      </c>
    </row>
    <row r="496" spans="1:43" x14ac:dyDescent="0.2">
      <c r="A496" s="1" t="s">
        <v>680</v>
      </c>
      <c r="B496" s="1" t="s">
        <v>1178</v>
      </c>
      <c r="C496" s="1" t="s">
        <v>1631</v>
      </c>
      <c r="D496" s="1" t="s">
        <v>1741</v>
      </c>
      <c r="E496" s="3">
        <v>42.655555555555559</v>
      </c>
      <c r="F496" s="3">
        <f t="shared" si="23"/>
        <v>130.08333333333331</v>
      </c>
      <c r="G496" s="3">
        <f>SUM(Table39[[#This Row],[RN Hours Contract (W/ Admin, DON)]], Table39[[#This Row],[LPN Contract Hours (w/ Admin)]], Table39[[#This Row],[CNA/NA/Med Aide Contract Hours]])</f>
        <v>0</v>
      </c>
      <c r="H496" s="4">
        <f>Table39[[#This Row],[Total Contract Hours]]/Table39[[#This Row],[Total Hours Nurse Staffing]]</f>
        <v>0</v>
      </c>
      <c r="I496" s="3">
        <f>SUM(Table39[[#This Row],[RN Hours]], Table39[[#This Row],[RN Admin Hours]], Table39[[#This Row],[RN DON Hours]])</f>
        <v>25.355555555555554</v>
      </c>
      <c r="J496" s="3">
        <f t="shared" si="24"/>
        <v>0</v>
      </c>
      <c r="K496" s="4">
        <f>Table39[[#This Row],[RN Hours Contract (W/ Admin, DON)]]/Table39[[#This Row],[RN Hours (w/ Admin, DON)]]</f>
        <v>0</v>
      </c>
      <c r="L496" s="3">
        <v>13.930555555555555</v>
      </c>
      <c r="M496" s="3">
        <v>0</v>
      </c>
      <c r="N496" s="4">
        <f>Table39[[#This Row],[RN Hours Contract]]/Table39[[#This Row],[RN Hours]]</f>
        <v>0</v>
      </c>
      <c r="O496" s="3">
        <v>5.333333333333333</v>
      </c>
      <c r="P496" s="3">
        <v>0</v>
      </c>
      <c r="Q496" s="4">
        <f>Table39[[#This Row],[RN Admin Hours Contract]]/Table39[[#This Row],[RN Admin Hours]]</f>
        <v>0</v>
      </c>
      <c r="R496" s="3">
        <v>6.0916666666666668</v>
      </c>
      <c r="S496" s="3">
        <v>0</v>
      </c>
      <c r="T496" s="4">
        <f>Table39[[#This Row],[RN DON Hours Contract]]/Table39[[#This Row],[RN DON Hours]]</f>
        <v>0</v>
      </c>
      <c r="U496" s="3">
        <f>SUM(Table39[[#This Row],[LPN Hours]], Table39[[#This Row],[LPN Admin Hours]])</f>
        <v>31.288888888888888</v>
      </c>
      <c r="V496" s="3">
        <f>Table39[[#This Row],[LPN Hours Contract]]+Table39[[#This Row],[LPN Admin Hours Contract]]</f>
        <v>0</v>
      </c>
      <c r="W496" s="4">
        <f t="shared" si="25"/>
        <v>0</v>
      </c>
      <c r="X496" s="3">
        <v>31.288888888888888</v>
      </c>
      <c r="Y496" s="3">
        <v>0</v>
      </c>
      <c r="Z496" s="4">
        <f>Table39[[#This Row],[LPN Hours Contract]]/Table39[[#This Row],[LPN Hours]]</f>
        <v>0</v>
      </c>
      <c r="AA496" s="3">
        <v>0</v>
      </c>
      <c r="AB496" s="3">
        <v>0</v>
      </c>
      <c r="AC496" s="4">
        <v>0</v>
      </c>
      <c r="AD496" s="3">
        <f>SUM(Table39[[#This Row],[CNA Hours]], Table39[[#This Row],[NA in Training Hours]], Table39[[#This Row],[Med Aide/Tech Hours]])</f>
        <v>73.438888888888883</v>
      </c>
      <c r="AE496" s="3">
        <f>SUM(Table39[[#This Row],[CNA Hours Contract]], Table39[[#This Row],[NA in Training Hours Contract]], Table39[[#This Row],[Med Aide/Tech Hours Contract]])</f>
        <v>0</v>
      </c>
      <c r="AF496" s="4">
        <f>Table39[[#This Row],[CNA/NA/Med Aide Contract Hours]]/Table39[[#This Row],[Total CNA, NA in Training, Med Aide/Tech Hours]]</f>
        <v>0</v>
      </c>
      <c r="AG496" s="3">
        <v>73.438888888888883</v>
      </c>
      <c r="AH496" s="3">
        <v>0</v>
      </c>
      <c r="AI496" s="4">
        <f>Table39[[#This Row],[CNA Hours Contract]]/Table39[[#This Row],[CNA Hours]]</f>
        <v>0</v>
      </c>
      <c r="AJ496" s="3">
        <v>0</v>
      </c>
      <c r="AK496" s="3">
        <v>0</v>
      </c>
      <c r="AL496" s="4">
        <v>0</v>
      </c>
      <c r="AM496" s="3">
        <v>0</v>
      </c>
      <c r="AN496" s="3">
        <v>0</v>
      </c>
      <c r="AO496" s="4">
        <v>0</v>
      </c>
      <c r="AP496" s="1" t="s">
        <v>494</v>
      </c>
      <c r="AQ496" s="1">
        <v>5</v>
      </c>
    </row>
    <row r="497" spans="1:43" x14ac:dyDescent="0.2">
      <c r="A497" s="1" t="s">
        <v>680</v>
      </c>
      <c r="B497" s="1" t="s">
        <v>1179</v>
      </c>
      <c r="C497" s="1" t="s">
        <v>1474</v>
      </c>
      <c r="D497" s="1" t="s">
        <v>1741</v>
      </c>
      <c r="E497" s="3">
        <v>67.833333333333329</v>
      </c>
      <c r="F497" s="3">
        <f t="shared" si="23"/>
        <v>314.66944444444442</v>
      </c>
      <c r="G497" s="3">
        <f>SUM(Table39[[#This Row],[RN Hours Contract (W/ Admin, DON)]], Table39[[#This Row],[LPN Contract Hours (w/ Admin)]], Table39[[#This Row],[CNA/NA/Med Aide Contract Hours]])</f>
        <v>0</v>
      </c>
      <c r="H497" s="4">
        <f>Table39[[#This Row],[Total Contract Hours]]/Table39[[#This Row],[Total Hours Nurse Staffing]]</f>
        <v>0</v>
      </c>
      <c r="I497" s="3">
        <f>SUM(Table39[[#This Row],[RN Hours]], Table39[[#This Row],[RN Admin Hours]], Table39[[#This Row],[RN DON Hours]])</f>
        <v>78.561111111111103</v>
      </c>
      <c r="J497" s="3">
        <f t="shared" si="24"/>
        <v>0</v>
      </c>
      <c r="K497" s="4">
        <f>Table39[[#This Row],[RN Hours Contract (W/ Admin, DON)]]/Table39[[#This Row],[RN Hours (w/ Admin, DON)]]</f>
        <v>0</v>
      </c>
      <c r="L497" s="3">
        <v>58.955555555555556</v>
      </c>
      <c r="M497" s="3">
        <v>0</v>
      </c>
      <c r="N497" s="4">
        <f>Table39[[#This Row],[RN Hours Contract]]/Table39[[#This Row],[RN Hours]]</f>
        <v>0</v>
      </c>
      <c r="O497" s="3">
        <v>15.308333333333334</v>
      </c>
      <c r="P497" s="3">
        <v>0</v>
      </c>
      <c r="Q497" s="4">
        <f>Table39[[#This Row],[RN Admin Hours Contract]]/Table39[[#This Row],[RN Admin Hours]]</f>
        <v>0</v>
      </c>
      <c r="R497" s="3">
        <v>4.2972222222222225</v>
      </c>
      <c r="S497" s="3">
        <v>0</v>
      </c>
      <c r="T497" s="4">
        <f>Table39[[#This Row],[RN DON Hours Contract]]/Table39[[#This Row],[RN DON Hours]]</f>
        <v>0</v>
      </c>
      <c r="U497" s="3">
        <f>SUM(Table39[[#This Row],[LPN Hours]], Table39[[#This Row],[LPN Admin Hours]])</f>
        <v>56.697222222222223</v>
      </c>
      <c r="V497" s="3">
        <f>Table39[[#This Row],[LPN Hours Contract]]+Table39[[#This Row],[LPN Admin Hours Contract]]</f>
        <v>0</v>
      </c>
      <c r="W497" s="4">
        <f t="shared" si="25"/>
        <v>0</v>
      </c>
      <c r="X497" s="3">
        <v>56.697222222222223</v>
      </c>
      <c r="Y497" s="3">
        <v>0</v>
      </c>
      <c r="Z497" s="4">
        <f>Table39[[#This Row],[LPN Hours Contract]]/Table39[[#This Row],[LPN Hours]]</f>
        <v>0</v>
      </c>
      <c r="AA497" s="3">
        <v>0</v>
      </c>
      <c r="AB497" s="3">
        <v>0</v>
      </c>
      <c r="AC497" s="4">
        <v>0</v>
      </c>
      <c r="AD497" s="3">
        <f>SUM(Table39[[#This Row],[CNA Hours]], Table39[[#This Row],[NA in Training Hours]], Table39[[#This Row],[Med Aide/Tech Hours]])</f>
        <v>179.4111111111111</v>
      </c>
      <c r="AE497" s="3">
        <f>SUM(Table39[[#This Row],[CNA Hours Contract]], Table39[[#This Row],[NA in Training Hours Contract]], Table39[[#This Row],[Med Aide/Tech Hours Contract]])</f>
        <v>0</v>
      </c>
      <c r="AF497" s="4">
        <f>Table39[[#This Row],[CNA/NA/Med Aide Contract Hours]]/Table39[[#This Row],[Total CNA, NA in Training, Med Aide/Tech Hours]]</f>
        <v>0</v>
      </c>
      <c r="AG497" s="3">
        <v>179.4111111111111</v>
      </c>
      <c r="AH497" s="3">
        <v>0</v>
      </c>
      <c r="AI497" s="4">
        <f>Table39[[#This Row],[CNA Hours Contract]]/Table39[[#This Row],[CNA Hours]]</f>
        <v>0</v>
      </c>
      <c r="AJ497" s="3">
        <v>0</v>
      </c>
      <c r="AK497" s="3">
        <v>0</v>
      </c>
      <c r="AL497" s="4">
        <v>0</v>
      </c>
      <c r="AM497" s="3">
        <v>0</v>
      </c>
      <c r="AN497" s="3">
        <v>0</v>
      </c>
      <c r="AO497" s="4">
        <v>0</v>
      </c>
      <c r="AP497" s="1" t="s">
        <v>495</v>
      </c>
      <c r="AQ497" s="1">
        <v>5</v>
      </c>
    </row>
    <row r="498" spans="1:43" x14ac:dyDescent="0.2">
      <c r="A498" s="1" t="s">
        <v>680</v>
      </c>
      <c r="B498" s="1" t="s">
        <v>1180</v>
      </c>
      <c r="C498" s="1" t="s">
        <v>1452</v>
      </c>
      <c r="D498" s="1" t="s">
        <v>1741</v>
      </c>
      <c r="E498" s="3">
        <v>63.022222222222226</v>
      </c>
      <c r="F498" s="3">
        <f t="shared" si="23"/>
        <v>227.11388888888888</v>
      </c>
      <c r="G498" s="3">
        <f>SUM(Table39[[#This Row],[RN Hours Contract (W/ Admin, DON)]], Table39[[#This Row],[LPN Contract Hours (w/ Admin)]], Table39[[#This Row],[CNA/NA/Med Aide Contract Hours]])</f>
        <v>0.16111111111111109</v>
      </c>
      <c r="H498" s="4">
        <f>Table39[[#This Row],[Total Contract Hours]]/Table39[[#This Row],[Total Hours Nurse Staffing]]</f>
        <v>7.0938466995266688E-4</v>
      </c>
      <c r="I498" s="3">
        <f>SUM(Table39[[#This Row],[RN Hours]], Table39[[#This Row],[RN Admin Hours]], Table39[[#This Row],[RN DON Hours]])</f>
        <v>41.402777777777779</v>
      </c>
      <c r="J498" s="3">
        <f t="shared" si="24"/>
        <v>7.7777777777777779E-2</v>
      </c>
      <c r="K498" s="4">
        <f>Table39[[#This Row],[RN Hours Contract (W/ Admin, DON)]]/Table39[[#This Row],[RN Hours (w/ Admin, DON)]]</f>
        <v>1.8785642401878565E-3</v>
      </c>
      <c r="L498" s="3">
        <v>29.947222222222223</v>
      </c>
      <c r="M498" s="3">
        <v>0</v>
      </c>
      <c r="N498" s="4">
        <f>Table39[[#This Row],[RN Hours Contract]]/Table39[[#This Row],[RN Hours]]</f>
        <v>0</v>
      </c>
      <c r="O498" s="3">
        <v>5.7666666666666666</v>
      </c>
      <c r="P498" s="3">
        <v>7.7777777777777779E-2</v>
      </c>
      <c r="Q498" s="4">
        <f>Table39[[#This Row],[RN Admin Hours Contract]]/Table39[[#This Row],[RN Admin Hours]]</f>
        <v>1.348747591522158E-2</v>
      </c>
      <c r="R498" s="3">
        <v>5.6888888888888891</v>
      </c>
      <c r="S498" s="3">
        <v>0</v>
      </c>
      <c r="T498" s="4">
        <f>Table39[[#This Row],[RN DON Hours Contract]]/Table39[[#This Row],[RN DON Hours]]</f>
        <v>0</v>
      </c>
      <c r="U498" s="3">
        <f>SUM(Table39[[#This Row],[LPN Hours]], Table39[[#This Row],[LPN Admin Hours]])</f>
        <v>35.15</v>
      </c>
      <c r="V498" s="3">
        <f>Table39[[#This Row],[LPN Hours Contract]]+Table39[[#This Row],[LPN Admin Hours Contract]]</f>
        <v>0</v>
      </c>
      <c r="W498" s="4">
        <f t="shared" si="25"/>
        <v>0</v>
      </c>
      <c r="X498" s="3">
        <v>33.105555555555554</v>
      </c>
      <c r="Y498" s="3">
        <v>0</v>
      </c>
      <c r="Z498" s="4">
        <f>Table39[[#This Row],[LPN Hours Contract]]/Table39[[#This Row],[LPN Hours]]</f>
        <v>0</v>
      </c>
      <c r="AA498" s="3">
        <v>2.0444444444444443</v>
      </c>
      <c r="AB498" s="3">
        <v>0</v>
      </c>
      <c r="AC498" s="4">
        <f>Table39[[#This Row],[LPN Admin Hours Contract]]/Table39[[#This Row],[LPN Admin Hours]]</f>
        <v>0</v>
      </c>
      <c r="AD498" s="3">
        <f>SUM(Table39[[#This Row],[CNA Hours]], Table39[[#This Row],[NA in Training Hours]], Table39[[#This Row],[Med Aide/Tech Hours]])</f>
        <v>150.5611111111111</v>
      </c>
      <c r="AE498" s="3">
        <f>SUM(Table39[[#This Row],[CNA Hours Contract]], Table39[[#This Row],[NA in Training Hours Contract]], Table39[[#This Row],[Med Aide/Tech Hours Contract]])</f>
        <v>8.3333333333333329E-2</v>
      </c>
      <c r="AF498" s="4">
        <f>Table39[[#This Row],[CNA/NA/Med Aide Contract Hours]]/Table39[[#This Row],[Total CNA, NA in Training, Med Aide/Tech Hours]]</f>
        <v>5.5348511125050733E-4</v>
      </c>
      <c r="AG498" s="3">
        <v>150.5611111111111</v>
      </c>
      <c r="AH498" s="3">
        <v>8.3333333333333329E-2</v>
      </c>
      <c r="AI498" s="4">
        <f>Table39[[#This Row],[CNA Hours Contract]]/Table39[[#This Row],[CNA Hours]]</f>
        <v>5.5348511125050733E-4</v>
      </c>
      <c r="AJ498" s="3">
        <v>0</v>
      </c>
      <c r="AK498" s="3">
        <v>0</v>
      </c>
      <c r="AL498" s="4">
        <v>0</v>
      </c>
      <c r="AM498" s="3">
        <v>0</v>
      </c>
      <c r="AN498" s="3">
        <v>0</v>
      </c>
      <c r="AO498" s="4">
        <v>0</v>
      </c>
      <c r="AP498" s="1" t="s">
        <v>496</v>
      </c>
      <c r="AQ498" s="1">
        <v>5</v>
      </c>
    </row>
    <row r="499" spans="1:43" x14ac:dyDescent="0.2">
      <c r="A499" s="1" t="s">
        <v>680</v>
      </c>
      <c r="B499" s="1" t="s">
        <v>1181</v>
      </c>
      <c r="C499" s="1" t="s">
        <v>1390</v>
      </c>
      <c r="D499" s="1" t="s">
        <v>1740</v>
      </c>
      <c r="E499" s="3">
        <v>74.788888888888891</v>
      </c>
      <c r="F499" s="3">
        <f t="shared" si="23"/>
        <v>215.42777777777778</v>
      </c>
      <c r="G499" s="3">
        <f>SUM(Table39[[#This Row],[RN Hours Contract (W/ Admin, DON)]], Table39[[#This Row],[LPN Contract Hours (w/ Admin)]], Table39[[#This Row],[CNA/NA/Med Aide Contract Hours]])</f>
        <v>0.26666666666666666</v>
      </c>
      <c r="H499" s="4">
        <f>Table39[[#This Row],[Total Contract Hours]]/Table39[[#This Row],[Total Hours Nurse Staffing]]</f>
        <v>1.2378471774505506E-3</v>
      </c>
      <c r="I499" s="3">
        <f>SUM(Table39[[#This Row],[RN Hours]], Table39[[#This Row],[RN Admin Hours]], Table39[[#This Row],[RN DON Hours]])</f>
        <v>34.725000000000001</v>
      </c>
      <c r="J499" s="3">
        <f t="shared" si="24"/>
        <v>0.26666666666666666</v>
      </c>
      <c r="K499" s="4">
        <f>Table39[[#This Row],[RN Hours Contract (W/ Admin, DON)]]/Table39[[#This Row],[RN Hours (w/ Admin, DON)]]</f>
        <v>7.6793856491480681E-3</v>
      </c>
      <c r="L499" s="3">
        <v>25.883333333333333</v>
      </c>
      <c r="M499" s="3">
        <v>0</v>
      </c>
      <c r="N499" s="4">
        <f>Table39[[#This Row],[RN Hours Contract]]/Table39[[#This Row],[RN Hours]]</f>
        <v>0</v>
      </c>
      <c r="O499" s="3">
        <v>3.1527777777777777</v>
      </c>
      <c r="P499" s="3">
        <v>0.26666666666666666</v>
      </c>
      <c r="Q499" s="4">
        <f>Table39[[#This Row],[RN Admin Hours Contract]]/Table39[[#This Row],[RN Admin Hours]]</f>
        <v>8.4581497797356825E-2</v>
      </c>
      <c r="R499" s="3">
        <v>5.6888888888888891</v>
      </c>
      <c r="S499" s="3">
        <v>0</v>
      </c>
      <c r="T499" s="4">
        <f>Table39[[#This Row],[RN DON Hours Contract]]/Table39[[#This Row],[RN DON Hours]]</f>
        <v>0</v>
      </c>
      <c r="U499" s="3">
        <f>SUM(Table39[[#This Row],[LPN Hours]], Table39[[#This Row],[LPN Admin Hours]])</f>
        <v>42.966666666666669</v>
      </c>
      <c r="V499" s="3">
        <f>Table39[[#This Row],[LPN Hours Contract]]+Table39[[#This Row],[LPN Admin Hours Contract]]</f>
        <v>0</v>
      </c>
      <c r="W499" s="4">
        <f t="shared" si="25"/>
        <v>0</v>
      </c>
      <c r="X499" s="3">
        <v>37.277777777777779</v>
      </c>
      <c r="Y499" s="3">
        <v>0</v>
      </c>
      <c r="Z499" s="4">
        <f>Table39[[#This Row],[LPN Hours Contract]]/Table39[[#This Row],[LPN Hours]]</f>
        <v>0</v>
      </c>
      <c r="AA499" s="3">
        <v>5.6888888888888891</v>
      </c>
      <c r="AB499" s="3">
        <v>0</v>
      </c>
      <c r="AC499" s="4">
        <f>Table39[[#This Row],[LPN Admin Hours Contract]]/Table39[[#This Row],[LPN Admin Hours]]</f>
        <v>0</v>
      </c>
      <c r="AD499" s="3">
        <f>SUM(Table39[[#This Row],[CNA Hours]], Table39[[#This Row],[NA in Training Hours]], Table39[[#This Row],[Med Aide/Tech Hours]])</f>
        <v>137.73611111111111</v>
      </c>
      <c r="AE499" s="3">
        <f>SUM(Table39[[#This Row],[CNA Hours Contract]], Table39[[#This Row],[NA in Training Hours Contract]], Table39[[#This Row],[Med Aide/Tech Hours Contract]])</f>
        <v>0</v>
      </c>
      <c r="AF499" s="4">
        <f>Table39[[#This Row],[CNA/NA/Med Aide Contract Hours]]/Table39[[#This Row],[Total CNA, NA in Training, Med Aide/Tech Hours]]</f>
        <v>0</v>
      </c>
      <c r="AG499" s="3">
        <v>137.73611111111111</v>
      </c>
      <c r="AH499" s="3">
        <v>0</v>
      </c>
      <c r="AI499" s="4">
        <f>Table39[[#This Row],[CNA Hours Contract]]/Table39[[#This Row],[CNA Hours]]</f>
        <v>0</v>
      </c>
      <c r="AJ499" s="3">
        <v>0</v>
      </c>
      <c r="AK499" s="3">
        <v>0</v>
      </c>
      <c r="AL499" s="4">
        <v>0</v>
      </c>
      <c r="AM499" s="3">
        <v>0</v>
      </c>
      <c r="AN499" s="3">
        <v>0</v>
      </c>
      <c r="AO499" s="4">
        <v>0</v>
      </c>
      <c r="AP499" s="1" t="s">
        <v>497</v>
      </c>
      <c r="AQ499" s="1">
        <v>5</v>
      </c>
    </row>
    <row r="500" spans="1:43" x14ac:dyDescent="0.2">
      <c r="A500" s="1" t="s">
        <v>680</v>
      </c>
      <c r="B500" s="1" t="s">
        <v>1182</v>
      </c>
      <c r="C500" s="1" t="s">
        <v>1439</v>
      </c>
      <c r="D500" s="1" t="s">
        <v>1741</v>
      </c>
      <c r="E500" s="3">
        <v>170.25555555555556</v>
      </c>
      <c r="F500" s="3">
        <f t="shared" si="23"/>
        <v>517.1543333333334</v>
      </c>
      <c r="G500" s="3">
        <f>SUM(Table39[[#This Row],[RN Hours Contract (W/ Admin, DON)]], Table39[[#This Row],[LPN Contract Hours (w/ Admin)]], Table39[[#This Row],[CNA/NA/Med Aide Contract Hours]])</f>
        <v>63.622777777777785</v>
      </c>
      <c r="H500" s="4">
        <f>Table39[[#This Row],[Total Contract Hours]]/Table39[[#This Row],[Total Hours Nurse Staffing]]</f>
        <v>0.123024740733961</v>
      </c>
      <c r="I500" s="3">
        <f>SUM(Table39[[#This Row],[RN Hours]], Table39[[#This Row],[RN Admin Hours]], Table39[[#This Row],[RN DON Hours]])</f>
        <v>72.348333333333329</v>
      </c>
      <c r="J500" s="3">
        <f t="shared" si="24"/>
        <v>14.345000000000006</v>
      </c>
      <c r="K500" s="4">
        <f>Table39[[#This Row],[RN Hours Contract (W/ Admin, DON)]]/Table39[[#This Row],[RN Hours (w/ Admin, DON)]]</f>
        <v>0.19827685503006298</v>
      </c>
      <c r="L500" s="3">
        <v>54.863888888888887</v>
      </c>
      <c r="M500" s="3">
        <v>13.545000000000005</v>
      </c>
      <c r="N500" s="4">
        <f>Table39[[#This Row],[RN Hours Contract]]/Table39[[#This Row],[RN Hours]]</f>
        <v>0.24688370209103347</v>
      </c>
      <c r="O500" s="3">
        <v>11.884444444444451</v>
      </c>
      <c r="P500" s="3">
        <v>0.8</v>
      </c>
      <c r="Q500" s="4">
        <f>Table39[[#This Row],[RN Admin Hours Contract]]/Table39[[#This Row],[RN Admin Hours]]</f>
        <v>6.731488406881074E-2</v>
      </c>
      <c r="R500" s="3">
        <v>5.6</v>
      </c>
      <c r="S500" s="3">
        <v>0</v>
      </c>
      <c r="T500" s="4">
        <f>Table39[[#This Row],[RN DON Hours Contract]]/Table39[[#This Row],[RN DON Hours]]</f>
        <v>0</v>
      </c>
      <c r="U500" s="3">
        <f>SUM(Table39[[#This Row],[LPN Hours]], Table39[[#This Row],[LPN Admin Hours]])</f>
        <v>155.9818888888889</v>
      </c>
      <c r="V500" s="3">
        <f>Table39[[#This Row],[LPN Hours Contract]]+Table39[[#This Row],[LPN Admin Hours Contract]]</f>
        <v>30.855555555555554</v>
      </c>
      <c r="W500" s="4">
        <f t="shared" si="25"/>
        <v>0.19781498849225371</v>
      </c>
      <c r="X500" s="3">
        <v>133.61133333333333</v>
      </c>
      <c r="Y500" s="3">
        <v>30.855555555555554</v>
      </c>
      <c r="Z500" s="4">
        <f>Table39[[#This Row],[LPN Hours Contract]]/Table39[[#This Row],[LPN Hours]]</f>
        <v>0.23093516684379733</v>
      </c>
      <c r="AA500" s="3">
        <v>22.370555555555562</v>
      </c>
      <c r="AB500" s="3">
        <v>0</v>
      </c>
      <c r="AC500" s="4">
        <f>Table39[[#This Row],[LPN Admin Hours Contract]]/Table39[[#This Row],[LPN Admin Hours]]</f>
        <v>0</v>
      </c>
      <c r="AD500" s="3">
        <f>SUM(Table39[[#This Row],[CNA Hours]], Table39[[#This Row],[NA in Training Hours]], Table39[[#This Row],[Med Aide/Tech Hours]])</f>
        <v>288.82411111111111</v>
      </c>
      <c r="AE500" s="3">
        <f>SUM(Table39[[#This Row],[CNA Hours Contract]], Table39[[#This Row],[NA in Training Hours Contract]], Table39[[#This Row],[Med Aide/Tech Hours Contract]])</f>
        <v>18.422222222222221</v>
      </c>
      <c r="AF500" s="4">
        <f>Table39[[#This Row],[CNA/NA/Med Aide Contract Hours]]/Table39[[#This Row],[Total CNA, NA in Training, Med Aide/Tech Hours]]</f>
        <v>6.3783532999899584E-2</v>
      </c>
      <c r="AG500" s="3">
        <v>288.82411111111111</v>
      </c>
      <c r="AH500" s="3">
        <v>18.422222222222221</v>
      </c>
      <c r="AI500" s="4">
        <f>Table39[[#This Row],[CNA Hours Contract]]/Table39[[#This Row],[CNA Hours]]</f>
        <v>6.3783532999899584E-2</v>
      </c>
      <c r="AJ500" s="3">
        <v>0</v>
      </c>
      <c r="AK500" s="3">
        <v>0</v>
      </c>
      <c r="AL500" s="4">
        <v>0</v>
      </c>
      <c r="AM500" s="3">
        <v>0</v>
      </c>
      <c r="AN500" s="3">
        <v>0</v>
      </c>
      <c r="AO500" s="4">
        <v>0</v>
      </c>
      <c r="AP500" s="1" t="s">
        <v>498</v>
      </c>
      <c r="AQ500" s="1">
        <v>5</v>
      </c>
    </row>
    <row r="501" spans="1:43" x14ac:dyDescent="0.2">
      <c r="A501" s="1" t="s">
        <v>680</v>
      </c>
      <c r="B501" s="1" t="s">
        <v>1183</v>
      </c>
      <c r="C501" s="1" t="s">
        <v>1366</v>
      </c>
      <c r="D501" s="1" t="s">
        <v>1707</v>
      </c>
      <c r="E501" s="3">
        <v>144.05555555555554</v>
      </c>
      <c r="F501" s="3">
        <f t="shared" si="23"/>
        <v>420.07244444444439</v>
      </c>
      <c r="G501" s="3">
        <f>SUM(Table39[[#This Row],[RN Hours Contract (W/ Admin, DON)]], Table39[[#This Row],[LPN Contract Hours (w/ Admin)]], Table39[[#This Row],[CNA/NA/Med Aide Contract Hours]])</f>
        <v>73.847777777777793</v>
      </c>
      <c r="H501" s="4">
        <f>Table39[[#This Row],[Total Contract Hours]]/Table39[[#This Row],[Total Hours Nurse Staffing]]</f>
        <v>0.17579771954678722</v>
      </c>
      <c r="I501" s="3">
        <f>SUM(Table39[[#This Row],[RN Hours]], Table39[[#This Row],[RN Admin Hours]], Table39[[#This Row],[RN DON Hours]])</f>
        <v>28.602888888888888</v>
      </c>
      <c r="J501" s="3">
        <f t="shared" si="24"/>
        <v>7.7334444444444443</v>
      </c>
      <c r="K501" s="4">
        <f>Table39[[#This Row],[RN Hours Contract (W/ Admin, DON)]]/Table39[[#This Row],[RN Hours (w/ Admin, DON)]]</f>
        <v>0.27037284501177039</v>
      </c>
      <c r="L501" s="3">
        <v>18.441777777777776</v>
      </c>
      <c r="M501" s="3">
        <v>7.7334444444444443</v>
      </c>
      <c r="N501" s="4">
        <f>Table39[[#This Row],[RN Hours Contract]]/Table39[[#This Row],[RN Hours]]</f>
        <v>0.4193437605436931</v>
      </c>
      <c r="O501" s="3">
        <v>7.7388888888888889</v>
      </c>
      <c r="P501" s="3">
        <v>0</v>
      </c>
      <c r="Q501" s="4">
        <f>Table39[[#This Row],[RN Admin Hours Contract]]/Table39[[#This Row],[RN Admin Hours]]</f>
        <v>0</v>
      </c>
      <c r="R501" s="3">
        <v>2.4222222222222221</v>
      </c>
      <c r="S501" s="3">
        <v>0</v>
      </c>
      <c r="T501" s="4">
        <f>Table39[[#This Row],[RN DON Hours Contract]]/Table39[[#This Row],[RN DON Hours]]</f>
        <v>0</v>
      </c>
      <c r="U501" s="3">
        <f>SUM(Table39[[#This Row],[LPN Hours]], Table39[[#This Row],[LPN Admin Hours]])</f>
        <v>150.42833333333331</v>
      </c>
      <c r="V501" s="3">
        <f>Table39[[#This Row],[LPN Hours Contract]]+Table39[[#This Row],[LPN Admin Hours Contract]]</f>
        <v>15.288777777777778</v>
      </c>
      <c r="W501" s="4">
        <f t="shared" si="25"/>
        <v>0.1016349609079259</v>
      </c>
      <c r="X501" s="3">
        <v>140.80888888888887</v>
      </c>
      <c r="Y501" s="3">
        <v>15.288777777777778</v>
      </c>
      <c r="Z501" s="4">
        <f>Table39[[#This Row],[LPN Hours Contract]]/Table39[[#This Row],[LPN Hours]]</f>
        <v>0.10857821475916926</v>
      </c>
      <c r="AA501" s="3">
        <v>9.6194444444444436</v>
      </c>
      <c r="AB501" s="3">
        <v>0</v>
      </c>
      <c r="AC501" s="4">
        <f>Table39[[#This Row],[LPN Admin Hours Contract]]/Table39[[#This Row],[LPN Admin Hours]]</f>
        <v>0</v>
      </c>
      <c r="AD501" s="3">
        <f>SUM(Table39[[#This Row],[CNA Hours]], Table39[[#This Row],[NA in Training Hours]], Table39[[#This Row],[Med Aide/Tech Hours]])</f>
        <v>241.04122222222222</v>
      </c>
      <c r="AE501" s="3">
        <f>SUM(Table39[[#This Row],[CNA Hours Contract]], Table39[[#This Row],[NA in Training Hours Contract]], Table39[[#This Row],[Med Aide/Tech Hours Contract]])</f>
        <v>50.825555555555574</v>
      </c>
      <c r="AF501" s="4">
        <f>Table39[[#This Row],[CNA/NA/Med Aide Contract Hours]]/Table39[[#This Row],[Total CNA, NA in Training, Med Aide/Tech Hours]]</f>
        <v>0.21085835479500747</v>
      </c>
      <c r="AG501" s="3">
        <v>241.04122222222222</v>
      </c>
      <c r="AH501" s="3">
        <v>50.825555555555574</v>
      </c>
      <c r="AI501" s="4">
        <f>Table39[[#This Row],[CNA Hours Contract]]/Table39[[#This Row],[CNA Hours]]</f>
        <v>0.21085835479500747</v>
      </c>
      <c r="AJ501" s="3">
        <v>0</v>
      </c>
      <c r="AK501" s="3">
        <v>0</v>
      </c>
      <c r="AL501" s="4">
        <v>0</v>
      </c>
      <c r="AM501" s="3">
        <v>0</v>
      </c>
      <c r="AN501" s="3">
        <v>0</v>
      </c>
      <c r="AO501" s="4">
        <v>0</v>
      </c>
      <c r="AP501" s="1" t="s">
        <v>499</v>
      </c>
      <c r="AQ501" s="1">
        <v>5</v>
      </c>
    </row>
    <row r="502" spans="1:43" x14ac:dyDescent="0.2">
      <c r="A502" s="1" t="s">
        <v>680</v>
      </c>
      <c r="B502" s="1" t="s">
        <v>1184</v>
      </c>
      <c r="C502" s="1" t="s">
        <v>1643</v>
      </c>
      <c r="D502" s="1" t="s">
        <v>1726</v>
      </c>
      <c r="E502" s="3">
        <v>51.133333333333333</v>
      </c>
      <c r="F502" s="3">
        <f t="shared" si="23"/>
        <v>120.675</v>
      </c>
      <c r="G502" s="3">
        <f>SUM(Table39[[#This Row],[RN Hours Contract (W/ Admin, DON)]], Table39[[#This Row],[LPN Contract Hours (w/ Admin)]], Table39[[#This Row],[CNA/NA/Med Aide Contract Hours]])</f>
        <v>2.2222222222222223E-2</v>
      </c>
      <c r="H502" s="4">
        <f>Table39[[#This Row],[Total Contract Hours]]/Table39[[#This Row],[Total Hours Nurse Staffing]]</f>
        <v>1.8414934511889143E-4</v>
      </c>
      <c r="I502" s="3">
        <f>SUM(Table39[[#This Row],[RN Hours]], Table39[[#This Row],[RN Admin Hours]], Table39[[#This Row],[RN DON Hours]])</f>
        <v>29.855555555555554</v>
      </c>
      <c r="J502" s="3">
        <f t="shared" si="24"/>
        <v>2.2222222222222223E-2</v>
      </c>
      <c r="K502" s="4">
        <f>Table39[[#This Row],[RN Hours Contract (W/ Admin, DON)]]/Table39[[#This Row],[RN Hours (w/ Admin, DON)]]</f>
        <v>7.4432452549311504E-4</v>
      </c>
      <c r="L502" s="3">
        <v>18.716666666666665</v>
      </c>
      <c r="M502" s="3">
        <v>2.2222222222222223E-2</v>
      </c>
      <c r="N502" s="4">
        <f>Table39[[#This Row],[RN Hours Contract]]/Table39[[#This Row],[RN Hours]]</f>
        <v>1.1872959335114278E-3</v>
      </c>
      <c r="O502" s="3">
        <v>4.958333333333333</v>
      </c>
      <c r="P502" s="3">
        <v>0</v>
      </c>
      <c r="Q502" s="4">
        <f>Table39[[#This Row],[RN Admin Hours Contract]]/Table39[[#This Row],[RN Admin Hours]]</f>
        <v>0</v>
      </c>
      <c r="R502" s="3">
        <v>6.1805555555555554</v>
      </c>
      <c r="S502" s="3">
        <v>0</v>
      </c>
      <c r="T502" s="4">
        <f>Table39[[#This Row],[RN DON Hours Contract]]/Table39[[#This Row],[RN DON Hours]]</f>
        <v>0</v>
      </c>
      <c r="U502" s="3">
        <f>SUM(Table39[[#This Row],[LPN Hours]], Table39[[#This Row],[LPN Admin Hours]])</f>
        <v>29.761111111111113</v>
      </c>
      <c r="V502" s="3">
        <f>Table39[[#This Row],[LPN Hours Contract]]+Table39[[#This Row],[LPN Admin Hours Contract]]</f>
        <v>0</v>
      </c>
      <c r="W502" s="4">
        <f t="shared" si="25"/>
        <v>0</v>
      </c>
      <c r="X502" s="3">
        <v>29.761111111111113</v>
      </c>
      <c r="Y502" s="3">
        <v>0</v>
      </c>
      <c r="Z502" s="4">
        <f>Table39[[#This Row],[LPN Hours Contract]]/Table39[[#This Row],[LPN Hours]]</f>
        <v>0</v>
      </c>
      <c r="AA502" s="3">
        <v>0</v>
      </c>
      <c r="AB502" s="3">
        <v>0</v>
      </c>
      <c r="AC502" s="4">
        <v>0</v>
      </c>
      <c r="AD502" s="3">
        <f>SUM(Table39[[#This Row],[CNA Hours]], Table39[[#This Row],[NA in Training Hours]], Table39[[#This Row],[Med Aide/Tech Hours]])</f>
        <v>61.05833333333333</v>
      </c>
      <c r="AE502" s="3">
        <f>SUM(Table39[[#This Row],[CNA Hours Contract]], Table39[[#This Row],[NA in Training Hours Contract]], Table39[[#This Row],[Med Aide/Tech Hours Contract]])</f>
        <v>0</v>
      </c>
      <c r="AF502" s="4">
        <f>Table39[[#This Row],[CNA/NA/Med Aide Contract Hours]]/Table39[[#This Row],[Total CNA, NA in Training, Med Aide/Tech Hours]]</f>
        <v>0</v>
      </c>
      <c r="AG502" s="3">
        <v>61.05833333333333</v>
      </c>
      <c r="AH502" s="3">
        <v>0</v>
      </c>
      <c r="AI502" s="4">
        <f>Table39[[#This Row],[CNA Hours Contract]]/Table39[[#This Row],[CNA Hours]]</f>
        <v>0</v>
      </c>
      <c r="AJ502" s="3">
        <v>0</v>
      </c>
      <c r="AK502" s="3">
        <v>0</v>
      </c>
      <c r="AL502" s="4">
        <v>0</v>
      </c>
      <c r="AM502" s="3">
        <v>0</v>
      </c>
      <c r="AN502" s="3">
        <v>0</v>
      </c>
      <c r="AO502" s="4">
        <v>0</v>
      </c>
      <c r="AP502" s="1" t="s">
        <v>500</v>
      </c>
      <c r="AQ502" s="1">
        <v>5</v>
      </c>
    </row>
    <row r="503" spans="1:43" x14ac:dyDescent="0.2">
      <c r="A503" s="1" t="s">
        <v>680</v>
      </c>
      <c r="B503" s="1" t="s">
        <v>1185</v>
      </c>
      <c r="C503" s="1" t="s">
        <v>1446</v>
      </c>
      <c r="D503" s="1" t="s">
        <v>1741</v>
      </c>
      <c r="E503" s="3">
        <v>30.411111111111111</v>
      </c>
      <c r="F503" s="3">
        <f t="shared" si="23"/>
        <v>199.99977777777775</v>
      </c>
      <c r="G503" s="3">
        <f>SUM(Table39[[#This Row],[RN Hours Contract (W/ Admin, DON)]], Table39[[#This Row],[LPN Contract Hours (w/ Admin)]], Table39[[#This Row],[CNA/NA/Med Aide Contract Hours]])</f>
        <v>0</v>
      </c>
      <c r="H503" s="4">
        <f>Table39[[#This Row],[Total Contract Hours]]/Table39[[#This Row],[Total Hours Nurse Staffing]]</f>
        <v>0</v>
      </c>
      <c r="I503" s="3">
        <f>SUM(Table39[[#This Row],[RN Hours]], Table39[[#This Row],[RN Admin Hours]], Table39[[#This Row],[RN DON Hours]])</f>
        <v>62.796111111111102</v>
      </c>
      <c r="J503" s="3">
        <f t="shared" si="24"/>
        <v>0</v>
      </c>
      <c r="K503" s="4">
        <f>Table39[[#This Row],[RN Hours Contract (W/ Admin, DON)]]/Table39[[#This Row],[RN Hours (w/ Admin, DON)]]</f>
        <v>0</v>
      </c>
      <c r="L503" s="3">
        <v>62.129444444444438</v>
      </c>
      <c r="M503" s="3">
        <v>0</v>
      </c>
      <c r="N503" s="4">
        <f>Table39[[#This Row],[RN Hours Contract]]/Table39[[#This Row],[RN Hours]]</f>
        <v>0</v>
      </c>
      <c r="O503" s="3">
        <v>0</v>
      </c>
      <c r="P503" s="3">
        <v>0</v>
      </c>
      <c r="Q503" s="4">
        <v>0</v>
      </c>
      <c r="R503" s="3">
        <v>0.66666666666666663</v>
      </c>
      <c r="S503" s="3">
        <v>0</v>
      </c>
      <c r="T503" s="4">
        <f>Table39[[#This Row],[RN DON Hours Contract]]/Table39[[#This Row],[RN DON Hours]]</f>
        <v>0</v>
      </c>
      <c r="U503" s="3">
        <f>SUM(Table39[[#This Row],[LPN Hours]], Table39[[#This Row],[LPN Admin Hours]])</f>
        <v>8.1735555555555557</v>
      </c>
      <c r="V503" s="3">
        <f>Table39[[#This Row],[LPN Hours Contract]]+Table39[[#This Row],[LPN Admin Hours Contract]]</f>
        <v>0</v>
      </c>
      <c r="W503" s="4">
        <f t="shared" si="25"/>
        <v>0</v>
      </c>
      <c r="X503" s="3">
        <v>8.1735555555555557</v>
      </c>
      <c r="Y503" s="3">
        <v>0</v>
      </c>
      <c r="Z503" s="4">
        <f>Table39[[#This Row],[LPN Hours Contract]]/Table39[[#This Row],[LPN Hours]]</f>
        <v>0</v>
      </c>
      <c r="AA503" s="3">
        <v>0</v>
      </c>
      <c r="AB503" s="3">
        <v>0</v>
      </c>
      <c r="AC503" s="4">
        <v>0</v>
      </c>
      <c r="AD503" s="3">
        <f>SUM(Table39[[#This Row],[CNA Hours]], Table39[[#This Row],[NA in Training Hours]], Table39[[#This Row],[Med Aide/Tech Hours]])</f>
        <v>129.0301111111111</v>
      </c>
      <c r="AE503" s="3">
        <f>SUM(Table39[[#This Row],[CNA Hours Contract]], Table39[[#This Row],[NA in Training Hours Contract]], Table39[[#This Row],[Med Aide/Tech Hours Contract]])</f>
        <v>0</v>
      </c>
      <c r="AF503" s="4">
        <f>Table39[[#This Row],[CNA/NA/Med Aide Contract Hours]]/Table39[[#This Row],[Total CNA, NA in Training, Med Aide/Tech Hours]]</f>
        <v>0</v>
      </c>
      <c r="AG503" s="3">
        <v>129.0301111111111</v>
      </c>
      <c r="AH503" s="3">
        <v>0</v>
      </c>
      <c r="AI503" s="4">
        <f>Table39[[#This Row],[CNA Hours Contract]]/Table39[[#This Row],[CNA Hours]]</f>
        <v>0</v>
      </c>
      <c r="AJ503" s="3">
        <v>0</v>
      </c>
      <c r="AK503" s="3">
        <v>0</v>
      </c>
      <c r="AL503" s="4">
        <v>0</v>
      </c>
      <c r="AM503" s="3">
        <v>0</v>
      </c>
      <c r="AN503" s="3">
        <v>0</v>
      </c>
      <c r="AO503" s="4">
        <v>0</v>
      </c>
      <c r="AP503" s="1" t="s">
        <v>501</v>
      </c>
      <c r="AQ503" s="1">
        <v>5</v>
      </c>
    </row>
    <row r="504" spans="1:43" x14ac:dyDescent="0.2">
      <c r="A504" s="1" t="s">
        <v>680</v>
      </c>
      <c r="B504" s="1" t="s">
        <v>1186</v>
      </c>
      <c r="C504" s="1" t="s">
        <v>1398</v>
      </c>
      <c r="D504" s="1" t="s">
        <v>1744</v>
      </c>
      <c r="E504" s="3">
        <v>63.344444444444441</v>
      </c>
      <c r="F504" s="3">
        <f t="shared" si="23"/>
        <v>242.74166666666667</v>
      </c>
      <c r="G504" s="3">
        <f>SUM(Table39[[#This Row],[RN Hours Contract (W/ Admin, DON)]], Table39[[#This Row],[LPN Contract Hours (w/ Admin)]], Table39[[#This Row],[CNA/NA/Med Aide Contract Hours]])</f>
        <v>0</v>
      </c>
      <c r="H504" s="4">
        <f>Table39[[#This Row],[Total Contract Hours]]/Table39[[#This Row],[Total Hours Nurse Staffing]]</f>
        <v>0</v>
      </c>
      <c r="I504" s="3">
        <f>SUM(Table39[[#This Row],[RN Hours]], Table39[[#This Row],[RN Admin Hours]], Table39[[#This Row],[RN DON Hours]])</f>
        <v>103.97222222222223</v>
      </c>
      <c r="J504" s="3">
        <f t="shared" si="24"/>
        <v>0</v>
      </c>
      <c r="K504" s="4">
        <f>Table39[[#This Row],[RN Hours Contract (W/ Admin, DON)]]/Table39[[#This Row],[RN Hours (w/ Admin, DON)]]</f>
        <v>0</v>
      </c>
      <c r="L504" s="3">
        <v>89.733333333333334</v>
      </c>
      <c r="M504" s="3">
        <v>0</v>
      </c>
      <c r="N504" s="4">
        <f>Table39[[#This Row],[RN Hours Contract]]/Table39[[#This Row],[RN Hours]]</f>
        <v>0</v>
      </c>
      <c r="O504" s="3">
        <v>9.4027777777777786</v>
      </c>
      <c r="P504" s="3">
        <v>0</v>
      </c>
      <c r="Q504" s="4">
        <f>Table39[[#This Row],[RN Admin Hours Contract]]/Table39[[#This Row],[RN Admin Hours]]</f>
        <v>0</v>
      </c>
      <c r="R504" s="3">
        <v>4.8361111111111112</v>
      </c>
      <c r="S504" s="3">
        <v>0</v>
      </c>
      <c r="T504" s="4">
        <f>Table39[[#This Row],[RN DON Hours Contract]]/Table39[[#This Row],[RN DON Hours]]</f>
        <v>0</v>
      </c>
      <c r="U504" s="3">
        <f>SUM(Table39[[#This Row],[LPN Hours]], Table39[[#This Row],[LPN Admin Hours]])</f>
        <v>6.5916666666666668</v>
      </c>
      <c r="V504" s="3">
        <f>Table39[[#This Row],[LPN Hours Contract]]+Table39[[#This Row],[LPN Admin Hours Contract]]</f>
        <v>0</v>
      </c>
      <c r="W504" s="4">
        <f t="shared" si="25"/>
        <v>0</v>
      </c>
      <c r="X504" s="3">
        <v>6.5916666666666668</v>
      </c>
      <c r="Y504" s="3">
        <v>0</v>
      </c>
      <c r="Z504" s="4">
        <f>Table39[[#This Row],[LPN Hours Contract]]/Table39[[#This Row],[LPN Hours]]</f>
        <v>0</v>
      </c>
      <c r="AA504" s="3">
        <v>0</v>
      </c>
      <c r="AB504" s="3">
        <v>0</v>
      </c>
      <c r="AC504" s="4">
        <v>0</v>
      </c>
      <c r="AD504" s="3">
        <f>SUM(Table39[[#This Row],[CNA Hours]], Table39[[#This Row],[NA in Training Hours]], Table39[[#This Row],[Med Aide/Tech Hours]])</f>
        <v>132.17777777777778</v>
      </c>
      <c r="AE504" s="3">
        <f>SUM(Table39[[#This Row],[CNA Hours Contract]], Table39[[#This Row],[NA in Training Hours Contract]], Table39[[#This Row],[Med Aide/Tech Hours Contract]])</f>
        <v>0</v>
      </c>
      <c r="AF504" s="4">
        <f>Table39[[#This Row],[CNA/NA/Med Aide Contract Hours]]/Table39[[#This Row],[Total CNA, NA in Training, Med Aide/Tech Hours]]</f>
        <v>0</v>
      </c>
      <c r="AG504" s="3">
        <v>129.36666666666667</v>
      </c>
      <c r="AH504" s="3">
        <v>0</v>
      </c>
      <c r="AI504" s="4">
        <f>Table39[[#This Row],[CNA Hours Contract]]/Table39[[#This Row],[CNA Hours]]</f>
        <v>0</v>
      </c>
      <c r="AJ504" s="3">
        <v>2.8111111111111109</v>
      </c>
      <c r="AK504" s="3">
        <v>0</v>
      </c>
      <c r="AL504" s="4">
        <f>Table39[[#This Row],[NA in Training Hours Contract]]/Table39[[#This Row],[NA in Training Hours]]</f>
        <v>0</v>
      </c>
      <c r="AM504" s="3">
        <v>0</v>
      </c>
      <c r="AN504" s="3">
        <v>0</v>
      </c>
      <c r="AO504" s="4">
        <v>0</v>
      </c>
      <c r="AP504" s="1" t="s">
        <v>502</v>
      </c>
      <c r="AQ504" s="1">
        <v>5</v>
      </c>
    </row>
    <row r="505" spans="1:43" x14ac:dyDescent="0.2">
      <c r="A505" s="1" t="s">
        <v>680</v>
      </c>
      <c r="B505" s="1" t="s">
        <v>1187</v>
      </c>
      <c r="C505" s="1" t="s">
        <v>1439</v>
      </c>
      <c r="D505" s="1" t="s">
        <v>1741</v>
      </c>
      <c r="E505" s="3">
        <v>45.088888888888889</v>
      </c>
      <c r="F505" s="3">
        <f t="shared" si="23"/>
        <v>282.5911111111111</v>
      </c>
      <c r="G505" s="3">
        <f>SUM(Table39[[#This Row],[RN Hours Contract (W/ Admin, DON)]], Table39[[#This Row],[LPN Contract Hours (w/ Admin)]], Table39[[#This Row],[CNA/NA/Med Aide Contract Hours]])</f>
        <v>7.6966666666666672</v>
      </c>
      <c r="H505" s="4">
        <f>Table39[[#This Row],[Total Contract Hours]]/Table39[[#This Row],[Total Hours Nurse Staffing]]</f>
        <v>2.72360536621424E-2</v>
      </c>
      <c r="I505" s="3">
        <f>SUM(Table39[[#This Row],[RN Hours]], Table39[[#This Row],[RN Admin Hours]], Table39[[#This Row],[RN DON Hours]])</f>
        <v>80.702777777777769</v>
      </c>
      <c r="J505" s="3">
        <f t="shared" si="24"/>
        <v>0.99444444444444446</v>
      </c>
      <c r="K505" s="4">
        <f>Table39[[#This Row],[RN Hours Contract (W/ Admin, DON)]]/Table39[[#This Row],[RN Hours (w/ Admin, DON)]]</f>
        <v>1.2322307506970023E-2</v>
      </c>
      <c r="L505" s="3">
        <v>66.821222222222218</v>
      </c>
      <c r="M505" s="3">
        <v>0.99444444444444446</v>
      </c>
      <c r="N505" s="4">
        <f>Table39[[#This Row],[RN Hours Contract]]/Table39[[#This Row],[RN Hours]]</f>
        <v>1.4882164847827787E-2</v>
      </c>
      <c r="O505" s="3">
        <v>9.3482222222222227</v>
      </c>
      <c r="P505" s="3">
        <v>0</v>
      </c>
      <c r="Q505" s="4">
        <f>Table39[[#This Row],[RN Admin Hours Contract]]/Table39[[#This Row],[RN Admin Hours]]</f>
        <v>0</v>
      </c>
      <c r="R505" s="3">
        <v>4.5333333333333332</v>
      </c>
      <c r="S505" s="3">
        <v>0</v>
      </c>
      <c r="T505" s="4">
        <f>Table39[[#This Row],[RN DON Hours Contract]]/Table39[[#This Row],[RN DON Hours]]</f>
        <v>0</v>
      </c>
      <c r="U505" s="3">
        <f>SUM(Table39[[#This Row],[LPN Hours]], Table39[[#This Row],[LPN Admin Hours]])</f>
        <v>24.688888888888883</v>
      </c>
      <c r="V505" s="3">
        <f>Table39[[#This Row],[LPN Hours Contract]]+Table39[[#This Row],[LPN Admin Hours Contract]]</f>
        <v>0</v>
      </c>
      <c r="W505" s="4">
        <f t="shared" si="25"/>
        <v>0</v>
      </c>
      <c r="X505" s="3">
        <v>15.164777777777777</v>
      </c>
      <c r="Y505" s="3">
        <v>0</v>
      </c>
      <c r="Z505" s="4">
        <f>Table39[[#This Row],[LPN Hours Contract]]/Table39[[#This Row],[LPN Hours]]</f>
        <v>0</v>
      </c>
      <c r="AA505" s="3">
        <v>9.5241111111111074</v>
      </c>
      <c r="AB505" s="3">
        <v>0</v>
      </c>
      <c r="AC505" s="4">
        <f>Table39[[#This Row],[LPN Admin Hours Contract]]/Table39[[#This Row],[LPN Admin Hours]]</f>
        <v>0</v>
      </c>
      <c r="AD505" s="3">
        <f>SUM(Table39[[#This Row],[CNA Hours]], Table39[[#This Row],[NA in Training Hours]], Table39[[#This Row],[Med Aide/Tech Hours]])</f>
        <v>177.19944444444445</v>
      </c>
      <c r="AE505" s="3">
        <f>SUM(Table39[[#This Row],[CNA Hours Contract]], Table39[[#This Row],[NA in Training Hours Contract]], Table39[[#This Row],[Med Aide/Tech Hours Contract]])</f>
        <v>6.7022222222222227</v>
      </c>
      <c r="AF505" s="4">
        <f>Table39[[#This Row],[CNA/NA/Med Aide Contract Hours]]/Table39[[#This Row],[Total CNA, NA in Training, Med Aide/Tech Hours]]</f>
        <v>3.7823043087042534E-2</v>
      </c>
      <c r="AG505" s="3">
        <v>177.19944444444445</v>
      </c>
      <c r="AH505" s="3">
        <v>6.7022222222222227</v>
      </c>
      <c r="AI505" s="4">
        <f>Table39[[#This Row],[CNA Hours Contract]]/Table39[[#This Row],[CNA Hours]]</f>
        <v>3.7823043087042534E-2</v>
      </c>
      <c r="AJ505" s="3">
        <v>0</v>
      </c>
      <c r="AK505" s="3">
        <v>0</v>
      </c>
      <c r="AL505" s="4">
        <v>0</v>
      </c>
      <c r="AM505" s="3">
        <v>0</v>
      </c>
      <c r="AN505" s="3">
        <v>0</v>
      </c>
      <c r="AO505" s="4">
        <v>0</v>
      </c>
      <c r="AP505" s="1" t="s">
        <v>503</v>
      </c>
      <c r="AQ505" s="1">
        <v>5</v>
      </c>
    </row>
    <row r="506" spans="1:43" x14ac:dyDescent="0.2">
      <c r="A506" s="1" t="s">
        <v>680</v>
      </c>
      <c r="B506" s="1" t="s">
        <v>1188</v>
      </c>
      <c r="C506" s="1" t="s">
        <v>1628</v>
      </c>
      <c r="D506" s="1" t="s">
        <v>1774</v>
      </c>
      <c r="E506" s="3">
        <v>75.588888888888889</v>
      </c>
      <c r="F506" s="3">
        <f t="shared" si="23"/>
        <v>225.75833333333333</v>
      </c>
      <c r="G506" s="3">
        <f>SUM(Table39[[#This Row],[RN Hours Contract (W/ Admin, DON)]], Table39[[#This Row],[LPN Contract Hours (w/ Admin)]], Table39[[#This Row],[CNA/NA/Med Aide Contract Hours]])</f>
        <v>0.28611111111111109</v>
      </c>
      <c r="H506" s="4">
        <f>Table39[[#This Row],[Total Contract Hours]]/Table39[[#This Row],[Total Hours Nurse Staffing]]</f>
        <v>1.2673335548091002E-3</v>
      </c>
      <c r="I506" s="3">
        <f>SUM(Table39[[#This Row],[RN Hours]], Table39[[#This Row],[RN Admin Hours]], Table39[[#This Row],[RN DON Hours]])</f>
        <v>35.738888888888887</v>
      </c>
      <c r="J506" s="3">
        <f t="shared" si="24"/>
        <v>0.28611111111111109</v>
      </c>
      <c r="K506" s="4">
        <f>Table39[[#This Row],[RN Hours Contract (W/ Admin, DON)]]/Table39[[#This Row],[RN Hours (w/ Admin, DON)]]</f>
        <v>8.0055961448779727E-3</v>
      </c>
      <c r="L506" s="3">
        <v>26.494444444444444</v>
      </c>
      <c r="M506" s="3">
        <v>0.28611111111111109</v>
      </c>
      <c r="N506" s="4">
        <f>Table39[[#This Row],[RN Hours Contract]]/Table39[[#This Row],[RN Hours]]</f>
        <v>1.0798909624659257E-2</v>
      </c>
      <c r="O506" s="3">
        <v>3.6444444444444444</v>
      </c>
      <c r="P506" s="3">
        <v>0</v>
      </c>
      <c r="Q506" s="4">
        <f>Table39[[#This Row],[RN Admin Hours Contract]]/Table39[[#This Row],[RN Admin Hours]]</f>
        <v>0</v>
      </c>
      <c r="R506" s="3">
        <v>5.6</v>
      </c>
      <c r="S506" s="3">
        <v>0</v>
      </c>
      <c r="T506" s="4">
        <f>Table39[[#This Row],[RN DON Hours Contract]]/Table39[[#This Row],[RN DON Hours]]</f>
        <v>0</v>
      </c>
      <c r="U506" s="3">
        <f>SUM(Table39[[#This Row],[LPN Hours]], Table39[[#This Row],[LPN Admin Hours]])</f>
        <v>52.4</v>
      </c>
      <c r="V506" s="3">
        <f>Table39[[#This Row],[LPN Hours Contract]]+Table39[[#This Row],[LPN Admin Hours Contract]]</f>
        <v>0</v>
      </c>
      <c r="W506" s="4">
        <f t="shared" si="25"/>
        <v>0</v>
      </c>
      <c r="X506" s="3">
        <v>52.4</v>
      </c>
      <c r="Y506" s="3">
        <v>0</v>
      </c>
      <c r="Z506" s="4">
        <f>Table39[[#This Row],[LPN Hours Contract]]/Table39[[#This Row],[LPN Hours]]</f>
        <v>0</v>
      </c>
      <c r="AA506" s="3">
        <v>0</v>
      </c>
      <c r="AB506" s="3">
        <v>0</v>
      </c>
      <c r="AC506" s="4">
        <v>0</v>
      </c>
      <c r="AD506" s="3">
        <f>SUM(Table39[[#This Row],[CNA Hours]], Table39[[#This Row],[NA in Training Hours]], Table39[[#This Row],[Med Aide/Tech Hours]])</f>
        <v>137.61944444444444</v>
      </c>
      <c r="AE506" s="3">
        <f>SUM(Table39[[#This Row],[CNA Hours Contract]], Table39[[#This Row],[NA in Training Hours Contract]], Table39[[#This Row],[Med Aide/Tech Hours Contract]])</f>
        <v>0</v>
      </c>
      <c r="AF506" s="4">
        <f>Table39[[#This Row],[CNA/NA/Med Aide Contract Hours]]/Table39[[#This Row],[Total CNA, NA in Training, Med Aide/Tech Hours]]</f>
        <v>0</v>
      </c>
      <c r="AG506" s="3">
        <v>137.61944444444444</v>
      </c>
      <c r="AH506" s="3">
        <v>0</v>
      </c>
      <c r="AI506" s="4">
        <f>Table39[[#This Row],[CNA Hours Contract]]/Table39[[#This Row],[CNA Hours]]</f>
        <v>0</v>
      </c>
      <c r="AJ506" s="3">
        <v>0</v>
      </c>
      <c r="AK506" s="3">
        <v>0</v>
      </c>
      <c r="AL506" s="4">
        <v>0</v>
      </c>
      <c r="AM506" s="3">
        <v>0</v>
      </c>
      <c r="AN506" s="3">
        <v>0</v>
      </c>
      <c r="AO506" s="4">
        <v>0</v>
      </c>
      <c r="AP506" s="1" t="s">
        <v>504</v>
      </c>
      <c r="AQ506" s="1">
        <v>5</v>
      </c>
    </row>
    <row r="507" spans="1:43" x14ac:dyDescent="0.2">
      <c r="A507" s="1" t="s">
        <v>680</v>
      </c>
      <c r="B507" s="1" t="s">
        <v>1189</v>
      </c>
      <c r="C507" s="1" t="s">
        <v>1402</v>
      </c>
      <c r="D507" s="1" t="s">
        <v>1775</v>
      </c>
      <c r="E507" s="3">
        <v>39.1</v>
      </c>
      <c r="F507" s="3">
        <f t="shared" si="23"/>
        <v>106.50877777777778</v>
      </c>
      <c r="G507" s="3">
        <f>SUM(Table39[[#This Row],[RN Hours Contract (W/ Admin, DON)]], Table39[[#This Row],[LPN Contract Hours (w/ Admin)]], Table39[[#This Row],[CNA/NA/Med Aide Contract Hours]])</f>
        <v>0</v>
      </c>
      <c r="H507" s="4">
        <f>Table39[[#This Row],[Total Contract Hours]]/Table39[[#This Row],[Total Hours Nurse Staffing]]</f>
        <v>0</v>
      </c>
      <c r="I507" s="3">
        <f>SUM(Table39[[#This Row],[RN Hours]], Table39[[#This Row],[RN Admin Hours]], Table39[[#This Row],[RN DON Hours]])</f>
        <v>20.689222222222227</v>
      </c>
      <c r="J507" s="3">
        <f t="shared" si="24"/>
        <v>0</v>
      </c>
      <c r="K507" s="4">
        <f>Table39[[#This Row],[RN Hours Contract (W/ Admin, DON)]]/Table39[[#This Row],[RN Hours (w/ Admin, DON)]]</f>
        <v>0</v>
      </c>
      <c r="L507" s="3">
        <v>14.797222222222222</v>
      </c>
      <c r="M507" s="3">
        <v>0</v>
      </c>
      <c r="N507" s="4">
        <f>Table39[[#This Row],[RN Hours Contract]]/Table39[[#This Row],[RN Hours]]</f>
        <v>0</v>
      </c>
      <c r="O507" s="3">
        <v>0.17777777777777778</v>
      </c>
      <c r="P507" s="3">
        <v>0</v>
      </c>
      <c r="Q507" s="4">
        <f>Table39[[#This Row],[RN Admin Hours Contract]]/Table39[[#This Row],[RN Admin Hours]]</f>
        <v>0</v>
      </c>
      <c r="R507" s="3">
        <v>5.7142222222222268</v>
      </c>
      <c r="S507" s="3">
        <v>0</v>
      </c>
      <c r="T507" s="4">
        <f>Table39[[#This Row],[RN DON Hours Contract]]/Table39[[#This Row],[RN DON Hours]]</f>
        <v>0</v>
      </c>
      <c r="U507" s="3">
        <f>SUM(Table39[[#This Row],[LPN Hours]], Table39[[#This Row],[LPN Admin Hours]])</f>
        <v>11.856666666666666</v>
      </c>
      <c r="V507" s="3">
        <f>Table39[[#This Row],[LPN Hours Contract]]+Table39[[#This Row],[LPN Admin Hours Contract]]</f>
        <v>0</v>
      </c>
      <c r="W507" s="4">
        <f t="shared" si="25"/>
        <v>0</v>
      </c>
      <c r="X507" s="3">
        <v>11.856666666666666</v>
      </c>
      <c r="Y507" s="3">
        <v>0</v>
      </c>
      <c r="Z507" s="4">
        <f>Table39[[#This Row],[LPN Hours Contract]]/Table39[[#This Row],[LPN Hours]]</f>
        <v>0</v>
      </c>
      <c r="AA507" s="3">
        <v>0</v>
      </c>
      <c r="AB507" s="3">
        <v>0</v>
      </c>
      <c r="AC507" s="4">
        <v>0</v>
      </c>
      <c r="AD507" s="3">
        <f>SUM(Table39[[#This Row],[CNA Hours]], Table39[[#This Row],[NA in Training Hours]], Table39[[#This Row],[Med Aide/Tech Hours]])</f>
        <v>73.962888888888884</v>
      </c>
      <c r="AE507" s="3">
        <f>SUM(Table39[[#This Row],[CNA Hours Contract]], Table39[[#This Row],[NA in Training Hours Contract]], Table39[[#This Row],[Med Aide/Tech Hours Contract]])</f>
        <v>0</v>
      </c>
      <c r="AF507" s="4">
        <f>Table39[[#This Row],[CNA/NA/Med Aide Contract Hours]]/Table39[[#This Row],[Total CNA, NA in Training, Med Aide/Tech Hours]]</f>
        <v>0</v>
      </c>
      <c r="AG507" s="3">
        <v>73.962888888888884</v>
      </c>
      <c r="AH507" s="3">
        <v>0</v>
      </c>
      <c r="AI507" s="4">
        <f>Table39[[#This Row],[CNA Hours Contract]]/Table39[[#This Row],[CNA Hours]]</f>
        <v>0</v>
      </c>
      <c r="AJ507" s="3">
        <v>0</v>
      </c>
      <c r="AK507" s="3">
        <v>0</v>
      </c>
      <c r="AL507" s="4">
        <v>0</v>
      </c>
      <c r="AM507" s="3">
        <v>0</v>
      </c>
      <c r="AN507" s="3">
        <v>0</v>
      </c>
      <c r="AO507" s="4">
        <v>0</v>
      </c>
      <c r="AP507" s="1" t="s">
        <v>505</v>
      </c>
      <c r="AQ507" s="1">
        <v>5</v>
      </c>
    </row>
    <row r="508" spans="1:43" x14ac:dyDescent="0.2">
      <c r="A508" s="1" t="s">
        <v>680</v>
      </c>
      <c r="B508" s="1" t="s">
        <v>1190</v>
      </c>
      <c r="C508" s="1" t="s">
        <v>681</v>
      </c>
      <c r="D508" s="1" t="s">
        <v>1741</v>
      </c>
      <c r="E508" s="3">
        <v>41.155555555555559</v>
      </c>
      <c r="F508" s="3">
        <f t="shared" si="23"/>
        <v>119.25555555555556</v>
      </c>
      <c r="G508" s="3">
        <f>SUM(Table39[[#This Row],[RN Hours Contract (W/ Admin, DON)]], Table39[[#This Row],[LPN Contract Hours (w/ Admin)]], Table39[[#This Row],[CNA/NA/Med Aide Contract Hours]])</f>
        <v>0</v>
      </c>
      <c r="H508" s="4">
        <f>Table39[[#This Row],[Total Contract Hours]]/Table39[[#This Row],[Total Hours Nurse Staffing]]</f>
        <v>0</v>
      </c>
      <c r="I508" s="3">
        <f>SUM(Table39[[#This Row],[RN Hours]], Table39[[#This Row],[RN Admin Hours]], Table39[[#This Row],[RN DON Hours]])</f>
        <v>10.602777777777778</v>
      </c>
      <c r="J508" s="3">
        <f t="shared" si="24"/>
        <v>0</v>
      </c>
      <c r="K508" s="4">
        <f>Table39[[#This Row],[RN Hours Contract (W/ Admin, DON)]]/Table39[[#This Row],[RN Hours (w/ Admin, DON)]]</f>
        <v>0</v>
      </c>
      <c r="L508" s="3">
        <v>8.5583333333333336</v>
      </c>
      <c r="M508" s="3">
        <v>0</v>
      </c>
      <c r="N508" s="4">
        <f>Table39[[#This Row],[RN Hours Contract]]/Table39[[#This Row],[RN Hours]]</f>
        <v>0</v>
      </c>
      <c r="O508" s="3">
        <v>2.0444444444444443</v>
      </c>
      <c r="P508" s="3">
        <v>0</v>
      </c>
      <c r="Q508" s="4">
        <f>Table39[[#This Row],[RN Admin Hours Contract]]/Table39[[#This Row],[RN Admin Hours]]</f>
        <v>0</v>
      </c>
      <c r="R508" s="3">
        <v>0</v>
      </c>
      <c r="S508" s="3">
        <v>0</v>
      </c>
      <c r="T508" s="4">
        <v>0</v>
      </c>
      <c r="U508" s="3">
        <f>SUM(Table39[[#This Row],[LPN Hours]], Table39[[#This Row],[LPN Admin Hours]])</f>
        <v>30.258333333333336</v>
      </c>
      <c r="V508" s="3">
        <f>Table39[[#This Row],[LPN Hours Contract]]+Table39[[#This Row],[LPN Admin Hours Contract]]</f>
        <v>0</v>
      </c>
      <c r="W508" s="4">
        <f t="shared" si="25"/>
        <v>0</v>
      </c>
      <c r="X508" s="3">
        <v>27.180555555555557</v>
      </c>
      <c r="Y508" s="3">
        <v>0</v>
      </c>
      <c r="Z508" s="4">
        <f>Table39[[#This Row],[LPN Hours Contract]]/Table39[[#This Row],[LPN Hours]]</f>
        <v>0</v>
      </c>
      <c r="AA508" s="3">
        <v>3.0777777777777779</v>
      </c>
      <c r="AB508" s="3">
        <v>0</v>
      </c>
      <c r="AC508" s="4">
        <f>Table39[[#This Row],[LPN Admin Hours Contract]]/Table39[[#This Row],[LPN Admin Hours]]</f>
        <v>0</v>
      </c>
      <c r="AD508" s="3">
        <f>SUM(Table39[[#This Row],[CNA Hours]], Table39[[#This Row],[NA in Training Hours]], Table39[[#This Row],[Med Aide/Tech Hours]])</f>
        <v>78.394444444444446</v>
      </c>
      <c r="AE508" s="3">
        <f>SUM(Table39[[#This Row],[CNA Hours Contract]], Table39[[#This Row],[NA in Training Hours Contract]], Table39[[#This Row],[Med Aide/Tech Hours Contract]])</f>
        <v>0</v>
      </c>
      <c r="AF508" s="4">
        <f>Table39[[#This Row],[CNA/NA/Med Aide Contract Hours]]/Table39[[#This Row],[Total CNA, NA in Training, Med Aide/Tech Hours]]</f>
        <v>0</v>
      </c>
      <c r="AG508" s="3">
        <v>78.394444444444446</v>
      </c>
      <c r="AH508" s="3">
        <v>0</v>
      </c>
      <c r="AI508" s="4">
        <f>Table39[[#This Row],[CNA Hours Contract]]/Table39[[#This Row],[CNA Hours]]</f>
        <v>0</v>
      </c>
      <c r="AJ508" s="3">
        <v>0</v>
      </c>
      <c r="AK508" s="3">
        <v>0</v>
      </c>
      <c r="AL508" s="4">
        <v>0</v>
      </c>
      <c r="AM508" s="3">
        <v>0</v>
      </c>
      <c r="AN508" s="3">
        <v>0</v>
      </c>
      <c r="AO508" s="4">
        <v>0</v>
      </c>
      <c r="AP508" s="1" t="s">
        <v>506</v>
      </c>
      <c r="AQ508" s="1">
        <v>5</v>
      </c>
    </row>
    <row r="509" spans="1:43" x14ac:dyDescent="0.2">
      <c r="A509" s="1" t="s">
        <v>680</v>
      </c>
      <c r="B509" s="1" t="s">
        <v>1191</v>
      </c>
      <c r="C509" s="1" t="s">
        <v>1644</v>
      </c>
      <c r="D509" s="1" t="s">
        <v>1759</v>
      </c>
      <c r="E509" s="3">
        <v>18.955555555555556</v>
      </c>
      <c r="F509" s="3">
        <f t="shared" si="23"/>
        <v>105.06388888888888</v>
      </c>
      <c r="G509" s="3">
        <f>SUM(Table39[[#This Row],[RN Hours Contract (W/ Admin, DON)]], Table39[[#This Row],[LPN Contract Hours (w/ Admin)]], Table39[[#This Row],[CNA/NA/Med Aide Contract Hours]])</f>
        <v>3.0694444444444442</v>
      </c>
      <c r="H509" s="4">
        <f>Table39[[#This Row],[Total Contract Hours]]/Table39[[#This Row],[Total Hours Nurse Staffing]]</f>
        <v>2.921502789308093E-2</v>
      </c>
      <c r="I509" s="3">
        <f>SUM(Table39[[#This Row],[RN Hours]], Table39[[#This Row],[RN Admin Hours]], Table39[[#This Row],[RN DON Hours]])</f>
        <v>42.36944444444444</v>
      </c>
      <c r="J509" s="3">
        <f t="shared" si="24"/>
        <v>0.53611111111111109</v>
      </c>
      <c r="K509" s="4">
        <f>Table39[[#This Row],[RN Hours Contract (W/ Admin, DON)]]/Table39[[#This Row],[RN Hours (w/ Admin, DON)]]</f>
        <v>1.2653248541270571E-2</v>
      </c>
      <c r="L509" s="3">
        <v>34.963888888888889</v>
      </c>
      <c r="M509" s="3">
        <v>0.53611111111111109</v>
      </c>
      <c r="N509" s="4">
        <f>Table39[[#This Row],[RN Hours Contract]]/Table39[[#This Row],[RN Hours]]</f>
        <v>1.5333280368634305E-2</v>
      </c>
      <c r="O509" s="3">
        <v>4.6055555555555552</v>
      </c>
      <c r="P509" s="3">
        <v>0</v>
      </c>
      <c r="Q509" s="4">
        <f>Table39[[#This Row],[RN Admin Hours Contract]]/Table39[[#This Row],[RN Admin Hours]]</f>
        <v>0</v>
      </c>
      <c r="R509" s="3">
        <v>2.8</v>
      </c>
      <c r="S509" s="3">
        <v>0</v>
      </c>
      <c r="T509" s="4">
        <f>Table39[[#This Row],[RN DON Hours Contract]]/Table39[[#This Row],[RN DON Hours]]</f>
        <v>0</v>
      </c>
      <c r="U509" s="3">
        <f>SUM(Table39[[#This Row],[LPN Hours]], Table39[[#This Row],[LPN Admin Hours]])</f>
        <v>2.5333333333333332</v>
      </c>
      <c r="V509" s="3">
        <f>Table39[[#This Row],[LPN Hours Contract]]+Table39[[#This Row],[LPN Admin Hours Contract]]</f>
        <v>2.5333333333333332</v>
      </c>
      <c r="W509" s="4">
        <f t="shared" si="25"/>
        <v>1</v>
      </c>
      <c r="X509" s="3">
        <v>2.5333333333333332</v>
      </c>
      <c r="Y509" s="3">
        <v>2.5333333333333332</v>
      </c>
      <c r="Z509" s="4">
        <f>Table39[[#This Row],[LPN Hours Contract]]/Table39[[#This Row],[LPN Hours]]</f>
        <v>1</v>
      </c>
      <c r="AA509" s="3">
        <v>0</v>
      </c>
      <c r="AB509" s="3">
        <v>0</v>
      </c>
      <c r="AC509" s="4">
        <v>0</v>
      </c>
      <c r="AD509" s="3">
        <f>SUM(Table39[[#This Row],[CNA Hours]], Table39[[#This Row],[NA in Training Hours]], Table39[[#This Row],[Med Aide/Tech Hours]])</f>
        <v>60.161111111111111</v>
      </c>
      <c r="AE509" s="3">
        <f>SUM(Table39[[#This Row],[CNA Hours Contract]], Table39[[#This Row],[NA in Training Hours Contract]], Table39[[#This Row],[Med Aide/Tech Hours Contract]])</f>
        <v>0</v>
      </c>
      <c r="AF509" s="4">
        <f>Table39[[#This Row],[CNA/NA/Med Aide Contract Hours]]/Table39[[#This Row],[Total CNA, NA in Training, Med Aide/Tech Hours]]</f>
        <v>0</v>
      </c>
      <c r="AG509" s="3">
        <v>60.161111111111111</v>
      </c>
      <c r="AH509" s="3">
        <v>0</v>
      </c>
      <c r="AI509" s="4">
        <f>Table39[[#This Row],[CNA Hours Contract]]/Table39[[#This Row],[CNA Hours]]</f>
        <v>0</v>
      </c>
      <c r="AJ509" s="3">
        <v>0</v>
      </c>
      <c r="AK509" s="3">
        <v>0</v>
      </c>
      <c r="AL509" s="4">
        <v>0</v>
      </c>
      <c r="AM509" s="3">
        <v>0</v>
      </c>
      <c r="AN509" s="3">
        <v>0</v>
      </c>
      <c r="AO509" s="4">
        <v>0</v>
      </c>
      <c r="AP509" s="1" t="s">
        <v>507</v>
      </c>
      <c r="AQ509" s="1">
        <v>5</v>
      </c>
    </row>
    <row r="510" spans="1:43" x14ac:dyDescent="0.2">
      <c r="A510" s="1" t="s">
        <v>680</v>
      </c>
      <c r="B510" s="1" t="s">
        <v>1192</v>
      </c>
      <c r="C510" s="1" t="s">
        <v>1416</v>
      </c>
      <c r="D510" s="1" t="s">
        <v>1759</v>
      </c>
      <c r="E510" s="3">
        <v>51.755555555555553</v>
      </c>
      <c r="F510" s="3">
        <f t="shared" si="23"/>
        <v>168.18333333333334</v>
      </c>
      <c r="G510" s="3">
        <f>SUM(Table39[[#This Row],[RN Hours Contract (W/ Admin, DON)]], Table39[[#This Row],[LPN Contract Hours (w/ Admin)]], Table39[[#This Row],[CNA/NA/Med Aide Contract Hours]])</f>
        <v>19.302777777777777</v>
      </c>
      <c r="H510" s="4">
        <f>Table39[[#This Row],[Total Contract Hours]]/Table39[[#This Row],[Total Hours Nurse Staffing]]</f>
        <v>0.11477223928913553</v>
      </c>
      <c r="I510" s="3">
        <f>SUM(Table39[[#This Row],[RN Hours]], Table39[[#This Row],[RN Admin Hours]], Table39[[#This Row],[RN DON Hours]])</f>
        <v>51.00555555555556</v>
      </c>
      <c r="J510" s="3">
        <f t="shared" si="24"/>
        <v>3.6444444444444444</v>
      </c>
      <c r="K510" s="4">
        <f>Table39[[#This Row],[RN Hours Contract (W/ Admin, DON)]]/Table39[[#This Row],[RN Hours (w/ Admin, DON)]]</f>
        <v>7.1451911556475317E-2</v>
      </c>
      <c r="L510" s="3">
        <v>44.7</v>
      </c>
      <c r="M510" s="3">
        <v>3.6444444444444444</v>
      </c>
      <c r="N510" s="4">
        <f>Table39[[#This Row],[RN Hours Contract]]/Table39[[#This Row],[RN Hours]]</f>
        <v>8.1531195625155345E-2</v>
      </c>
      <c r="O510" s="3">
        <v>0</v>
      </c>
      <c r="P510" s="3">
        <v>0</v>
      </c>
      <c r="Q510" s="4">
        <v>0</v>
      </c>
      <c r="R510" s="3">
        <v>6.3055555555555554</v>
      </c>
      <c r="S510" s="3">
        <v>0</v>
      </c>
      <c r="T510" s="4">
        <f>Table39[[#This Row],[RN DON Hours Contract]]/Table39[[#This Row],[RN DON Hours]]</f>
        <v>0</v>
      </c>
      <c r="U510" s="3">
        <f>SUM(Table39[[#This Row],[LPN Hours]], Table39[[#This Row],[LPN Admin Hours]])</f>
        <v>31.647222222222226</v>
      </c>
      <c r="V510" s="3">
        <f>Table39[[#This Row],[LPN Hours Contract]]+Table39[[#This Row],[LPN Admin Hours Contract]]</f>
        <v>4.822222222222222</v>
      </c>
      <c r="W510" s="4">
        <f t="shared" si="25"/>
        <v>0.15237426489949968</v>
      </c>
      <c r="X510" s="3">
        <v>25.408333333333335</v>
      </c>
      <c r="Y510" s="3">
        <v>4.822222222222222</v>
      </c>
      <c r="Z510" s="4">
        <f>Table39[[#This Row],[LPN Hours Contract]]/Table39[[#This Row],[LPN Hours]]</f>
        <v>0.18978900185853284</v>
      </c>
      <c r="AA510" s="3">
        <v>6.2388888888888889</v>
      </c>
      <c r="AB510" s="3">
        <v>0</v>
      </c>
      <c r="AC510" s="4">
        <f>Table39[[#This Row],[LPN Admin Hours Contract]]/Table39[[#This Row],[LPN Admin Hours]]</f>
        <v>0</v>
      </c>
      <c r="AD510" s="3">
        <f>SUM(Table39[[#This Row],[CNA Hours]], Table39[[#This Row],[NA in Training Hours]], Table39[[#This Row],[Med Aide/Tech Hours]])</f>
        <v>85.530555555555551</v>
      </c>
      <c r="AE510" s="3">
        <f>SUM(Table39[[#This Row],[CNA Hours Contract]], Table39[[#This Row],[NA in Training Hours Contract]], Table39[[#This Row],[Med Aide/Tech Hours Contract]])</f>
        <v>10.83611111111111</v>
      </c>
      <c r="AF510" s="4">
        <f>Table39[[#This Row],[CNA/NA/Med Aide Contract Hours]]/Table39[[#This Row],[Total CNA, NA in Training, Med Aide/Tech Hours]]</f>
        <v>0.12669286479815531</v>
      </c>
      <c r="AG510" s="3">
        <v>85.530555555555551</v>
      </c>
      <c r="AH510" s="3">
        <v>10.83611111111111</v>
      </c>
      <c r="AI510" s="4">
        <f>Table39[[#This Row],[CNA Hours Contract]]/Table39[[#This Row],[CNA Hours]]</f>
        <v>0.12669286479815531</v>
      </c>
      <c r="AJ510" s="3">
        <v>0</v>
      </c>
      <c r="AK510" s="3">
        <v>0</v>
      </c>
      <c r="AL510" s="4">
        <v>0</v>
      </c>
      <c r="AM510" s="3">
        <v>0</v>
      </c>
      <c r="AN510" s="3">
        <v>0</v>
      </c>
      <c r="AO510" s="4">
        <v>0</v>
      </c>
      <c r="AP510" s="1" t="s">
        <v>508</v>
      </c>
      <c r="AQ510" s="1">
        <v>5</v>
      </c>
    </row>
    <row r="511" spans="1:43" x14ac:dyDescent="0.2">
      <c r="A511" s="1" t="s">
        <v>680</v>
      </c>
      <c r="B511" s="1" t="s">
        <v>1193</v>
      </c>
      <c r="C511" s="1" t="s">
        <v>1417</v>
      </c>
      <c r="D511" s="1" t="s">
        <v>1731</v>
      </c>
      <c r="E511" s="3">
        <v>83.36666666666666</v>
      </c>
      <c r="F511" s="3">
        <f t="shared" si="23"/>
        <v>192.71988888888893</v>
      </c>
      <c r="G511" s="3">
        <f>SUM(Table39[[#This Row],[RN Hours Contract (W/ Admin, DON)]], Table39[[#This Row],[LPN Contract Hours (w/ Admin)]], Table39[[#This Row],[CNA/NA/Med Aide Contract Hours]])</f>
        <v>0</v>
      </c>
      <c r="H511" s="4">
        <f>Table39[[#This Row],[Total Contract Hours]]/Table39[[#This Row],[Total Hours Nurse Staffing]]</f>
        <v>0</v>
      </c>
      <c r="I511" s="3">
        <f>SUM(Table39[[#This Row],[RN Hours]], Table39[[#This Row],[RN Admin Hours]], Table39[[#This Row],[RN DON Hours]])</f>
        <v>45.823777777777813</v>
      </c>
      <c r="J511" s="3">
        <f t="shared" si="24"/>
        <v>0</v>
      </c>
      <c r="K511" s="4">
        <f>Table39[[#This Row],[RN Hours Contract (W/ Admin, DON)]]/Table39[[#This Row],[RN Hours (w/ Admin, DON)]]</f>
        <v>0</v>
      </c>
      <c r="L511" s="3">
        <v>28.681111111111115</v>
      </c>
      <c r="M511" s="3">
        <v>0</v>
      </c>
      <c r="N511" s="4">
        <f>Table39[[#This Row],[RN Hours Contract]]/Table39[[#This Row],[RN Hours]]</f>
        <v>0</v>
      </c>
      <c r="O511" s="3">
        <v>11.428444444444466</v>
      </c>
      <c r="P511" s="3">
        <v>0</v>
      </c>
      <c r="Q511" s="4">
        <f>Table39[[#This Row],[RN Admin Hours Contract]]/Table39[[#This Row],[RN Admin Hours]]</f>
        <v>0</v>
      </c>
      <c r="R511" s="3">
        <v>5.714222222222233</v>
      </c>
      <c r="S511" s="3">
        <v>0</v>
      </c>
      <c r="T511" s="4">
        <f>Table39[[#This Row],[RN DON Hours Contract]]/Table39[[#This Row],[RN DON Hours]]</f>
        <v>0</v>
      </c>
      <c r="U511" s="3">
        <f>SUM(Table39[[#This Row],[LPN Hours]], Table39[[#This Row],[LPN Admin Hours]])</f>
        <v>39.792444444444449</v>
      </c>
      <c r="V511" s="3">
        <f>Table39[[#This Row],[LPN Hours Contract]]+Table39[[#This Row],[LPN Admin Hours Contract]]</f>
        <v>0</v>
      </c>
      <c r="W511" s="4">
        <f t="shared" si="25"/>
        <v>0</v>
      </c>
      <c r="X511" s="3">
        <v>39.792444444444449</v>
      </c>
      <c r="Y511" s="3">
        <v>0</v>
      </c>
      <c r="Z511" s="4">
        <f>Table39[[#This Row],[LPN Hours Contract]]/Table39[[#This Row],[LPN Hours]]</f>
        <v>0</v>
      </c>
      <c r="AA511" s="3">
        <v>0</v>
      </c>
      <c r="AB511" s="3">
        <v>0</v>
      </c>
      <c r="AC511" s="4">
        <v>0</v>
      </c>
      <c r="AD511" s="3">
        <f>SUM(Table39[[#This Row],[CNA Hours]], Table39[[#This Row],[NA in Training Hours]], Table39[[#This Row],[Med Aide/Tech Hours]])</f>
        <v>107.10366666666667</v>
      </c>
      <c r="AE511" s="3">
        <f>SUM(Table39[[#This Row],[CNA Hours Contract]], Table39[[#This Row],[NA in Training Hours Contract]], Table39[[#This Row],[Med Aide/Tech Hours Contract]])</f>
        <v>0</v>
      </c>
      <c r="AF511" s="4">
        <f>Table39[[#This Row],[CNA/NA/Med Aide Contract Hours]]/Table39[[#This Row],[Total CNA, NA in Training, Med Aide/Tech Hours]]</f>
        <v>0</v>
      </c>
      <c r="AG511" s="3">
        <v>107.10366666666667</v>
      </c>
      <c r="AH511" s="3">
        <v>0</v>
      </c>
      <c r="AI511" s="4">
        <f>Table39[[#This Row],[CNA Hours Contract]]/Table39[[#This Row],[CNA Hours]]</f>
        <v>0</v>
      </c>
      <c r="AJ511" s="3">
        <v>0</v>
      </c>
      <c r="AK511" s="3">
        <v>0</v>
      </c>
      <c r="AL511" s="4">
        <v>0</v>
      </c>
      <c r="AM511" s="3">
        <v>0</v>
      </c>
      <c r="AN511" s="3">
        <v>0</v>
      </c>
      <c r="AO511" s="4">
        <v>0</v>
      </c>
      <c r="AP511" s="1" t="s">
        <v>509</v>
      </c>
      <c r="AQ511" s="1">
        <v>5</v>
      </c>
    </row>
    <row r="512" spans="1:43" x14ac:dyDescent="0.2">
      <c r="A512" s="1" t="s">
        <v>680</v>
      </c>
      <c r="B512" s="1" t="s">
        <v>1194</v>
      </c>
      <c r="C512" s="1" t="s">
        <v>1645</v>
      </c>
      <c r="D512" s="1" t="s">
        <v>1768</v>
      </c>
      <c r="E512" s="3">
        <v>34.155555555555559</v>
      </c>
      <c r="F512" s="3">
        <f t="shared" si="23"/>
        <v>125.65877777777779</v>
      </c>
      <c r="G512" s="3">
        <f>SUM(Table39[[#This Row],[RN Hours Contract (W/ Admin, DON)]], Table39[[#This Row],[LPN Contract Hours (w/ Admin)]], Table39[[#This Row],[CNA/NA/Med Aide Contract Hours]])</f>
        <v>0</v>
      </c>
      <c r="H512" s="4">
        <f>Table39[[#This Row],[Total Contract Hours]]/Table39[[#This Row],[Total Hours Nurse Staffing]]</f>
        <v>0</v>
      </c>
      <c r="I512" s="3">
        <f>SUM(Table39[[#This Row],[RN Hours]], Table39[[#This Row],[RN Admin Hours]], Table39[[#This Row],[RN DON Hours]])</f>
        <v>25.947666666666681</v>
      </c>
      <c r="J512" s="3">
        <f t="shared" si="24"/>
        <v>0</v>
      </c>
      <c r="K512" s="4">
        <f>Table39[[#This Row],[RN Hours Contract (W/ Admin, DON)]]/Table39[[#This Row],[RN Hours (w/ Admin, DON)]]</f>
        <v>0</v>
      </c>
      <c r="L512" s="3">
        <v>9.1276666666666664</v>
      </c>
      <c r="M512" s="3">
        <v>0</v>
      </c>
      <c r="N512" s="4">
        <f>Table39[[#This Row],[RN Hours Contract]]/Table39[[#This Row],[RN Hours]]</f>
        <v>0</v>
      </c>
      <c r="O512" s="3">
        <v>11.105777777777782</v>
      </c>
      <c r="P512" s="3">
        <v>0</v>
      </c>
      <c r="Q512" s="4">
        <f>Table39[[#This Row],[RN Admin Hours Contract]]/Table39[[#This Row],[RN Admin Hours]]</f>
        <v>0</v>
      </c>
      <c r="R512" s="3">
        <v>5.714222222222233</v>
      </c>
      <c r="S512" s="3">
        <v>0</v>
      </c>
      <c r="T512" s="4">
        <f>Table39[[#This Row],[RN DON Hours Contract]]/Table39[[#This Row],[RN DON Hours]]</f>
        <v>0</v>
      </c>
      <c r="U512" s="3">
        <f>SUM(Table39[[#This Row],[LPN Hours]], Table39[[#This Row],[LPN Admin Hours]])</f>
        <v>31.726999999999997</v>
      </c>
      <c r="V512" s="3">
        <f>Table39[[#This Row],[LPN Hours Contract]]+Table39[[#This Row],[LPN Admin Hours Contract]]</f>
        <v>0</v>
      </c>
      <c r="W512" s="4">
        <f t="shared" si="25"/>
        <v>0</v>
      </c>
      <c r="X512" s="3">
        <v>31.726999999999997</v>
      </c>
      <c r="Y512" s="3">
        <v>0</v>
      </c>
      <c r="Z512" s="4">
        <f>Table39[[#This Row],[LPN Hours Contract]]/Table39[[#This Row],[LPN Hours]]</f>
        <v>0</v>
      </c>
      <c r="AA512" s="3">
        <v>0</v>
      </c>
      <c r="AB512" s="3">
        <v>0</v>
      </c>
      <c r="AC512" s="4">
        <v>0</v>
      </c>
      <c r="AD512" s="3">
        <f>SUM(Table39[[#This Row],[CNA Hours]], Table39[[#This Row],[NA in Training Hours]], Table39[[#This Row],[Med Aide/Tech Hours]])</f>
        <v>67.984111111111105</v>
      </c>
      <c r="AE512" s="3">
        <f>SUM(Table39[[#This Row],[CNA Hours Contract]], Table39[[#This Row],[NA in Training Hours Contract]], Table39[[#This Row],[Med Aide/Tech Hours Contract]])</f>
        <v>0</v>
      </c>
      <c r="AF512" s="4">
        <f>Table39[[#This Row],[CNA/NA/Med Aide Contract Hours]]/Table39[[#This Row],[Total CNA, NA in Training, Med Aide/Tech Hours]]</f>
        <v>0</v>
      </c>
      <c r="AG512" s="3">
        <v>67.984111111111105</v>
      </c>
      <c r="AH512" s="3">
        <v>0</v>
      </c>
      <c r="AI512" s="4">
        <f>Table39[[#This Row],[CNA Hours Contract]]/Table39[[#This Row],[CNA Hours]]</f>
        <v>0</v>
      </c>
      <c r="AJ512" s="3">
        <v>0</v>
      </c>
      <c r="AK512" s="3">
        <v>0</v>
      </c>
      <c r="AL512" s="4">
        <v>0</v>
      </c>
      <c r="AM512" s="3">
        <v>0</v>
      </c>
      <c r="AN512" s="3">
        <v>0</v>
      </c>
      <c r="AO512" s="4">
        <v>0</v>
      </c>
      <c r="AP512" s="1" t="s">
        <v>510</v>
      </c>
      <c r="AQ512" s="1">
        <v>5</v>
      </c>
    </row>
    <row r="513" spans="1:43" x14ac:dyDescent="0.2">
      <c r="A513" s="1" t="s">
        <v>680</v>
      </c>
      <c r="B513" s="1" t="s">
        <v>1195</v>
      </c>
      <c r="C513" s="1" t="s">
        <v>1439</v>
      </c>
      <c r="D513" s="1" t="s">
        <v>1741</v>
      </c>
      <c r="E513" s="3">
        <v>86.25555555555556</v>
      </c>
      <c r="F513" s="3">
        <f t="shared" si="23"/>
        <v>186.63333333333333</v>
      </c>
      <c r="G513" s="3">
        <f>SUM(Table39[[#This Row],[RN Hours Contract (W/ Admin, DON)]], Table39[[#This Row],[LPN Contract Hours (w/ Admin)]], Table39[[#This Row],[CNA/NA/Med Aide Contract Hours]])</f>
        <v>0</v>
      </c>
      <c r="H513" s="4">
        <f>Table39[[#This Row],[Total Contract Hours]]/Table39[[#This Row],[Total Hours Nurse Staffing]]</f>
        <v>0</v>
      </c>
      <c r="I513" s="3">
        <f>SUM(Table39[[#This Row],[RN Hours]], Table39[[#This Row],[RN Admin Hours]], Table39[[#This Row],[RN DON Hours]])</f>
        <v>7.5694444444444446</v>
      </c>
      <c r="J513" s="3">
        <f t="shared" si="24"/>
        <v>0</v>
      </c>
      <c r="K513" s="4">
        <f>Table39[[#This Row],[RN Hours Contract (W/ Admin, DON)]]/Table39[[#This Row],[RN Hours (w/ Admin, DON)]]</f>
        <v>0</v>
      </c>
      <c r="L513" s="3">
        <v>2.213888888888889</v>
      </c>
      <c r="M513" s="3">
        <v>0</v>
      </c>
      <c r="N513" s="4">
        <f>Table39[[#This Row],[RN Hours Contract]]/Table39[[#This Row],[RN Hours]]</f>
        <v>0</v>
      </c>
      <c r="O513" s="3">
        <v>0</v>
      </c>
      <c r="P513" s="3">
        <v>0</v>
      </c>
      <c r="Q513" s="4">
        <v>0</v>
      </c>
      <c r="R513" s="3">
        <v>5.3555555555555552</v>
      </c>
      <c r="S513" s="3">
        <v>0</v>
      </c>
      <c r="T513" s="4">
        <f>Table39[[#This Row],[RN DON Hours Contract]]/Table39[[#This Row],[RN DON Hours]]</f>
        <v>0</v>
      </c>
      <c r="U513" s="3">
        <f>SUM(Table39[[#This Row],[LPN Hours]], Table39[[#This Row],[LPN Admin Hours]])</f>
        <v>69.947222222222223</v>
      </c>
      <c r="V513" s="3">
        <f>Table39[[#This Row],[LPN Hours Contract]]+Table39[[#This Row],[LPN Admin Hours Contract]]</f>
        <v>0</v>
      </c>
      <c r="W513" s="4">
        <f t="shared" si="25"/>
        <v>0</v>
      </c>
      <c r="X513" s="3">
        <v>47.483333333333334</v>
      </c>
      <c r="Y513" s="3">
        <v>0</v>
      </c>
      <c r="Z513" s="4">
        <f>Table39[[#This Row],[LPN Hours Contract]]/Table39[[#This Row],[LPN Hours]]</f>
        <v>0</v>
      </c>
      <c r="AA513" s="3">
        <v>22.463888888888889</v>
      </c>
      <c r="AB513" s="3">
        <v>0</v>
      </c>
      <c r="AC513" s="4">
        <f>Table39[[#This Row],[LPN Admin Hours Contract]]/Table39[[#This Row],[LPN Admin Hours]]</f>
        <v>0</v>
      </c>
      <c r="AD513" s="3">
        <f>SUM(Table39[[#This Row],[CNA Hours]], Table39[[#This Row],[NA in Training Hours]], Table39[[#This Row],[Med Aide/Tech Hours]])</f>
        <v>109.11666666666666</v>
      </c>
      <c r="AE513" s="3">
        <f>SUM(Table39[[#This Row],[CNA Hours Contract]], Table39[[#This Row],[NA in Training Hours Contract]], Table39[[#This Row],[Med Aide/Tech Hours Contract]])</f>
        <v>0</v>
      </c>
      <c r="AF513" s="4">
        <f>Table39[[#This Row],[CNA/NA/Med Aide Contract Hours]]/Table39[[#This Row],[Total CNA, NA in Training, Med Aide/Tech Hours]]</f>
        <v>0</v>
      </c>
      <c r="AG513" s="3">
        <v>109.11666666666666</v>
      </c>
      <c r="AH513" s="3">
        <v>0</v>
      </c>
      <c r="AI513" s="4">
        <f>Table39[[#This Row],[CNA Hours Contract]]/Table39[[#This Row],[CNA Hours]]</f>
        <v>0</v>
      </c>
      <c r="AJ513" s="3">
        <v>0</v>
      </c>
      <c r="AK513" s="3">
        <v>0</v>
      </c>
      <c r="AL513" s="4">
        <v>0</v>
      </c>
      <c r="AM513" s="3">
        <v>0</v>
      </c>
      <c r="AN513" s="3">
        <v>0</v>
      </c>
      <c r="AO513" s="4">
        <v>0</v>
      </c>
      <c r="AP513" s="1" t="s">
        <v>511</v>
      </c>
      <c r="AQ513" s="1">
        <v>5</v>
      </c>
    </row>
    <row r="514" spans="1:43" x14ac:dyDescent="0.2">
      <c r="A514" s="1" t="s">
        <v>680</v>
      </c>
      <c r="B514" s="1" t="s">
        <v>1196</v>
      </c>
      <c r="C514" s="1" t="s">
        <v>1646</v>
      </c>
      <c r="D514" s="1" t="s">
        <v>1723</v>
      </c>
      <c r="E514" s="3">
        <v>118.62222222222222</v>
      </c>
      <c r="F514" s="3">
        <f t="shared" ref="F514:F577" si="26">SUM(I514,U514,AD514)</f>
        <v>473.57222222222219</v>
      </c>
      <c r="G514" s="3">
        <f>SUM(Table39[[#This Row],[RN Hours Contract (W/ Admin, DON)]], Table39[[#This Row],[LPN Contract Hours (w/ Admin)]], Table39[[#This Row],[CNA/NA/Med Aide Contract Hours]])</f>
        <v>32.083333333333336</v>
      </c>
      <c r="H514" s="4">
        <f>Table39[[#This Row],[Total Contract Hours]]/Table39[[#This Row],[Total Hours Nurse Staffing]]</f>
        <v>6.7747498328308495E-2</v>
      </c>
      <c r="I514" s="3">
        <f>SUM(Table39[[#This Row],[RN Hours]], Table39[[#This Row],[RN Admin Hours]], Table39[[#This Row],[RN DON Hours]])</f>
        <v>95.044444444444437</v>
      </c>
      <c r="J514" s="3">
        <f t="shared" si="24"/>
        <v>16.308333333333334</v>
      </c>
      <c r="K514" s="4">
        <f>Table39[[#This Row],[RN Hours Contract (W/ Admin, DON)]]/Table39[[#This Row],[RN Hours (w/ Admin, DON)]]</f>
        <v>0.1715863923310732</v>
      </c>
      <c r="L514" s="3">
        <v>76.041666666666671</v>
      </c>
      <c r="M514" s="3">
        <v>15.83611111111111</v>
      </c>
      <c r="N514" s="4">
        <f>Table39[[#This Row],[RN Hours Contract]]/Table39[[#This Row],[RN Hours]]</f>
        <v>0.20825570776255706</v>
      </c>
      <c r="O514" s="3">
        <v>13.563888888888888</v>
      </c>
      <c r="P514" s="3">
        <v>0.47222222222222221</v>
      </c>
      <c r="Q514" s="4">
        <f>Table39[[#This Row],[RN Admin Hours Contract]]/Table39[[#This Row],[RN Admin Hours]]</f>
        <v>3.481466311693631E-2</v>
      </c>
      <c r="R514" s="3">
        <v>5.4388888888888891</v>
      </c>
      <c r="S514" s="3">
        <v>0</v>
      </c>
      <c r="T514" s="4">
        <f>Table39[[#This Row],[RN DON Hours Contract]]/Table39[[#This Row],[RN DON Hours]]</f>
        <v>0</v>
      </c>
      <c r="U514" s="3">
        <f>SUM(Table39[[#This Row],[LPN Hours]], Table39[[#This Row],[LPN Admin Hours]])</f>
        <v>71.983333333333334</v>
      </c>
      <c r="V514" s="3">
        <f>Table39[[#This Row],[LPN Hours Contract]]+Table39[[#This Row],[LPN Admin Hours Contract]]</f>
        <v>0</v>
      </c>
      <c r="W514" s="4">
        <f t="shared" si="25"/>
        <v>0</v>
      </c>
      <c r="X514" s="3">
        <v>55.394444444444446</v>
      </c>
      <c r="Y514" s="3">
        <v>0</v>
      </c>
      <c r="Z514" s="4">
        <f>Table39[[#This Row],[LPN Hours Contract]]/Table39[[#This Row],[LPN Hours]]</f>
        <v>0</v>
      </c>
      <c r="AA514" s="3">
        <v>16.588888888888889</v>
      </c>
      <c r="AB514" s="3">
        <v>0</v>
      </c>
      <c r="AC514" s="4">
        <f>Table39[[#This Row],[LPN Admin Hours Contract]]/Table39[[#This Row],[LPN Admin Hours]]</f>
        <v>0</v>
      </c>
      <c r="AD514" s="3">
        <f>SUM(Table39[[#This Row],[CNA Hours]], Table39[[#This Row],[NA in Training Hours]], Table39[[#This Row],[Med Aide/Tech Hours]])</f>
        <v>306.54444444444442</v>
      </c>
      <c r="AE514" s="3">
        <f>SUM(Table39[[#This Row],[CNA Hours Contract]], Table39[[#This Row],[NA in Training Hours Contract]], Table39[[#This Row],[Med Aide/Tech Hours Contract]])</f>
        <v>15.775</v>
      </c>
      <c r="AF514" s="4">
        <f>Table39[[#This Row],[CNA/NA/Med Aide Contract Hours]]/Table39[[#This Row],[Total CNA, NA in Training, Med Aide/Tech Hours]]</f>
        <v>5.1460727101380992E-2</v>
      </c>
      <c r="AG514" s="3">
        <v>306.54444444444442</v>
      </c>
      <c r="AH514" s="3">
        <v>15.775</v>
      </c>
      <c r="AI514" s="4">
        <f>Table39[[#This Row],[CNA Hours Contract]]/Table39[[#This Row],[CNA Hours]]</f>
        <v>5.1460727101380992E-2</v>
      </c>
      <c r="AJ514" s="3">
        <v>0</v>
      </c>
      <c r="AK514" s="3">
        <v>0</v>
      </c>
      <c r="AL514" s="4">
        <v>0</v>
      </c>
      <c r="AM514" s="3">
        <v>0</v>
      </c>
      <c r="AN514" s="3">
        <v>0</v>
      </c>
      <c r="AO514" s="4">
        <v>0</v>
      </c>
      <c r="AP514" s="1" t="s">
        <v>512</v>
      </c>
      <c r="AQ514" s="1">
        <v>5</v>
      </c>
    </row>
    <row r="515" spans="1:43" x14ac:dyDescent="0.2">
      <c r="A515" s="1" t="s">
        <v>680</v>
      </c>
      <c r="B515" s="1" t="s">
        <v>1197</v>
      </c>
      <c r="C515" s="1" t="s">
        <v>1393</v>
      </c>
      <c r="D515" s="1" t="s">
        <v>1738</v>
      </c>
      <c r="E515" s="3">
        <v>52.411111111111111</v>
      </c>
      <c r="F515" s="3">
        <f t="shared" si="26"/>
        <v>122.57455555555556</v>
      </c>
      <c r="G515" s="3">
        <f>SUM(Table39[[#This Row],[RN Hours Contract (W/ Admin, DON)]], Table39[[#This Row],[LPN Contract Hours (w/ Admin)]], Table39[[#This Row],[CNA/NA/Med Aide Contract Hours]])</f>
        <v>2.6305555555555555</v>
      </c>
      <c r="H515" s="4">
        <f>Table39[[#This Row],[Total Contract Hours]]/Table39[[#This Row],[Total Hours Nurse Staffing]]</f>
        <v>2.146086146209427E-2</v>
      </c>
      <c r="I515" s="3">
        <f>SUM(Table39[[#This Row],[RN Hours]], Table39[[#This Row],[RN Admin Hours]], Table39[[#This Row],[RN DON Hours]])</f>
        <v>24.930111111111117</v>
      </c>
      <c r="J515" s="3">
        <f t="shared" si="24"/>
        <v>0.66666666666666663</v>
      </c>
      <c r="K515" s="4">
        <f>Table39[[#This Row],[RN Hours Contract (W/ Admin, DON)]]/Table39[[#This Row],[RN Hours (w/ Admin, DON)]]</f>
        <v>2.6741423802541318E-2</v>
      </c>
      <c r="L515" s="3">
        <v>16.231888888888889</v>
      </c>
      <c r="M515" s="3">
        <v>0.66666666666666663</v>
      </c>
      <c r="N515" s="4">
        <f>Table39[[#This Row],[RN Hours Contract]]/Table39[[#This Row],[RN Hours]]</f>
        <v>4.1071416347792752E-2</v>
      </c>
      <c r="O515" s="3">
        <v>2.9840000000000013</v>
      </c>
      <c r="P515" s="3">
        <v>0</v>
      </c>
      <c r="Q515" s="4">
        <f>Table39[[#This Row],[RN Admin Hours Contract]]/Table39[[#This Row],[RN Admin Hours]]</f>
        <v>0</v>
      </c>
      <c r="R515" s="3">
        <v>5.7142222222222241</v>
      </c>
      <c r="S515" s="3">
        <v>0</v>
      </c>
      <c r="T515" s="4">
        <f>Table39[[#This Row],[RN DON Hours Contract]]/Table39[[#This Row],[RN DON Hours]]</f>
        <v>0</v>
      </c>
      <c r="U515" s="3">
        <f>SUM(Table39[[#This Row],[LPN Hours]], Table39[[#This Row],[LPN Admin Hours]])</f>
        <v>30.313000000000002</v>
      </c>
      <c r="V515" s="3">
        <f>Table39[[#This Row],[LPN Hours Contract]]+Table39[[#This Row],[LPN Admin Hours Contract]]</f>
        <v>1.4305555555555556</v>
      </c>
      <c r="W515" s="4">
        <f t="shared" si="25"/>
        <v>4.7192806899863278E-2</v>
      </c>
      <c r="X515" s="3">
        <v>24.579666666666668</v>
      </c>
      <c r="Y515" s="3">
        <v>1.4305555555555556</v>
      </c>
      <c r="Z515" s="4">
        <f>Table39[[#This Row],[LPN Hours Contract]]/Table39[[#This Row],[LPN Hours]]</f>
        <v>5.820077118847105E-2</v>
      </c>
      <c r="AA515" s="3">
        <v>5.7333333333333334</v>
      </c>
      <c r="AB515" s="3">
        <v>0</v>
      </c>
      <c r="AC515" s="4">
        <f>Table39[[#This Row],[LPN Admin Hours Contract]]/Table39[[#This Row],[LPN Admin Hours]]</f>
        <v>0</v>
      </c>
      <c r="AD515" s="3">
        <f>SUM(Table39[[#This Row],[CNA Hours]], Table39[[#This Row],[NA in Training Hours]], Table39[[#This Row],[Med Aide/Tech Hours]])</f>
        <v>67.331444444444443</v>
      </c>
      <c r="AE515" s="3">
        <f>SUM(Table39[[#This Row],[CNA Hours Contract]], Table39[[#This Row],[NA in Training Hours Contract]], Table39[[#This Row],[Med Aide/Tech Hours Contract]])</f>
        <v>0.53333333333333333</v>
      </c>
      <c r="AF515" s="4">
        <f>Table39[[#This Row],[CNA/NA/Med Aide Contract Hours]]/Table39[[#This Row],[Total CNA, NA in Training, Med Aide/Tech Hours]]</f>
        <v>7.9210142858793069E-3</v>
      </c>
      <c r="AG515" s="3">
        <v>67.331444444444443</v>
      </c>
      <c r="AH515" s="3">
        <v>0.53333333333333333</v>
      </c>
      <c r="AI515" s="4">
        <f>Table39[[#This Row],[CNA Hours Contract]]/Table39[[#This Row],[CNA Hours]]</f>
        <v>7.9210142858793069E-3</v>
      </c>
      <c r="AJ515" s="3">
        <v>0</v>
      </c>
      <c r="AK515" s="3">
        <v>0</v>
      </c>
      <c r="AL515" s="4">
        <v>0</v>
      </c>
      <c r="AM515" s="3">
        <v>0</v>
      </c>
      <c r="AN515" s="3">
        <v>0</v>
      </c>
      <c r="AO515" s="4">
        <v>0</v>
      </c>
      <c r="AP515" s="1" t="s">
        <v>513</v>
      </c>
      <c r="AQ515" s="1">
        <v>5</v>
      </c>
    </row>
    <row r="516" spans="1:43" x14ac:dyDescent="0.2">
      <c r="A516" s="1" t="s">
        <v>680</v>
      </c>
      <c r="B516" s="1" t="s">
        <v>1198</v>
      </c>
      <c r="C516" s="1" t="s">
        <v>1527</v>
      </c>
      <c r="D516" s="1" t="s">
        <v>1700</v>
      </c>
      <c r="E516" s="3">
        <v>59.62222222222222</v>
      </c>
      <c r="F516" s="3">
        <f t="shared" si="26"/>
        <v>214.76944444444445</v>
      </c>
      <c r="G516" s="3">
        <f>SUM(Table39[[#This Row],[RN Hours Contract (W/ Admin, DON)]], Table39[[#This Row],[LPN Contract Hours (w/ Admin)]], Table39[[#This Row],[CNA/NA/Med Aide Contract Hours]])</f>
        <v>0</v>
      </c>
      <c r="H516" s="4">
        <f>Table39[[#This Row],[Total Contract Hours]]/Table39[[#This Row],[Total Hours Nurse Staffing]]</f>
        <v>0</v>
      </c>
      <c r="I516" s="3">
        <f>SUM(Table39[[#This Row],[RN Hours]], Table39[[#This Row],[RN Admin Hours]], Table39[[#This Row],[RN DON Hours]])</f>
        <v>42.472222222222221</v>
      </c>
      <c r="J516" s="3">
        <f t="shared" si="24"/>
        <v>0</v>
      </c>
      <c r="K516" s="4">
        <f>Table39[[#This Row],[RN Hours Contract (W/ Admin, DON)]]/Table39[[#This Row],[RN Hours (w/ Admin, DON)]]</f>
        <v>0</v>
      </c>
      <c r="L516" s="3">
        <v>26.205555555555556</v>
      </c>
      <c r="M516" s="3">
        <v>0</v>
      </c>
      <c r="N516" s="4">
        <f>Table39[[#This Row],[RN Hours Contract]]/Table39[[#This Row],[RN Hours]]</f>
        <v>0</v>
      </c>
      <c r="O516" s="3">
        <v>10.844444444444445</v>
      </c>
      <c r="P516" s="3">
        <v>0</v>
      </c>
      <c r="Q516" s="4">
        <f>Table39[[#This Row],[RN Admin Hours Contract]]/Table39[[#This Row],[RN Admin Hours]]</f>
        <v>0</v>
      </c>
      <c r="R516" s="3">
        <v>5.4222222222222225</v>
      </c>
      <c r="S516" s="3">
        <v>0</v>
      </c>
      <c r="T516" s="4">
        <f>Table39[[#This Row],[RN DON Hours Contract]]/Table39[[#This Row],[RN DON Hours]]</f>
        <v>0</v>
      </c>
      <c r="U516" s="3">
        <f>SUM(Table39[[#This Row],[LPN Hours]], Table39[[#This Row],[LPN Admin Hours]])</f>
        <v>46.044444444444444</v>
      </c>
      <c r="V516" s="3">
        <f>Table39[[#This Row],[LPN Hours Contract]]+Table39[[#This Row],[LPN Admin Hours Contract]]</f>
        <v>0</v>
      </c>
      <c r="W516" s="4">
        <f t="shared" si="25"/>
        <v>0</v>
      </c>
      <c r="X516" s="3">
        <v>39.452777777777776</v>
      </c>
      <c r="Y516" s="3">
        <v>0</v>
      </c>
      <c r="Z516" s="4">
        <f>Table39[[#This Row],[LPN Hours Contract]]/Table39[[#This Row],[LPN Hours]]</f>
        <v>0</v>
      </c>
      <c r="AA516" s="3">
        <v>6.5916666666666668</v>
      </c>
      <c r="AB516" s="3">
        <v>0</v>
      </c>
      <c r="AC516" s="4">
        <f>Table39[[#This Row],[LPN Admin Hours Contract]]/Table39[[#This Row],[LPN Admin Hours]]</f>
        <v>0</v>
      </c>
      <c r="AD516" s="3">
        <f>SUM(Table39[[#This Row],[CNA Hours]], Table39[[#This Row],[NA in Training Hours]], Table39[[#This Row],[Med Aide/Tech Hours]])</f>
        <v>126.25277777777778</v>
      </c>
      <c r="AE516" s="3">
        <f>SUM(Table39[[#This Row],[CNA Hours Contract]], Table39[[#This Row],[NA in Training Hours Contract]], Table39[[#This Row],[Med Aide/Tech Hours Contract]])</f>
        <v>0</v>
      </c>
      <c r="AF516" s="4">
        <f>Table39[[#This Row],[CNA/NA/Med Aide Contract Hours]]/Table39[[#This Row],[Total CNA, NA in Training, Med Aide/Tech Hours]]</f>
        <v>0</v>
      </c>
      <c r="AG516" s="3">
        <v>126.25277777777778</v>
      </c>
      <c r="AH516" s="3">
        <v>0</v>
      </c>
      <c r="AI516" s="4">
        <f>Table39[[#This Row],[CNA Hours Contract]]/Table39[[#This Row],[CNA Hours]]</f>
        <v>0</v>
      </c>
      <c r="AJ516" s="3">
        <v>0</v>
      </c>
      <c r="AK516" s="3">
        <v>0</v>
      </c>
      <c r="AL516" s="4">
        <v>0</v>
      </c>
      <c r="AM516" s="3">
        <v>0</v>
      </c>
      <c r="AN516" s="3">
        <v>0</v>
      </c>
      <c r="AO516" s="4">
        <v>0</v>
      </c>
      <c r="AP516" s="1" t="s">
        <v>514</v>
      </c>
      <c r="AQ516" s="1">
        <v>5</v>
      </c>
    </row>
    <row r="517" spans="1:43" x14ac:dyDescent="0.2">
      <c r="A517" s="1" t="s">
        <v>680</v>
      </c>
      <c r="B517" s="1" t="s">
        <v>1199</v>
      </c>
      <c r="C517" s="1" t="s">
        <v>1647</v>
      </c>
      <c r="D517" s="1" t="s">
        <v>1770</v>
      </c>
      <c r="E517" s="3">
        <v>22.533333333333335</v>
      </c>
      <c r="F517" s="3">
        <f t="shared" si="26"/>
        <v>184.07411111111114</v>
      </c>
      <c r="G517" s="3">
        <f>SUM(Table39[[#This Row],[RN Hours Contract (W/ Admin, DON)]], Table39[[#This Row],[LPN Contract Hours (w/ Admin)]], Table39[[#This Row],[CNA/NA/Med Aide Contract Hours]])</f>
        <v>0</v>
      </c>
      <c r="H517" s="4">
        <f>Table39[[#This Row],[Total Contract Hours]]/Table39[[#This Row],[Total Hours Nurse Staffing]]</f>
        <v>0</v>
      </c>
      <c r="I517" s="3">
        <f>SUM(Table39[[#This Row],[RN Hours]], Table39[[#This Row],[RN Admin Hours]], Table39[[#This Row],[RN DON Hours]])</f>
        <v>46.540777777777791</v>
      </c>
      <c r="J517" s="3">
        <f t="shared" si="24"/>
        <v>0</v>
      </c>
      <c r="K517" s="4">
        <f>Table39[[#This Row],[RN Hours Contract (W/ Admin, DON)]]/Table39[[#This Row],[RN Hours (w/ Admin, DON)]]</f>
        <v>0</v>
      </c>
      <c r="L517" s="3">
        <v>21.05</v>
      </c>
      <c r="M517" s="3">
        <v>0</v>
      </c>
      <c r="N517" s="4">
        <f>Table39[[#This Row],[RN Hours Contract]]/Table39[[#This Row],[RN Hours]]</f>
        <v>0</v>
      </c>
      <c r="O517" s="3">
        <v>20.183333333333344</v>
      </c>
      <c r="P517" s="3">
        <v>0</v>
      </c>
      <c r="Q517" s="4">
        <f>Table39[[#This Row],[RN Admin Hours Contract]]/Table39[[#This Row],[RN Admin Hours]]</f>
        <v>0</v>
      </c>
      <c r="R517" s="3">
        <v>5.3074444444444442</v>
      </c>
      <c r="S517" s="3">
        <v>0</v>
      </c>
      <c r="T517" s="4">
        <f>Table39[[#This Row],[RN DON Hours Contract]]/Table39[[#This Row],[RN DON Hours]]</f>
        <v>0</v>
      </c>
      <c r="U517" s="3">
        <f>SUM(Table39[[#This Row],[LPN Hours]], Table39[[#This Row],[LPN Admin Hours]])</f>
        <v>48.580555555555556</v>
      </c>
      <c r="V517" s="3">
        <f>Table39[[#This Row],[LPN Hours Contract]]+Table39[[#This Row],[LPN Admin Hours Contract]]</f>
        <v>0</v>
      </c>
      <c r="W517" s="4">
        <f t="shared" si="25"/>
        <v>0</v>
      </c>
      <c r="X517" s="3">
        <v>38.552777777777777</v>
      </c>
      <c r="Y517" s="3">
        <v>0</v>
      </c>
      <c r="Z517" s="4">
        <f>Table39[[#This Row],[LPN Hours Contract]]/Table39[[#This Row],[LPN Hours]]</f>
        <v>0</v>
      </c>
      <c r="AA517" s="3">
        <v>10.027777777777779</v>
      </c>
      <c r="AB517" s="3">
        <v>0</v>
      </c>
      <c r="AC517" s="4">
        <f>Table39[[#This Row],[LPN Admin Hours Contract]]/Table39[[#This Row],[LPN Admin Hours]]</f>
        <v>0</v>
      </c>
      <c r="AD517" s="3">
        <f>SUM(Table39[[#This Row],[CNA Hours]], Table39[[#This Row],[NA in Training Hours]], Table39[[#This Row],[Med Aide/Tech Hours]])</f>
        <v>88.952777777777783</v>
      </c>
      <c r="AE517" s="3">
        <f>SUM(Table39[[#This Row],[CNA Hours Contract]], Table39[[#This Row],[NA in Training Hours Contract]], Table39[[#This Row],[Med Aide/Tech Hours Contract]])</f>
        <v>0</v>
      </c>
      <c r="AF517" s="4">
        <f>Table39[[#This Row],[CNA/NA/Med Aide Contract Hours]]/Table39[[#This Row],[Total CNA, NA in Training, Med Aide/Tech Hours]]</f>
        <v>0</v>
      </c>
      <c r="AG517" s="3">
        <v>88.952777777777783</v>
      </c>
      <c r="AH517" s="3">
        <v>0</v>
      </c>
      <c r="AI517" s="4">
        <f>Table39[[#This Row],[CNA Hours Contract]]/Table39[[#This Row],[CNA Hours]]</f>
        <v>0</v>
      </c>
      <c r="AJ517" s="3">
        <v>0</v>
      </c>
      <c r="AK517" s="3">
        <v>0</v>
      </c>
      <c r="AL517" s="4">
        <v>0</v>
      </c>
      <c r="AM517" s="3">
        <v>0</v>
      </c>
      <c r="AN517" s="3">
        <v>0</v>
      </c>
      <c r="AO517" s="4">
        <v>0</v>
      </c>
      <c r="AP517" s="1" t="s">
        <v>515</v>
      </c>
      <c r="AQ517" s="1">
        <v>5</v>
      </c>
    </row>
    <row r="518" spans="1:43" x14ac:dyDescent="0.2">
      <c r="A518" s="1" t="s">
        <v>680</v>
      </c>
      <c r="B518" s="1" t="s">
        <v>1200</v>
      </c>
      <c r="C518" s="1" t="s">
        <v>1404</v>
      </c>
      <c r="D518" s="1" t="s">
        <v>1756</v>
      </c>
      <c r="E518" s="3">
        <v>131.64444444444445</v>
      </c>
      <c r="F518" s="3">
        <f t="shared" si="26"/>
        <v>567.71444444444444</v>
      </c>
      <c r="G518" s="3">
        <f>SUM(Table39[[#This Row],[RN Hours Contract (W/ Admin, DON)]], Table39[[#This Row],[LPN Contract Hours (w/ Admin)]], Table39[[#This Row],[CNA/NA/Med Aide Contract Hours]])</f>
        <v>0</v>
      </c>
      <c r="H518" s="4">
        <f>Table39[[#This Row],[Total Contract Hours]]/Table39[[#This Row],[Total Hours Nurse Staffing]]</f>
        <v>0</v>
      </c>
      <c r="I518" s="3">
        <f>SUM(Table39[[#This Row],[RN Hours]], Table39[[#This Row],[RN Admin Hours]], Table39[[#This Row],[RN DON Hours]])</f>
        <v>67.99444444444444</v>
      </c>
      <c r="J518" s="3">
        <f t="shared" si="24"/>
        <v>0</v>
      </c>
      <c r="K518" s="4">
        <f>Table39[[#This Row],[RN Hours Contract (W/ Admin, DON)]]/Table39[[#This Row],[RN Hours (w/ Admin, DON)]]</f>
        <v>0</v>
      </c>
      <c r="L518" s="3">
        <v>39.222222222222221</v>
      </c>
      <c r="M518" s="3">
        <v>0</v>
      </c>
      <c r="N518" s="4">
        <f>Table39[[#This Row],[RN Hours Contract]]/Table39[[#This Row],[RN Hours]]</f>
        <v>0</v>
      </c>
      <c r="O518" s="3">
        <v>23.172222222222221</v>
      </c>
      <c r="P518" s="3">
        <v>0</v>
      </c>
      <c r="Q518" s="4">
        <f>Table39[[#This Row],[RN Admin Hours Contract]]/Table39[[#This Row],[RN Admin Hours]]</f>
        <v>0</v>
      </c>
      <c r="R518" s="3">
        <v>5.6</v>
      </c>
      <c r="S518" s="3">
        <v>0</v>
      </c>
      <c r="T518" s="4">
        <f>Table39[[#This Row],[RN DON Hours Contract]]/Table39[[#This Row],[RN DON Hours]]</f>
        <v>0</v>
      </c>
      <c r="U518" s="3">
        <f>SUM(Table39[[#This Row],[LPN Hours]], Table39[[#This Row],[LPN Admin Hours]])</f>
        <v>200.83333333333334</v>
      </c>
      <c r="V518" s="3">
        <f>Table39[[#This Row],[LPN Hours Contract]]+Table39[[#This Row],[LPN Admin Hours Contract]]</f>
        <v>0</v>
      </c>
      <c r="W518" s="4">
        <f t="shared" si="25"/>
        <v>0</v>
      </c>
      <c r="X518" s="3">
        <v>168.22777777777779</v>
      </c>
      <c r="Y518" s="3">
        <v>0</v>
      </c>
      <c r="Z518" s="4">
        <f>Table39[[#This Row],[LPN Hours Contract]]/Table39[[#This Row],[LPN Hours]]</f>
        <v>0</v>
      </c>
      <c r="AA518" s="3">
        <v>32.605555555555554</v>
      </c>
      <c r="AB518" s="3">
        <v>0</v>
      </c>
      <c r="AC518" s="4">
        <f>Table39[[#This Row],[LPN Admin Hours Contract]]/Table39[[#This Row],[LPN Admin Hours]]</f>
        <v>0</v>
      </c>
      <c r="AD518" s="3">
        <f>SUM(Table39[[#This Row],[CNA Hours]], Table39[[#This Row],[NA in Training Hours]], Table39[[#This Row],[Med Aide/Tech Hours]])</f>
        <v>298.88666666666666</v>
      </c>
      <c r="AE518" s="3">
        <f>SUM(Table39[[#This Row],[CNA Hours Contract]], Table39[[#This Row],[NA in Training Hours Contract]], Table39[[#This Row],[Med Aide/Tech Hours Contract]])</f>
        <v>0</v>
      </c>
      <c r="AF518" s="4">
        <f>Table39[[#This Row],[CNA/NA/Med Aide Contract Hours]]/Table39[[#This Row],[Total CNA, NA in Training, Med Aide/Tech Hours]]</f>
        <v>0</v>
      </c>
      <c r="AG518" s="3">
        <v>298.88666666666666</v>
      </c>
      <c r="AH518" s="3">
        <v>0</v>
      </c>
      <c r="AI518" s="4">
        <f>Table39[[#This Row],[CNA Hours Contract]]/Table39[[#This Row],[CNA Hours]]</f>
        <v>0</v>
      </c>
      <c r="AJ518" s="3">
        <v>0</v>
      </c>
      <c r="AK518" s="3">
        <v>0</v>
      </c>
      <c r="AL518" s="4">
        <v>0</v>
      </c>
      <c r="AM518" s="3">
        <v>0</v>
      </c>
      <c r="AN518" s="3">
        <v>0</v>
      </c>
      <c r="AO518" s="4">
        <v>0</v>
      </c>
      <c r="AP518" s="1" t="s">
        <v>516</v>
      </c>
      <c r="AQ518" s="1">
        <v>5</v>
      </c>
    </row>
    <row r="519" spans="1:43" x14ac:dyDescent="0.2">
      <c r="A519" s="1" t="s">
        <v>680</v>
      </c>
      <c r="B519" s="1" t="s">
        <v>1201</v>
      </c>
      <c r="C519" s="1" t="s">
        <v>1648</v>
      </c>
      <c r="D519" s="1" t="s">
        <v>1733</v>
      </c>
      <c r="E519" s="3">
        <v>111.96666666666667</v>
      </c>
      <c r="F519" s="3">
        <f t="shared" si="26"/>
        <v>478.54722222222222</v>
      </c>
      <c r="G519" s="3">
        <f>SUM(Table39[[#This Row],[RN Hours Contract (W/ Admin, DON)]], Table39[[#This Row],[LPN Contract Hours (w/ Admin)]], Table39[[#This Row],[CNA/NA/Med Aide Contract Hours]])</f>
        <v>0</v>
      </c>
      <c r="H519" s="4">
        <f>Table39[[#This Row],[Total Contract Hours]]/Table39[[#This Row],[Total Hours Nurse Staffing]]</f>
        <v>0</v>
      </c>
      <c r="I519" s="3">
        <f>SUM(Table39[[#This Row],[RN Hours]], Table39[[#This Row],[RN Admin Hours]], Table39[[#This Row],[RN DON Hours]])</f>
        <v>136.58888888888887</v>
      </c>
      <c r="J519" s="3">
        <f t="shared" si="24"/>
        <v>0</v>
      </c>
      <c r="K519" s="4">
        <f>Table39[[#This Row],[RN Hours Contract (W/ Admin, DON)]]/Table39[[#This Row],[RN Hours (w/ Admin, DON)]]</f>
        <v>0</v>
      </c>
      <c r="L519" s="3">
        <v>114.72222222222223</v>
      </c>
      <c r="M519" s="3">
        <v>0</v>
      </c>
      <c r="N519" s="4">
        <f>Table39[[#This Row],[RN Hours Contract]]/Table39[[#This Row],[RN Hours]]</f>
        <v>0</v>
      </c>
      <c r="O519" s="3">
        <v>16.266666666666666</v>
      </c>
      <c r="P519" s="3">
        <v>0</v>
      </c>
      <c r="Q519" s="4">
        <f>Table39[[#This Row],[RN Admin Hours Contract]]/Table39[[#This Row],[RN Admin Hours]]</f>
        <v>0</v>
      </c>
      <c r="R519" s="3">
        <v>5.6</v>
      </c>
      <c r="S519" s="3">
        <v>0</v>
      </c>
      <c r="T519" s="4">
        <f>Table39[[#This Row],[RN DON Hours Contract]]/Table39[[#This Row],[RN DON Hours]]</f>
        <v>0</v>
      </c>
      <c r="U519" s="3">
        <f>SUM(Table39[[#This Row],[LPN Hours]], Table39[[#This Row],[LPN Admin Hours]])</f>
        <v>76.2361111111111</v>
      </c>
      <c r="V519" s="3">
        <f>Table39[[#This Row],[LPN Hours Contract]]+Table39[[#This Row],[LPN Admin Hours Contract]]</f>
        <v>0</v>
      </c>
      <c r="W519" s="4">
        <f t="shared" si="25"/>
        <v>0</v>
      </c>
      <c r="X519" s="3">
        <v>70.724999999999994</v>
      </c>
      <c r="Y519" s="3">
        <v>0</v>
      </c>
      <c r="Z519" s="4">
        <f>Table39[[#This Row],[LPN Hours Contract]]/Table39[[#This Row],[LPN Hours]]</f>
        <v>0</v>
      </c>
      <c r="AA519" s="3">
        <v>5.5111111111111111</v>
      </c>
      <c r="AB519" s="3">
        <v>0</v>
      </c>
      <c r="AC519" s="4">
        <f>Table39[[#This Row],[LPN Admin Hours Contract]]/Table39[[#This Row],[LPN Admin Hours]]</f>
        <v>0</v>
      </c>
      <c r="AD519" s="3">
        <f>SUM(Table39[[#This Row],[CNA Hours]], Table39[[#This Row],[NA in Training Hours]], Table39[[#This Row],[Med Aide/Tech Hours]])</f>
        <v>265.72222222222223</v>
      </c>
      <c r="AE519" s="3">
        <f>SUM(Table39[[#This Row],[CNA Hours Contract]], Table39[[#This Row],[NA in Training Hours Contract]], Table39[[#This Row],[Med Aide/Tech Hours Contract]])</f>
        <v>0</v>
      </c>
      <c r="AF519" s="4">
        <f>Table39[[#This Row],[CNA/NA/Med Aide Contract Hours]]/Table39[[#This Row],[Total CNA, NA in Training, Med Aide/Tech Hours]]</f>
        <v>0</v>
      </c>
      <c r="AG519" s="3">
        <v>265.72222222222223</v>
      </c>
      <c r="AH519" s="3">
        <v>0</v>
      </c>
      <c r="AI519" s="4">
        <f>Table39[[#This Row],[CNA Hours Contract]]/Table39[[#This Row],[CNA Hours]]</f>
        <v>0</v>
      </c>
      <c r="AJ519" s="3">
        <v>0</v>
      </c>
      <c r="AK519" s="3">
        <v>0</v>
      </c>
      <c r="AL519" s="4">
        <v>0</v>
      </c>
      <c r="AM519" s="3">
        <v>0</v>
      </c>
      <c r="AN519" s="3">
        <v>0</v>
      </c>
      <c r="AO519" s="4">
        <v>0</v>
      </c>
      <c r="AP519" s="1" t="s">
        <v>517</v>
      </c>
      <c r="AQ519" s="1">
        <v>5</v>
      </c>
    </row>
    <row r="520" spans="1:43" x14ac:dyDescent="0.2">
      <c r="A520" s="1" t="s">
        <v>680</v>
      </c>
      <c r="B520" s="1" t="s">
        <v>1202</v>
      </c>
      <c r="C520" s="1" t="s">
        <v>1621</v>
      </c>
      <c r="D520" s="1" t="s">
        <v>1741</v>
      </c>
      <c r="E520" s="3">
        <v>77.37777777777778</v>
      </c>
      <c r="F520" s="3">
        <f t="shared" si="26"/>
        <v>349.44022222222225</v>
      </c>
      <c r="G520" s="3">
        <f>SUM(Table39[[#This Row],[RN Hours Contract (W/ Admin, DON)]], Table39[[#This Row],[LPN Contract Hours (w/ Admin)]], Table39[[#This Row],[CNA/NA/Med Aide Contract Hours]])</f>
        <v>26.482222222222223</v>
      </c>
      <c r="H520" s="4">
        <f>Table39[[#This Row],[Total Contract Hours]]/Table39[[#This Row],[Total Hours Nurse Staffing]]</f>
        <v>7.5784699465367145E-2</v>
      </c>
      <c r="I520" s="3">
        <f>SUM(Table39[[#This Row],[RN Hours]], Table39[[#This Row],[RN Admin Hours]], Table39[[#This Row],[RN DON Hours]])</f>
        <v>138.85955555555554</v>
      </c>
      <c r="J520" s="3">
        <f t="shared" si="24"/>
        <v>11.916666666666666</v>
      </c>
      <c r="K520" s="4">
        <f>Table39[[#This Row],[RN Hours Contract (W/ Admin, DON)]]/Table39[[#This Row],[RN Hours (w/ Admin, DON)]]</f>
        <v>8.5818124787955224E-2</v>
      </c>
      <c r="L520" s="3">
        <v>118.58288888888887</v>
      </c>
      <c r="M520" s="3">
        <v>11.916666666666666</v>
      </c>
      <c r="N520" s="4">
        <f>Table39[[#This Row],[RN Hours Contract]]/Table39[[#This Row],[RN Hours]]</f>
        <v>0.10049229512221175</v>
      </c>
      <c r="O520" s="3">
        <v>17.521111111111111</v>
      </c>
      <c r="P520" s="3">
        <v>0</v>
      </c>
      <c r="Q520" s="4">
        <f>Table39[[#This Row],[RN Admin Hours Contract]]/Table39[[#This Row],[RN Admin Hours]]</f>
        <v>0</v>
      </c>
      <c r="R520" s="3">
        <v>2.7555555555555555</v>
      </c>
      <c r="S520" s="3">
        <v>0</v>
      </c>
      <c r="T520" s="4">
        <f>Table39[[#This Row],[RN DON Hours Contract]]/Table39[[#This Row],[RN DON Hours]]</f>
        <v>0</v>
      </c>
      <c r="U520" s="3">
        <f>SUM(Table39[[#This Row],[LPN Hours]], Table39[[#This Row],[LPN Admin Hours]])</f>
        <v>21.401222222222223</v>
      </c>
      <c r="V520" s="3">
        <f>Table39[[#This Row],[LPN Hours Contract]]+Table39[[#This Row],[LPN Admin Hours Contract]]</f>
        <v>1.6583333333333334</v>
      </c>
      <c r="W520" s="4">
        <f t="shared" si="25"/>
        <v>7.7487786263505207E-2</v>
      </c>
      <c r="X520" s="3">
        <v>18.823444444444444</v>
      </c>
      <c r="Y520" s="3">
        <v>1.6583333333333334</v>
      </c>
      <c r="Z520" s="4">
        <f>Table39[[#This Row],[LPN Hours Contract]]/Table39[[#This Row],[LPN Hours]]</f>
        <v>8.8099356004037524E-2</v>
      </c>
      <c r="AA520" s="3">
        <v>2.5777777777777779</v>
      </c>
      <c r="AB520" s="3">
        <v>0</v>
      </c>
      <c r="AC520" s="4">
        <f>Table39[[#This Row],[LPN Admin Hours Contract]]/Table39[[#This Row],[LPN Admin Hours]]</f>
        <v>0</v>
      </c>
      <c r="AD520" s="3">
        <f>SUM(Table39[[#This Row],[CNA Hours]], Table39[[#This Row],[NA in Training Hours]], Table39[[#This Row],[Med Aide/Tech Hours]])</f>
        <v>189.17944444444447</v>
      </c>
      <c r="AE520" s="3">
        <f>SUM(Table39[[#This Row],[CNA Hours Contract]], Table39[[#This Row],[NA in Training Hours Contract]], Table39[[#This Row],[Med Aide/Tech Hours Contract]])</f>
        <v>12.907222222222224</v>
      </c>
      <c r="AF520" s="4">
        <f>Table39[[#This Row],[CNA/NA/Med Aide Contract Hours]]/Table39[[#This Row],[Total CNA, NA in Training, Med Aide/Tech Hours]]</f>
        <v>6.8227403141638013E-2</v>
      </c>
      <c r="AG520" s="3">
        <v>189.17944444444447</v>
      </c>
      <c r="AH520" s="3">
        <v>12.907222222222224</v>
      </c>
      <c r="AI520" s="4">
        <f>Table39[[#This Row],[CNA Hours Contract]]/Table39[[#This Row],[CNA Hours]]</f>
        <v>6.8227403141638013E-2</v>
      </c>
      <c r="AJ520" s="3">
        <v>0</v>
      </c>
      <c r="AK520" s="3">
        <v>0</v>
      </c>
      <c r="AL520" s="4">
        <v>0</v>
      </c>
      <c r="AM520" s="3">
        <v>0</v>
      </c>
      <c r="AN520" s="3">
        <v>0</v>
      </c>
      <c r="AO520" s="4">
        <v>0</v>
      </c>
      <c r="AP520" s="1" t="s">
        <v>518</v>
      </c>
      <c r="AQ520" s="1">
        <v>5</v>
      </c>
    </row>
    <row r="521" spans="1:43" x14ac:dyDescent="0.2">
      <c r="A521" s="1" t="s">
        <v>680</v>
      </c>
      <c r="B521" s="1" t="s">
        <v>1203</v>
      </c>
      <c r="C521" s="1" t="s">
        <v>1649</v>
      </c>
      <c r="D521" s="1" t="s">
        <v>1789</v>
      </c>
      <c r="E521" s="3">
        <v>58.911111111111111</v>
      </c>
      <c r="F521" s="3">
        <f t="shared" si="26"/>
        <v>228.00277777777779</v>
      </c>
      <c r="G521" s="3">
        <f>SUM(Table39[[#This Row],[RN Hours Contract (W/ Admin, DON)]], Table39[[#This Row],[LPN Contract Hours (w/ Admin)]], Table39[[#This Row],[CNA/NA/Med Aide Contract Hours]])</f>
        <v>0</v>
      </c>
      <c r="H521" s="4">
        <f>Table39[[#This Row],[Total Contract Hours]]/Table39[[#This Row],[Total Hours Nurse Staffing]]</f>
        <v>0</v>
      </c>
      <c r="I521" s="3">
        <f>SUM(Table39[[#This Row],[RN Hours]], Table39[[#This Row],[RN Admin Hours]], Table39[[#This Row],[RN DON Hours]])</f>
        <v>25.241666666666667</v>
      </c>
      <c r="J521" s="3">
        <f t="shared" si="24"/>
        <v>0</v>
      </c>
      <c r="K521" s="4">
        <f>Table39[[#This Row],[RN Hours Contract (W/ Admin, DON)]]/Table39[[#This Row],[RN Hours (w/ Admin, DON)]]</f>
        <v>0</v>
      </c>
      <c r="L521" s="3">
        <v>16.522222222222222</v>
      </c>
      <c r="M521" s="3">
        <v>0</v>
      </c>
      <c r="N521" s="4">
        <f>Table39[[#This Row],[RN Hours Contract]]/Table39[[#This Row],[RN Hours]]</f>
        <v>0</v>
      </c>
      <c r="O521" s="3">
        <v>5.2527777777777782</v>
      </c>
      <c r="P521" s="3">
        <v>0</v>
      </c>
      <c r="Q521" s="4">
        <f>Table39[[#This Row],[RN Admin Hours Contract]]/Table39[[#This Row],[RN Admin Hours]]</f>
        <v>0</v>
      </c>
      <c r="R521" s="3">
        <v>3.4666666666666668</v>
      </c>
      <c r="S521" s="3">
        <v>0</v>
      </c>
      <c r="T521" s="4">
        <f>Table39[[#This Row],[RN DON Hours Contract]]/Table39[[#This Row],[RN DON Hours]]</f>
        <v>0</v>
      </c>
      <c r="U521" s="3">
        <f>SUM(Table39[[#This Row],[LPN Hours]], Table39[[#This Row],[LPN Admin Hours]])</f>
        <v>63.836111111111109</v>
      </c>
      <c r="V521" s="3">
        <f>Table39[[#This Row],[LPN Hours Contract]]+Table39[[#This Row],[LPN Admin Hours Contract]]</f>
        <v>0</v>
      </c>
      <c r="W521" s="4">
        <f t="shared" si="25"/>
        <v>0</v>
      </c>
      <c r="X521" s="3">
        <v>63.836111111111109</v>
      </c>
      <c r="Y521" s="3">
        <v>0</v>
      </c>
      <c r="Z521" s="4">
        <f>Table39[[#This Row],[LPN Hours Contract]]/Table39[[#This Row],[LPN Hours]]</f>
        <v>0</v>
      </c>
      <c r="AA521" s="3">
        <v>0</v>
      </c>
      <c r="AB521" s="3">
        <v>0</v>
      </c>
      <c r="AC521" s="4">
        <v>0</v>
      </c>
      <c r="AD521" s="3">
        <f>SUM(Table39[[#This Row],[CNA Hours]], Table39[[#This Row],[NA in Training Hours]], Table39[[#This Row],[Med Aide/Tech Hours]])</f>
        <v>138.92500000000001</v>
      </c>
      <c r="AE521" s="3">
        <f>SUM(Table39[[#This Row],[CNA Hours Contract]], Table39[[#This Row],[NA in Training Hours Contract]], Table39[[#This Row],[Med Aide/Tech Hours Contract]])</f>
        <v>0</v>
      </c>
      <c r="AF521" s="4">
        <f>Table39[[#This Row],[CNA/NA/Med Aide Contract Hours]]/Table39[[#This Row],[Total CNA, NA in Training, Med Aide/Tech Hours]]</f>
        <v>0</v>
      </c>
      <c r="AG521" s="3">
        <v>138.92500000000001</v>
      </c>
      <c r="AH521" s="3">
        <v>0</v>
      </c>
      <c r="AI521" s="4">
        <f>Table39[[#This Row],[CNA Hours Contract]]/Table39[[#This Row],[CNA Hours]]</f>
        <v>0</v>
      </c>
      <c r="AJ521" s="3">
        <v>0</v>
      </c>
      <c r="AK521" s="3">
        <v>0</v>
      </c>
      <c r="AL521" s="4">
        <v>0</v>
      </c>
      <c r="AM521" s="3">
        <v>0</v>
      </c>
      <c r="AN521" s="3">
        <v>0</v>
      </c>
      <c r="AO521" s="4">
        <v>0</v>
      </c>
      <c r="AP521" s="1" t="s">
        <v>519</v>
      </c>
      <c r="AQ521" s="1">
        <v>5</v>
      </c>
    </row>
    <row r="522" spans="1:43" x14ac:dyDescent="0.2">
      <c r="A522" s="1" t="s">
        <v>680</v>
      </c>
      <c r="B522" s="1" t="s">
        <v>1204</v>
      </c>
      <c r="C522" s="1" t="s">
        <v>1581</v>
      </c>
      <c r="D522" s="1" t="s">
        <v>1741</v>
      </c>
      <c r="E522" s="3">
        <v>133.65555555555557</v>
      </c>
      <c r="F522" s="3">
        <f t="shared" si="26"/>
        <v>495.86888888888893</v>
      </c>
      <c r="G522" s="3">
        <f>SUM(Table39[[#This Row],[RN Hours Contract (W/ Admin, DON)]], Table39[[#This Row],[LPN Contract Hours (w/ Admin)]], Table39[[#This Row],[CNA/NA/Med Aide Contract Hours]])</f>
        <v>0</v>
      </c>
      <c r="H522" s="4">
        <f>Table39[[#This Row],[Total Contract Hours]]/Table39[[#This Row],[Total Hours Nurse Staffing]]</f>
        <v>0</v>
      </c>
      <c r="I522" s="3">
        <f>SUM(Table39[[#This Row],[RN Hours]], Table39[[#This Row],[RN Admin Hours]], Table39[[#This Row],[RN DON Hours]])</f>
        <v>126.76055555555557</v>
      </c>
      <c r="J522" s="3">
        <f t="shared" si="24"/>
        <v>0</v>
      </c>
      <c r="K522" s="4">
        <f>Table39[[#This Row],[RN Hours Contract (W/ Admin, DON)]]/Table39[[#This Row],[RN Hours (w/ Admin, DON)]]</f>
        <v>0</v>
      </c>
      <c r="L522" s="3">
        <v>113.5938888888889</v>
      </c>
      <c r="M522" s="3">
        <v>0</v>
      </c>
      <c r="N522" s="4">
        <f>Table39[[#This Row],[RN Hours Contract]]/Table39[[#This Row],[RN Hours]]</f>
        <v>0</v>
      </c>
      <c r="O522" s="3">
        <v>7.916666666666667</v>
      </c>
      <c r="P522" s="3">
        <v>0</v>
      </c>
      <c r="Q522" s="4">
        <f>Table39[[#This Row],[RN Admin Hours Contract]]/Table39[[#This Row],[RN Admin Hours]]</f>
        <v>0</v>
      </c>
      <c r="R522" s="3">
        <v>5.25</v>
      </c>
      <c r="S522" s="3">
        <v>0</v>
      </c>
      <c r="T522" s="4">
        <f>Table39[[#This Row],[RN DON Hours Contract]]/Table39[[#This Row],[RN DON Hours]]</f>
        <v>0</v>
      </c>
      <c r="U522" s="3">
        <f>SUM(Table39[[#This Row],[LPN Hours]], Table39[[#This Row],[LPN Admin Hours]])</f>
        <v>77.706666666666678</v>
      </c>
      <c r="V522" s="3">
        <f>Table39[[#This Row],[LPN Hours Contract]]+Table39[[#This Row],[LPN Admin Hours Contract]]</f>
        <v>0</v>
      </c>
      <c r="W522" s="4">
        <f t="shared" si="25"/>
        <v>0</v>
      </c>
      <c r="X522" s="3">
        <v>77.540000000000006</v>
      </c>
      <c r="Y522" s="3">
        <v>0</v>
      </c>
      <c r="Z522" s="4">
        <f>Table39[[#This Row],[LPN Hours Contract]]/Table39[[#This Row],[LPN Hours]]</f>
        <v>0</v>
      </c>
      <c r="AA522" s="3">
        <v>0.16666666666666666</v>
      </c>
      <c r="AB522" s="3">
        <v>0</v>
      </c>
      <c r="AC522" s="4">
        <f>Table39[[#This Row],[LPN Admin Hours Contract]]/Table39[[#This Row],[LPN Admin Hours]]</f>
        <v>0</v>
      </c>
      <c r="AD522" s="3">
        <f>SUM(Table39[[#This Row],[CNA Hours]], Table39[[#This Row],[NA in Training Hours]], Table39[[#This Row],[Med Aide/Tech Hours]])</f>
        <v>291.4016666666667</v>
      </c>
      <c r="AE522" s="3">
        <f>SUM(Table39[[#This Row],[CNA Hours Contract]], Table39[[#This Row],[NA in Training Hours Contract]], Table39[[#This Row],[Med Aide/Tech Hours Contract]])</f>
        <v>0</v>
      </c>
      <c r="AF522" s="4">
        <f>Table39[[#This Row],[CNA/NA/Med Aide Contract Hours]]/Table39[[#This Row],[Total CNA, NA in Training, Med Aide/Tech Hours]]</f>
        <v>0</v>
      </c>
      <c r="AG522" s="3">
        <v>291.4016666666667</v>
      </c>
      <c r="AH522" s="3">
        <v>0</v>
      </c>
      <c r="AI522" s="4">
        <f>Table39[[#This Row],[CNA Hours Contract]]/Table39[[#This Row],[CNA Hours]]</f>
        <v>0</v>
      </c>
      <c r="AJ522" s="3">
        <v>0</v>
      </c>
      <c r="AK522" s="3">
        <v>0</v>
      </c>
      <c r="AL522" s="4">
        <v>0</v>
      </c>
      <c r="AM522" s="3">
        <v>0</v>
      </c>
      <c r="AN522" s="3">
        <v>0</v>
      </c>
      <c r="AO522" s="4">
        <v>0</v>
      </c>
      <c r="AP522" s="1" t="s">
        <v>520</v>
      </c>
      <c r="AQ522" s="1">
        <v>5</v>
      </c>
    </row>
    <row r="523" spans="1:43" x14ac:dyDescent="0.2">
      <c r="A523" s="1" t="s">
        <v>680</v>
      </c>
      <c r="B523" s="1" t="s">
        <v>1205</v>
      </c>
      <c r="C523" s="1" t="s">
        <v>1419</v>
      </c>
      <c r="D523" s="1" t="s">
        <v>1705</v>
      </c>
      <c r="E523" s="3">
        <v>37.077777777777776</v>
      </c>
      <c r="F523" s="3">
        <f t="shared" si="26"/>
        <v>132.01499999999999</v>
      </c>
      <c r="G523" s="3">
        <f>SUM(Table39[[#This Row],[RN Hours Contract (W/ Admin, DON)]], Table39[[#This Row],[LPN Contract Hours (w/ Admin)]], Table39[[#This Row],[CNA/NA/Med Aide Contract Hours]])</f>
        <v>0</v>
      </c>
      <c r="H523" s="4">
        <f>Table39[[#This Row],[Total Contract Hours]]/Table39[[#This Row],[Total Hours Nurse Staffing]]</f>
        <v>0</v>
      </c>
      <c r="I523" s="3">
        <f>SUM(Table39[[#This Row],[RN Hours]], Table39[[#This Row],[RN Admin Hours]], Table39[[#This Row],[RN DON Hours]])</f>
        <v>36.299111111111102</v>
      </c>
      <c r="J523" s="3">
        <f t="shared" si="24"/>
        <v>0</v>
      </c>
      <c r="K523" s="4">
        <f>Table39[[#This Row],[RN Hours Contract (W/ Admin, DON)]]/Table39[[#This Row],[RN Hours (w/ Admin, DON)]]</f>
        <v>0</v>
      </c>
      <c r="L523" s="3">
        <v>30.906888888888886</v>
      </c>
      <c r="M523" s="3">
        <v>0</v>
      </c>
      <c r="N523" s="4">
        <f>Table39[[#This Row],[RN Hours Contract]]/Table39[[#This Row],[RN Hours]]</f>
        <v>0</v>
      </c>
      <c r="O523" s="3">
        <v>1.3255555555555556</v>
      </c>
      <c r="P523" s="3">
        <v>0</v>
      </c>
      <c r="Q523" s="4">
        <f>Table39[[#This Row],[RN Admin Hours Contract]]/Table39[[#This Row],[RN Admin Hours]]</f>
        <v>0</v>
      </c>
      <c r="R523" s="3">
        <v>4.0666666666666664</v>
      </c>
      <c r="S523" s="3">
        <v>0</v>
      </c>
      <c r="T523" s="4">
        <f>Table39[[#This Row],[RN DON Hours Contract]]/Table39[[#This Row],[RN DON Hours]]</f>
        <v>0</v>
      </c>
      <c r="U523" s="3">
        <f>SUM(Table39[[#This Row],[LPN Hours]], Table39[[#This Row],[LPN Admin Hours]])</f>
        <v>36.578888888888891</v>
      </c>
      <c r="V523" s="3">
        <f>Table39[[#This Row],[LPN Hours Contract]]+Table39[[#This Row],[LPN Admin Hours Contract]]</f>
        <v>0</v>
      </c>
      <c r="W523" s="4">
        <f t="shared" si="25"/>
        <v>0</v>
      </c>
      <c r="X523" s="3">
        <v>36.578888888888891</v>
      </c>
      <c r="Y523" s="3">
        <v>0</v>
      </c>
      <c r="Z523" s="4">
        <f>Table39[[#This Row],[LPN Hours Contract]]/Table39[[#This Row],[LPN Hours]]</f>
        <v>0</v>
      </c>
      <c r="AA523" s="3">
        <v>0</v>
      </c>
      <c r="AB523" s="3">
        <v>0</v>
      </c>
      <c r="AC523" s="4">
        <v>0</v>
      </c>
      <c r="AD523" s="3">
        <f>SUM(Table39[[#This Row],[CNA Hours]], Table39[[#This Row],[NA in Training Hours]], Table39[[#This Row],[Med Aide/Tech Hours]])</f>
        <v>59.137</v>
      </c>
      <c r="AE523" s="3">
        <f>SUM(Table39[[#This Row],[CNA Hours Contract]], Table39[[#This Row],[NA in Training Hours Contract]], Table39[[#This Row],[Med Aide/Tech Hours Contract]])</f>
        <v>0</v>
      </c>
      <c r="AF523" s="4">
        <f>Table39[[#This Row],[CNA/NA/Med Aide Contract Hours]]/Table39[[#This Row],[Total CNA, NA in Training, Med Aide/Tech Hours]]</f>
        <v>0</v>
      </c>
      <c r="AG523" s="3">
        <v>59.137</v>
      </c>
      <c r="AH523" s="3">
        <v>0</v>
      </c>
      <c r="AI523" s="4">
        <f>Table39[[#This Row],[CNA Hours Contract]]/Table39[[#This Row],[CNA Hours]]</f>
        <v>0</v>
      </c>
      <c r="AJ523" s="3">
        <v>0</v>
      </c>
      <c r="AK523" s="3">
        <v>0</v>
      </c>
      <c r="AL523" s="4">
        <v>0</v>
      </c>
      <c r="AM523" s="3">
        <v>0</v>
      </c>
      <c r="AN523" s="3">
        <v>0</v>
      </c>
      <c r="AO523" s="4">
        <v>0</v>
      </c>
      <c r="AP523" s="1" t="s">
        <v>521</v>
      </c>
      <c r="AQ523" s="1">
        <v>5</v>
      </c>
    </row>
    <row r="524" spans="1:43" x14ac:dyDescent="0.2">
      <c r="A524" s="1" t="s">
        <v>680</v>
      </c>
      <c r="B524" s="1" t="s">
        <v>1206</v>
      </c>
      <c r="C524" s="1" t="s">
        <v>1423</v>
      </c>
      <c r="D524" s="1" t="s">
        <v>1747</v>
      </c>
      <c r="E524" s="3">
        <v>53.577777777777776</v>
      </c>
      <c r="F524" s="3">
        <f t="shared" si="26"/>
        <v>257.56855555555558</v>
      </c>
      <c r="G524" s="3">
        <f>SUM(Table39[[#This Row],[RN Hours Contract (W/ Admin, DON)]], Table39[[#This Row],[LPN Contract Hours (w/ Admin)]], Table39[[#This Row],[CNA/NA/Med Aide Contract Hours]])</f>
        <v>0</v>
      </c>
      <c r="H524" s="4">
        <f>Table39[[#This Row],[Total Contract Hours]]/Table39[[#This Row],[Total Hours Nurse Staffing]]</f>
        <v>0</v>
      </c>
      <c r="I524" s="3">
        <f>SUM(Table39[[#This Row],[RN Hours]], Table39[[#This Row],[RN Admin Hours]], Table39[[#This Row],[RN DON Hours]])</f>
        <v>72.510111111111115</v>
      </c>
      <c r="J524" s="3">
        <f t="shared" si="24"/>
        <v>0</v>
      </c>
      <c r="K524" s="4">
        <f>Table39[[#This Row],[RN Hours Contract (W/ Admin, DON)]]/Table39[[#This Row],[RN Hours (w/ Admin, DON)]]</f>
        <v>0</v>
      </c>
      <c r="L524" s="3">
        <v>62.243444444444442</v>
      </c>
      <c r="M524" s="3">
        <v>0</v>
      </c>
      <c r="N524" s="4">
        <f>Table39[[#This Row],[RN Hours Contract]]/Table39[[#This Row],[RN Hours]]</f>
        <v>0</v>
      </c>
      <c r="O524" s="3">
        <v>5.4222222222222225</v>
      </c>
      <c r="P524" s="3">
        <v>0</v>
      </c>
      <c r="Q524" s="4">
        <f>Table39[[#This Row],[RN Admin Hours Contract]]/Table39[[#This Row],[RN Admin Hours]]</f>
        <v>0</v>
      </c>
      <c r="R524" s="3">
        <v>4.8444444444444441</v>
      </c>
      <c r="S524" s="3">
        <v>0</v>
      </c>
      <c r="T524" s="4">
        <f>Table39[[#This Row],[RN DON Hours Contract]]/Table39[[#This Row],[RN DON Hours]]</f>
        <v>0</v>
      </c>
      <c r="U524" s="3">
        <f>SUM(Table39[[#This Row],[LPN Hours]], Table39[[#This Row],[LPN Admin Hours]])</f>
        <v>33.930555555555557</v>
      </c>
      <c r="V524" s="3">
        <f>Table39[[#This Row],[LPN Hours Contract]]+Table39[[#This Row],[LPN Admin Hours Contract]]</f>
        <v>0</v>
      </c>
      <c r="W524" s="4">
        <f t="shared" si="25"/>
        <v>0</v>
      </c>
      <c r="X524" s="3">
        <v>33.930555555555557</v>
      </c>
      <c r="Y524" s="3">
        <v>0</v>
      </c>
      <c r="Z524" s="4">
        <f>Table39[[#This Row],[LPN Hours Contract]]/Table39[[#This Row],[LPN Hours]]</f>
        <v>0</v>
      </c>
      <c r="AA524" s="3">
        <v>0</v>
      </c>
      <c r="AB524" s="3">
        <v>0</v>
      </c>
      <c r="AC524" s="4">
        <v>0</v>
      </c>
      <c r="AD524" s="3">
        <f>SUM(Table39[[#This Row],[CNA Hours]], Table39[[#This Row],[NA in Training Hours]], Table39[[#This Row],[Med Aide/Tech Hours]])</f>
        <v>151.12788888888889</v>
      </c>
      <c r="AE524" s="3">
        <f>SUM(Table39[[#This Row],[CNA Hours Contract]], Table39[[#This Row],[NA in Training Hours Contract]], Table39[[#This Row],[Med Aide/Tech Hours Contract]])</f>
        <v>0</v>
      </c>
      <c r="AF524" s="4">
        <f>Table39[[#This Row],[CNA/NA/Med Aide Contract Hours]]/Table39[[#This Row],[Total CNA, NA in Training, Med Aide/Tech Hours]]</f>
        <v>0</v>
      </c>
      <c r="AG524" s="3">
        <v>151.12788888888889</v>
      </c>
      <c r="AH524" s="3">
        <v>0</v>
      </c>
      <c r="AI524" s="4">
        <f>Table39[[#This Row],[CNA Hours Contract]]/Table39[[#This Row],[CNA Hours]]</f>
        <v>0</v>
      </c>
      <c r="AJ524" s="3">
        <v>0</v>
      </c>
      <c r="AK524" s="3">
        <v>0</v>
      </c>
      <c r="AL524" s="4">
        <v>0</v>
      </c>
      <c r="AM524" s="3">
        <v>0</v>
      </c>
      <c r="AN524" s="3">
        <v>0</v>
      </c>
      <c r="AO524" s="4">
        <v>0</v>
      </c>
      <c r="AP524" s="1" t="s">
        <v>522</v>
      </c>
      <c r="AQ524" s="1">
        <v>5</v>
      </c>
    </row>
    <row r="525" spans="1:43" x14ac:dyDescent="0.2">
      <c r="A525" s="1" t="s">
        <v>680</v>
      </c>
      <c r="B525" s="1" t="s">
        <v>1207</v>
      </c>
      <c r="C525" s="1" t="s">
        <v>1650</v>
      </c>
      <c r="D525" s="1" t="s">
        <v>1779</v>
      </c>
      <c r="E525" s="3">
        <v>57.444444444444443</v>
      </c>
      <c r="F525" s="3">
        <f t="shared" si="26"/>
        <v>212.91944444444442</v>
      </c>
      <c r="G525" s="3">
        <f>SUM(Table39[[#This Row],[RN Hours Contract (W/ Admin, DON)]], Table39[[#This Row],[LPN Contract Hours (w/ Admin)]], Table39[[#This Row],[CNA/NA/Med Aide Contract Hours]])</f>
        <v>0</v>
      </c>
      <c r="H525" s="4">
        <f>Table39[[#This Row],[Total Contract Hours]]/Table39[[#This Row],[Total Hours Nurse Staffing]]</f>
        <v>0</v>
      </c>
      <c r="I525" s="3">
        <f>SUM(Table39[[#This Row],[RN Hours]], Table39[[#This Row],[RN Admin Hours]], Table39[[#This Row],[RN DON Hours]])</f>
        <v>66.11944444444444</v>
      </c>
      <c r="J525" s="3">
        <f t="shared" si="24"/>
        <v>0</v>
      </c>
      <c r="K525" s="4">
        <f>Table39[[#This Row],[RN Hours Contract (W/ Admin, DON)]]/Table39[[#This Row],[RN Hours (w/ Admin, DON)]]</f>
        <v>0</v>
      </c>
      <c r="L525" s="3">
        <v>49.786111111111111</v>
      </c>
      <c r="M525" s="3">
        <v>0</v>
      </c>
      <c r="N525" s="4">
        <f>Table39[[#This Row],[RN Hours Contract]]/Table39[[#This Row],[RN Hours]]</f>
        <v>0</v>
      </c>
      <c r="O525" s="3">
        <v>10.911111111111111</v>
      </c>
      <c r="P525" s="3">
        <v>0</v>
      </c>
      <c r="Q525" s="4">
        <f>Table39[[#This Row],[RN Admin Hours Contract]]/Table39[[#This Row],[RN Admin Hours]]</f>
        <v>0</v>
      </c>
      <c r="R525" s="3">
        <v>5.4222222222222225</v>
      </c>
      <c r="S525" s="3">
        <v>0</v>
      </c>
      <c r="T525" s="4">
        <f>Table39[[#This Row],[RN DON Hours Contract]]/Table39[[#This Row],[RN DON Hours]]</f>
        <v>0</v>
      </c>
      <c r="U525" s="3">
        <f>SUM(Table39[[#This Row],[LPN Hours]], Table39[[#This Row],[LPN Admin Hours]])</f>
        <v>37.81666666666667</v>
      </c>
      <c r="V525" s="3">
        <f>Table39[[#This Row],[LPN Hours Contract]]+Table39[[#This Row],[LPN Admin Hours Contract]]</f>
        <v>0</v>
      </c>
      <c r="W525" s="4">
        <f t="shared" si="25"/>
        <v>0</v>
      </c>
      <c r="X525" s="3">
        <v>37.733333333333334</v>
      </c>
      <c r="Y525" s="3">
        <v>0</v>
      </c>
      <c r="Z525" s="4">
        <f>Table39[[#This Row],[LPN Hours Contract]]/Table39[[#This Row],[LPN Hours]]</f>
        <v>0</v>
      </c>
      <c r="AA525" s="3">
        <v>8.3333333333333329E-2</v>
      </c>
      <c r="AB525" s="3">
        <v>0</v>
      </c>
      <c r="AC525" s="4">
        <f>Table39[[#This Row],[LPN Admin Hours Contract]]/Table39[[#This Row],[LPN Admin Hours]]</f>
        <v>0</v>
      </c>
      <c r="AD525" s="3">
        <f>SUM(Table39[[#This Row],[CNA Hours]], Table39[[#This Row],[NA in Training Hours]], Table39[[#This Row],[Med Aide/Tech Hours]])</f>
        <v>108.98333333333333</v>
      </c>
      <c r="AE525" s="3">
        <f>SUM(Table39[[#This Row],[CNA Hours Contract]], Table39[[#This Row],[NA in Training Hours Contract]], Table39[[#This Row],[Med Aide/Tech Hours Contract]])</f>
        <v>0</v>
      </c>
      <c r="AF525" s="4">
        <f>Table39[[#This Row],[CNA/NA/Med Aide Contract Hours]]/Table39[[#This Row],[Total CNA, NA in Training, Med Aide/Tech Hours]]</f>
        <v>0</v>
      </c>
      <c r="AG525" s="3">
        <v>105.42222222222222</v>
      </c>
      <c r="AH525" s="3">
        <v>0</v>
      </c>
      <c r="AI525" s="4">
        <f>Table39[[#This Row],[CNA Hours Contract]]/Table39[[#This Row],[CNA Hours]]</f>
        <v>0</v>
      </c>
      <c r="AJ525" s="3">
        <v>3.5611111111111109</v>
      </c>
      <c r="AK525" s="3">
        <v>0</v>
      </c>
      <c r="AL525" s="4">
        <f>Table39[[#This Row],[NA in Training Hours Contract]]/Table39[[#This Row],[NA in Training Hours]]</f>
        <v>0</v>
      </c>
      <c r="AM525" s="3">
        <v>0</v>
      </c>
      <c r="AN525" s="3">
        <v>0</v>
      </c>
      <c r="AO525" s="4">
        <v>0</v>
      </c>
      <c r="AP525" s="1" t="s">
        <v>523</v>
      </c>
      <c r="AQ525" s="1">
        <v>5</v>
      </c>
    </row>
    <row r="526" spans="1:43" x14ac:dyDescent="0.2">
      <c r="A526" s="1" t="s">
        <v>680</v>
      </c>
      <c r="B526" s="1" t="s">
        <v>1208</v>
      </c>
      <c r="C526" s="1" t="s">
        <v>1651</v>
      </c>
      <c r="D526" s="1" t="s">
        <v>1784</v>
      </c>
      <c r="E526" s="3">
        <v>83.044444444444451</v>
      </c>
      <c r="F526" s="3">
        <f t="shared" si="26"/>
        <v>297.09722222222223</v>
      </c>
      <c r="G526" s="3">
        <f>SUM(Table39[[#This Row],[RN Hours Contract (W/ Admin, DON)]], Table39[[#This Row],[LPN Contract Hours (w/ Admin)]], Table39[[#This Row],[CNA/NA/Med Aide Contract Hours]])</f>
        <v>0</v>
      </c>
      <c r="H526" s="4">
        <f>Table39[[#This Row],[Total Contract Hours]]/Table39[[#This Row],[Total Hours Nurse Staffing]]</f>
        <v>0</v>
      </c>
      <c r="I526" s="3">
        <f>SUM(Table39[[#This Row],[RN Hours]], Table39[[#This Row],[RN Admin Hours]], Table39[[#This Row],[RN DON Hours]])</f>
        <v>36.230555555555554</v>
      </c>
      <c r="J526" s="3">
        <f t="shared" si="24"/>
        <v>0</v>
      </c>
      <c r="K526" s="4">
        <f>Table39[[#This Row],[RN Hours Contract (W/ Admin, DON)]]/Table39[[#This Row],[RN Hours (w/ Admin, DON)]]</f>
        <v>0</v>
      </c>
      <c r="L526" s="3">
        <v>21.108333333333334</v>
      </c>
      <c r="M526" s="3">
        <v>0</v>
      </c>
      <c r="N526" s="4">
        <f>Table39[[#This Row],[RN Hours Contract]]/Table39[[#This Row],[RN Hours]]</f>
        <v>0</v>
      </c>
      <c r="O526" s="3">
        <v>4.6333333333333337</v>
      </c>
      <c r="P526" s="3">
        <v>0</v>
      </c>
      <c r="Q526" s="4">
        <f>Table39[[#This Row],[RN Admin Hours Contract]]/Table39[[#This Row],[RN Admin Hours]]</f>
        <v>0</v>
      </c>
      <c r="R526" s="3">
        <v>10.488888888888889</v>
      </c>
      <c r="S526" s="3">
        <v>0</v>
      </c>
      <c r="T526" s="4">
        <f>Table39[[#This Row],[RN DON Hours Contract]]/Table39[[#This Row],[RN DON Hours]]</f>
        <v>0</v>
      </c>
      <c r="U526" s="3">
        <f>SUM(Table39[[#This Row],[LPN Hours]], Table39[[#This Row],[LPN Admin Hours]])</f>
        <v>77.536111111111111</v>
      </c>
      <c r="V526" s="3">
        <f>Table39[[#This Row],[LPN Hours Contract]]+Table39[[#This Row],[LPN Admin Hours Contract]]</f>
        <v>0</v>
      </c>
      <c r="W526" s="4">
        <f t="shared" si="25"/>
        <v>0</v>
      </c>
      <c r="X526" s="3">
        <v>77.536111111111111</v>
      </c>
      <c r="Y526" s="3">
        <v>0</v>
      </c>
      <c r="Z526" s="4">
        <f>Table39[[#This Row],[LPN Hours Contract]]/Table39[[#This Row],[LPN Hours]]</f>
        <v>0</v>
      </c>
      <c r="AA526" s="3">
        <v>0</v>
      </c>
      <c r="AB526" s="3">
        <v>0</v>
      </c>
      <c r="AC526" s="4">
        <v>0</v>
      </c>
      <c r="AD526" s="3">
        <f>SUM(Table39[[#This Row],[CNA Hours]], Table39[[#This Row],[NA in Training Hours]], Table39[[#This Row],[Med Aide/Tech Hours]])</f>
        <v>183.33055555555555</v>
      </c>
      <c r="AE526" s="3">
        <f>SUM(Table39[[#This Row],[CNA Hours Contract]], Table39[[#This Row],[NA in Training Hours Contract]], Table39[[#This Row],[Med Aide/Tech Hours Contract]])</f>
        <v>0</v>
      </c>
      <c r="AF526" s="4">
        <f>Table39[[#This Row],[CNA/NA/Med Aide Contract Hours]]/Table39[[#This Row],[Total CNA, NA in Training, Med Aide/Tech Hours]]</f>
        <v>0</v>
      </c>
      <c r="AG526" s="3">
        <v>183.33055555555555</v>
      </c>
      <c r="AH526" s="3">
        <v>0</v>
      </c>
      <c r="AI526" s="4">
        <f>Table39[[#This Row],[CNA Hours Contract]]/Table39[[#This Row],[CNA Hours]]</f>
        <v>0</v>
      </c>
      <c r="AJ526" s="3">
        <v>0</v>
      </c>
      <c r="AK526" s="3">
        <v>0</v>
      </c>
      <c r="AL526" s="4">
        <v>0</v>
      </c>
      <c r="AM526" s="3">
        <v>0</v>
      </c>
      <c r="AN526" s="3">
        <v>0</v>
      </c>
      <c r="AO526" s="4">
        <v>0</v>
      </c>
      <c r="AP526" s="1" t="s">
        <v>524</v>
      </c>
      <c r="AQ526" s="1">
        <v>5</v>
      </c>
    </row>
    <row r="527" spans="1:43" x14ac:dyDescent="0.2">
      <c r="A527" s="1" t="s">
        <v>680</v>
      </c>
      <c r="B527" s="1" t="s">
        <v>1209</v>
      </c>
      <c r="C527" s="1" t="s">
        <v>1652</v>
      </c>
      <c r="D527" s="1" t="s">
        <v>1776</v>
      </c>
      <c r="E527" s="3">
        <v>79.766666666666666</v>
      </c>
      <c r="F527" s="3">
        <f t="shared" si="26"/>
        <v>273.50566666666668</v>
      </c>
      <c r="G527" s="3">
        <f>SUM(Table39[[#This Row],[RN Hours Contract (W/ Admin, DON)]], Table39[[#This Row],[LPN Contract Hours (w/ Admin)]], Table39[[#This Row],[CNA/NA/Med Aide Contract Hours]])</f>
        <v>0</v>
      </c>
      <c r="H527" s="4">
        <f>Table39[[#This Row],[Total Contract Hours]]/Table39[[#This Row],[Total Hours Nurse Staffing]]</f>
        <v>0</v>
      </c>
      <c r="I527" s="3">
        <f>SUM(Table39[[#This Row],[RN Hours]], Table39[[#This Row],[RN Admin Hours]], Table39[[#This Row],[RN DON Hours]])</f>
        <v>58.547222222222231</v>
      </c>
      <c r="J527" s="3">
        <f t="shared" si="24"/>
        <v>0</v>
      </c>
      <c r="K527" s="4">
        <f>Table39[[#This Row],[RN Hours Contract (W/ Admin, DON)]]/Table39[[#This Row],[RN Hours (w/ Admin, DON)]]</f>
        <v>0</v>
      </c>
      <c r="L527" s="3">
        <v>30.005555555555556</v>
      </c>
      <c r="M527" s="3">
        <v>0</v>
      </c>
      <c r="N527" s="4">
        <f>Table39[[#This Row],[RN Hours Contract]]/Table39[[#This Row],[RN Hours]]</f>
        <v>0</v>
      </c>
      <c r="O527" s="3">
        <v>20.858333333333334</v>
      </c>
      <c r="P527" s="3">
        <v>0</v>
      </c>
      <c r="Q527" s="4">
        <f>Table39[[#This Row],[RN Admin Hours Contract]]/Table39[[#This Row],[RN Admin Hours]]</f>
        <v>0</v>
      </c>
      <c r="R527" s="3">
        <v>7.6833333333333336</v>
      </c>
      <c r="S527" s="3">
        <v>0</v>
      </c>
      <c r="T527" s="4">
        <f>Table39[[#This Row],[RN DON Hours Contract]]/Table39[[#This Row],[RN DON Hours]]</f>
        <v>0</v>
      </c>
      <c r="U527" s="3">
        <f>SUM(Table39[[#This Row],[LPN Hours]], Table39[[#This Row],[LPN Admin Hours]])</f>
        <v>50.95</v>
      </c>
      <c r="V527" s="3">
        <f>Table39[[#This Row],[LPN Hours Contract]]+Table39[[#This Row],[LPN Admin Hours Contract]]</f>
        <v>0</v>
      </c>
      <c r="W527" s="4">
        <f t="shared" si="25"/>
        <v>0</v>
      </c>
      <c r="X527" s="3">
        <v>50.286111111111111</v>
      </c>
      <c r="Y527" s="3">
        <v>0</v>
      </c>
      <c r="Z527" s="4">
        <f>Table39[[#This Row],[LPN Hours Contract]]/Table39[[#This Row],[LPN Hours]]</f>
        <v>0</v>
      </c>
      <c r="AA527" s="3">
        <v>0.66388888888888886</v>
      </c>
      <c r="AB527" s="3">
        <v>0</v>
      </c>
      <c r="AC527" s="4">
        <f>Table39[[#This Row],[LPN Admin Hours Contract]]/Table39[[#This Row],[LPN Admin Hours]]</f>
        <v>0</v>
      </c>
      <c r="AD527" s="3">
        <f>SUM(Table39[[#This Row],[CNA Hours]], Table39[[#This Row],[NA in Training Hours]], Table39[[#This Row],[Med Aide/Tech Hours]])</f>
        <v>164.00844444444445</v>
      </c>
      <c r="AE527" s="3">
        <f>SUM(Table39[[#This Row],[CNA Hours Contract]], Table39[[#This Row],[NA in Training Hours Contract]], Table39[[#This Row],[Med Aide/Tech Hours Contract]])</f>
        <v>0</v>
      </c>
      <c r="AF527" s="4">
        <f>Table39[[#This Row],[CNA/NA/Med Aide Contract Hours]]/Table39[[#This Row],[Total CNA, NA in Training, Med Aide/Tech Hours]]</f>
        <v>0</v>
      </c>
      <c r="AG527" s="3">
        <v>164.00844444444445</v>
      </c>
      <c r="AH527" s="3">
        <v>0</v>
      </c>
      <c r="AI527" s="4">
        <f>Table39[[#This Row],[CNA Hours Contract]]/Table39[[#This Row],[CNA Hours]]</f>
        <v>0</v>
      </c>
      <c r="AJ527" s="3">
        <v>0</v>
      </c>
      <c r="AK527" s="3">
        <v>0</v>
      </c>
      <c r="AL527" s="4">
        <v>0</v>
      </c>
      <c r="AM527" s="3">
        <v>0</v>
      </c>
      <c r="AN527" s="3">
        <v>0</v>
      </c>
      <c r="AO527" s="4">
        <v>0</v>
      </c>
      <c r="AP527" s="1" t="s">
        <v>525</v>
      </c>
      <c r="AQ527" s="1">
        <v>5</v>
      </c>
    </row>
    <row r="528" spans="1:43" x14ac:dyDescent="0.2">
      <c r="A528" s="1" t="s">
        <v>680</v>
      </c>
      <c r="B528" s="1" t="s">
        <v>1210</v>
      </c>
      <c r="C528" s="1" t="s">
        <v>1653</v>
      </c>
      <c r="D528" s="1" t="s">
        <v>1747</v>
      </c>
      <c r="E528" s="3">
        <v>26.255555555555556</v>
      </c>
      <c r="F528" s="3">
        <f t="shared" si="26"/>
        <v>79.25911111111111</v>
      </c>
      <c r="G528" s="3">
        <f>SUM(Table39[[#This Row],[RN Hours Contract (W/ Admin, DON)]], Table39[[#This Row],[LPN Contract Hours (w/ Admin)]], Table39[[#This Row],[CNA/NA/Med Aide Contract Hours]])</f>
        <v>0</v>
      </c>
      <c r="H528" s="4">
        <f>Table39[[#This Row],[Total Contract Hours]]/Table39[[#This Row],[Total Hours Nurse Staffing]]</f>
        <v>0</v>
      </c>
      <c r="I528" s="3">
        <f>SUM(Table39[[#This Row],[RN Hours]], Table39[[#This Row],[RN Admin Hours]], Table39[[#This Row],[RN DON Hours]])</f>
        <v>16.633666666666667</v>
      </c>
      <c r="J528" s="3">
        <f t="shared" si="24"/>
        <v>0</v>
      </c>
      <c r="K528" s="4">
        <f>Table39[[#This Row],[RN Hours Contract (W/ Admin, DON)]]/Table39[[#This Row],[RN Hours (w/ Admin, DON)]]</f>
        <v>0</v>
      </c>
      <c r="L528" s="3">
        <v>10.919444444444444</v>
      </c>
      <c r="M528" s="3">
        <v>0</v>
      </c>
      <c r="N528" s="4">
        <f>Table39[[#This Row],[RN Hours Contract]]/Table39[[#This Row],[RN Hours]]</f>
        <v>0</v>
      </c>
      <c r="O528" s="3">
        <v>0</v>
      </c>
      <c r="P528" s="3">
        <v>0</v>
      </c>
      <c r="Q528" s="4">
        <v>0</v>
      </c>
      <c r="R528" s="3">
        <v>5.7142222222222232</v>
      </c>
      <c r="S528" s="3">
        <v>0</v>
      </c>
      <c r="T528" s="4">
        <f>Table39[[#This Row],[RN DON Hours Contract]]/Table39[[#This Row],[RN DON Hours]]</f>
        <v>0</v>
      </c>
      <c r="U528" s="3">
        <f>SUM(Table39[[#This Row],[LPN Hours]], Table39[[#This Row],[LPN Admin Hours]])</f>
        <v>12.76588888888889</v>
      </c>
      <c r="V528" s="3">
        <f>Table39[[#This Row],[LPN Hours Contract]]+Table39[[#This Row],[LPN Admin Hours Contract]]</f>
        <v>0</v>
      </c>
      <c r="W528" s="4">
        <f t="shared" si="25"/>
        <v>0</v>
      </c>
      <c r="X528" s="3">
        <v>12.76588888888889</v>
      </c>
      <c r="Y528" s="3">
        <v>0</v>
      </c>
      <c r="Z528" s="4">
        <f>Table39[[#This Row],[LPN Hours Contract]]/Table39[[#This Row],[LPN Hours]]</f>
        <v>0</v>
      </c>
      <c r="AA528" s="3">
        <v>0</v>
      </c>
      <c r="AB528" s="3">
        <v>0</v>
      </c>
      <c r="AC528" s="4">
        <v>0</v>
      </c>
      <c r="AD528" s="3">
        <f>SUM(Table39[[#This Row],[CNA Hours]], Table39[[#This Row],[NA in Training Hours]], Table39[[#This Row],[Med Aide/Tech Hours]])</f>
        <v>49.859555555555559</v>
      </c>
      <c r="AE528" s="3">
        <f>SUM(Table39[[#This Row],[CNA Hours Contract]], Table39[[#This Row],[NA in Training Hours Contract]], Table39[[#This Row],[Med Aide/Tech Hours Contract]])</f>
        <v>0</v>
      </c>
      <c r="AF528" s="4">
        <f>Table39[[#This Row],[CNA/NA/Med Aide Contract Hours]]/Table39[[#This Row],[Total CNA, NA in Training, Med Aide/Tech Hours]]</f>
        <v>0</v>
      </c>
      <c r="AG528" s="3">
        <v>45.248444444444445</v>
      </c>
      <c r="AH528" s="3">
        <v>0</v>
      </c>
      <c r="AI528" s="4">
        <f>Table39[[#This Row],[CNA Hours Contract]]/Table39[[#This Row],[CNA Hours]]</f>
        <v>0</v>
      </c>
      <c r="AJ528" s="3">
        <v>4.6111111111111107</v>
      </c>
      <c r="AK528" s="3">
        <v>0</v>
      </c>
      <c r="AL528" s="4">
        <f>Table39[[#This Row],[NA in Training Hours Contract]]/Table39[[#This Row],[NA in Training Hours]]</f>
        <v>0</v>
      </c>
      <c r="AM528" s="3">
        <v>0</v>
      </c>
      <c r="AN528" s="3">
        <v>0</v>
      </c>
      <c r="AO528" s="4">
        <v>0</v>
      </c>
      <c r="AP528" s="1" t="s">
        <v>526</v>
      </c>
      <c r="AQ528" s="1">
        <v>5</v>
      </c>
    </row>
    <row r="529" spans="1:43" x14ac:dyDescent="0.2">
      <c r="A529" s="1" t="s">
        <v>680</v>
      </c>
      <c r="B529" s="1" t="s">
        <v>1211</v>
      </c>
      <c r="C529" s="1" t="s">
        <v>1478</v>
      </c>
      <c r="D529" s="1" t="s">
        <v>1766</v>
      </c>
      <c r="E529" s="3">
        <v>43.93333333333333</v>
      </c>
      <c r="F529" s="3">
        <f t="shared" si="26"/>
        <v>134.27544444444445</v>
      </c>
      <c r="G529" s="3">
        <f>SUM(Table39[[#This Row],[RN Hours Contract (W/ Admin, DON)]], Table39[[#This Row],[LPN Contract Hours (w/ Admin)]], Table39[[#This Row],[CNA/NA/Med Aide Contract Hours]])</f>
        <v>0</v>
      </c>
      <c r="H529" s="4">
        <f>Table39[[#This Row],[Total Contract Hours]]/Table39[[#This Row],[Total Hours Nurse Staffing]]</f>
        <v>0</v>
      </c>
      <c r="I529" s="3">
        <f>SUM(Table39[[#This Row],[RN Hours]], Table39[[#This Row],[RN Admin Hours]], Table39[[#This Row],[RN DON Hours]])</f>
        <v>17.829333333333331</v>
      </c>
      <c r="J529" s="3">
        <f t="shared" si="24"/>
        <v>0</v>
      </c>
      <c r="K529" s="4">
        <f>Table39[[#This Row],[RN Hours Contract (W/ Admin, DON)]]/Table39[[#This Row],[RN Hours (w/ Admin, DON)]]</f>
        <v>0</v>
      </c>
      <c r="L529" s="3">
        <v>14.781777777777776</v>
      </c>
      <c r="M529" s="3">
        <v>0</v>
      </c>
      <c r="N529" s="4">
        <f>Table39[[#This Row],[RN Hours Contract]]/Table39[[#This Row],[RN Hours]]</f>
        <v>0</v>
      </c>
      <c r="O529" s="3">
        <v>0</v>
      </c>
      <c r="P529" s="3">
        <v>0</v>
      </c>
      <c r="Q529" s="4">
        <v>0</v>
      </c>
      <c r="R529" s="3">
        <v>3.0475555555555554</v>
      </c>
      <c r="S529" s="3">
        <v>0</v>
      </c>
      <c r="T529" s="4">
        <f>Table39[[#This Row],[RN DON Hours Contract]]/Table39[[#This Row],[RN DON Hours]]</f>
        <v>0</v>
      </c>
      <c r="U529" s="3">
        <f>SUM(Table39[[#This Row],[LPN Hours]], Table39[[#This Row],[LPN Admin Hours]])</f>
        <v>33.218555555555554</v>
      </c>
      <c r="V529" s="3">
        <f>Table39[[#This Row],[LPN Hours Contract]]+Table39[[#This Row],[LPN Admin Hours Contract]]</f>
        <v>0</v>
      </c>
      <c r="W529" s="4">
        <f t="shared" si="25"/>
        <v>0</v>
      </c>
      <c r="X529" s="3">
        <v>26.287666666666667</v>
      </c>
      <c r="Y529" s="3">
        <v>0</v>
      </c>
      <c r="Z529" s="4">
        <f>Table39[[#This Row],[LPN Hours Contract]]/Table39[[#This Row],[LPN Hours]]</f>
        <v>0</v>
      </c>
      <c r="AA529" s="3">
        <v>6.9308888888888882</v>
      </c>
      <c r="AB529" s="3">
        <v>0</v>
      </c>
      <c r="AC529" s="4">
        <f>Table39[[#This Row],[LPN Admin Hours Contract]]/Table39[[#This Row],[LPN Admin Hours]]</f>
        <v>0</v>
      </c>
      <c r="AD529" s="3">
        <f>SUM(Table39[[#This Row],[CNA Hours]], Table39[[#This Row],[NA in Training Hours]], Table39[[#This Row],[Med Aide/Tech Hours]])</f>
        <v>83.227555555555554</v>
      </c>
      <c r="AE529" s="3">
        <f>SUM(Table39[[#This Row],[CNA Hours Contract]], Table39[[#This Row],[NA in Training Hours Contract]], Table39[[#This Row],[Med Aide/Tech Hours Contract]])</f>
        <v>0</v>
      </c>
      <c r="AF529" s="4">
        <f>Table39[[#This Row],[CNA/NA/Med Aide Contract Hours]]/Table39[[#This Row],[Total CNA, NA in Training, Med Aide/Tech Hours]]</f>
        <v>0</v>
      </c>
      <c r="AG529" s="3">
        <v>83.227555555555554</v>
      </c>
      <c r="AH529" s="3">
        <v>0</v>
      </c>
      <c r="AI529" s="4">
        <f>Table39[[#This Row],[CNA Hours Contract]]/Table39[[#This Row],[CNA Hours]]</f>
        <v>0</v>
      </c>
      <c r="AJ529" s="3">
        <v>0</v>
      </c>
      <c r="AK529" s="3">
        <v>0</v>
      </c>
      <c r="AL529" s="4">
        <v>0</v>
      </c>
      <c r="AM529" s="3">
        <v>0</v>
      </c>
      <c r="AN529" s="3">
        <v>0</v>
      </c>
      <c r="AO529" s="4">
        <v>0</v>
      </c>
      <c r="AP529" s="1" t="s">
        <v>527</v>
      </c>
      <c r="AQ529" s="1">
        <v>5</v>
      </c>
    </row>
    <row r="530" spans="1:43" x14ac:dyDescent="0.2">
      <c r="A530" s="1" t="s">
        <v>680</v>
      </c>
      <c r="B530" s="1" t="s">
        <v>1212</v>
      </c>
      <c r="C530" s="1" t="s">
        <v>1514</v>
      </c>
      <c r="D530" s="1" t="s">
        <v>1775</v>
      </c>
      <c r="E530" s="3">
        <v>36.322222222222223</v>
      </c>
      <c r="F530" s="3">
        <f t="shared" si="26"/>
        <v>85.291333333333341</v>
      </c>
      <c r="G530" s="3">
        <f>SUM(Table39[[#This Row],[RN Hours Contract (W/ Admin, DON)]], Table39[[#This Row],[LPN Contract Hours (w/ Admin)]], Table39[[#This Row],[CNA/NA/Med Aide Contract Hours]])</f>
        <v>0</v>
      </c>
      <c r="H530" s="4">
        <f>Table39[[#This Row],[Total Contract Hours]]/Table39[[#This Row],[Total Hours Nurse Staffing]]</f>
        <v>0</v>
      </c>
      <c r="I530" s="3">
        <f>SUM(Table39[[#This Row],[RN Hours]], Table39[[#This Row],[RN Admin Hours]], Table39[[#This Row],[RN DON Hours]])</f>
        <v>5.714222222222233</v>
      </c>
      <c r="J530" s="3">
        <f t="shared" si="24"/>
        <v>0</v>
      </c>
      <c r="K530" s="4">
        <f>Table39[[#This Row],[RN Hours Contract (W/ Admin, DON)]]/Table39[[#This Row],[RN Hours (w/ Admin, DON)]]</f>
        <v>0</v>
      </c>
      <c r="L530" s="3">
        <v>0</v>
      </c>
      <c r="M530" s="3">
        <v>0</v>
      </c>
      <c r="N530" s="4">
        <v>0</v>
      </c>
      <c r="O530" s="3">
        <v>0</v>
      </c>
      <c r="P530" s="3">
        <v>0</v>
      </c>
      <c r="Q530" s="4">
        <v>0</v>
      </c>
      <c r="R530" s="3">
        <v>5.714222222222233</v>
      </c>
      <c r="S530" s="3">
        <v>0</v>
      </c>
      <c r="T530" s="4">
        <f>Table39[[#This Row],[RN DON Hours Contract]]/Table39[[#This Row],[RN DON Hours]]</f>
        <v>0</v>
      </c>
      <c r="U530" s="3">
        <f>SUM(Table39[[#This Row],[LPN Hours]], Table39[[#This Row],[LPN Admin Hours]])</f>
        <v>31.484111111111112</v>
      </c>
      <c r="V530" s="3">
        <f>Table39[[#This Row],[LPN Hours Contract]]+Table39[[#This Row],[LPN Admin Hours Contract]]</f>
        <v>0</v>
      </c>
      <c r="W530" s="4">
        <f t="shared" si="25"/>
        <v>0</v>
      </c>
      <c r="X530" s="3">
        <v>20.572333333333333</v>
      </c>
      <c r="Y530" s="3">
        <v>0</v>
      </c>
      <c r="Z530" s="4">
        <f>Table39[[#This Row],[LPN Hours Contract]]/Table39[[#This Row],[LPN Hours]]</f>
        <v>0</v>
      </c>
      <c r="AA530" s="3">
        <v>10.911777777777779</v>
      </c>
      <c r="AB530" s="3">
        <v>0</v>
      </c>
      <c r="AC530" s="4">
        <f>Table39[[#This Row],[LPN Admin Hours Contract]]/Table39[[#This Row],[LPN Admin Hours]]</f>
        <v>0</v>
      </c>
      <c r="AD530" s="3">
        <f>SUM(Table39[[#This Row],[CNA Hours]], Table39[[#This Row],[NA in Training Hours]], Table39[[#This Row],[Med Aide/Tech Hours]])</f>
        <v>48.092999999999996</v>
      </c>
      <c r="AE530" s="3">
        <f>SUM(Table39[[#This Row],[CNA Hours Contract]], Table39[[#This Row],[NA in Training Hours Contract]], Table39[[#This Row],[Med Aide/Tech Hours Contract]])</f>
        <v>0</v>
      </c>
      <c r="AF530" s="4">
        <f>Table39[[#This Row],[CNA/NA/Med Aide Contract Hours]]/Table39[[#This Row],[Total CNA, NA in Training, Med Aide/Tech Hours]]</f>
        <v>0</v>
      </c>
      <c r="AG530" s="3">
        <v>48.092999999999996</v>
      </c>
      <c r="AH530" s="3">
        <v>0</v>
      </c>
      <c r="AI530" s="4">
        <f>Table39[[#This Row],[CNA Hours Contract]]/Table39[[#This Row],[CNA Hours]]</f>
        <v>0</v>
      </c>
      <c r="AJ530" s="3">
        <v>0</v>
      </c>
      <c r="AK530" s="3">
        <v>0</v>
      </c>
      <c r="AL530" s="4">
        <v>0</v>
      </c>
      <c r="AM530" s="3">
        <v>0</v>
      </c>
      <c r="AN530" s="3">
        <v>0</v>
      </c>
      <c r="AO530" s="4">
        <v>0</v>
      </c>
      <c r="AP530" s="1" t="s">
        <v>528</v>
      </c>
      <c r="AQ530" s="1">
        <v>5</v>
      </c>
    </row>
    <row r="531" spans="1:43" x14ac:dyDescent="0.2">
      <c r="A531" s="1" t="s">
        <v>680</v>
      </c>
      <c r="B531" s="1" t="s">
        <v>1213</v>
      </c>
      <c r="C531" s="1" t="s">
        <v>1462</v>
      </c>
      <c r="D531" s="1" t="s">
        <v>1749</v>
      </c>
      <c r="E531" s="3">
        <v>87.611111111111114</v>
      </c>
      <c r="F531" s="3">
        <f t="shared" si="26"/>
        <v>241.17188888888887</v>
      </c>
      <c r="G531" s="3">
        <f>SUM(Table39[[#This Row],[RN Hours Contract (W/ Admin, DON)]], Table39[[#This Row],[LPN Contract Hours (w/ Admin)]], Table39[[#This Row],[CNA/NA/Med Aide Contract Hours]])</f>
        <v>0.90555555555555556</v>
      </c>
      <c r="H531" s="4">
        <f>Table39[[#This Row],[Total Contract Hours]]/Table39[[#This Row],[Total Hours Nurse Staffing]]</f>
        <v>3.7548138787135226E-3</v>
      </c>
      <c r="I531" s="3">
        <f>SUM(Table39[[#This Row],[RN Hours]], Table39[[#This Row],[RN Admin Hours]], Table39[[#This Row],[RN DON Hours]])</f>
        <v>19.211111111111112</v>
      </c>
      <c r="J531" s="3">
        <f t="shared" si="24"/>
        <v>0</v>
      </c>
      <c r="K531" s="4">
        <f>Table39[[#This Row],[RN Hours Contract (W/ Admin, DON)]]/Table39[[#This Row],[RN Hours (w/ Admin, DON)]]</f>
        <v>0</v>
      </c>
      <c r="L531" s="3">
        <v>7.3888888888888893</v>
      </c>
      <c r="M531" s="3">
        <v>0</v>
      </c>
      <c r="N531" s="4">
        <f>Table39[[#This Row],[RN Hours Contract]]/Table39[[#This Row],[RN Hours]]</f>
        <v>0</v>
      </c>
      <c r="O531" s="3">
        <v>5.6</v>
      </c>
      <c r="P531" s="3">
        <v>0</v>
      </c>
      <c r="Q531" s="4">
        <f>Table39[[#This Row],[RN Admin Hours Contract]]/Table39[[#This Row],[RN Admin Hours]]</f>
        <v>0</v>
      </c>
      <c r="R531" s="3">
        <v>6.2222222222222223</v>
      </c>
      <c r="S531" s="3">
        <v>0</v>
      </c>
      <c r="T531" s="4">
        <f>Table39[[#This Row],[RN DON Hours Contract]]/Table39[[#This Row],[RN DON Hours]]</f>
        <v>0</v>
      </c>
      <c r="U531" s="3">
        <f>SUM(Table39[[#This Row],[LPN Hours]], Table39[[#This Row],[LPN Admin Hours]])</f>
        <v>61.138888888888886</v>
      </c>
      <c r="V531" s="3">
        <f>Table39[[#This Row],[LPN Hours Contract]]+Table39[[#This Row],[LPN Admin Hours Contract]]</f>
        <v>0</v>
      </c>
      <c r="W531" s="4">
        <f t="shared" si="25"/>
        <v>0</v>
      </c>
      <c r="X531" s="3">
        <v>61.138888888888886</v>
      </c>
      <c r="Y531" s="3">
        <v>0</v>
      </c>
      <c r="Z531" s="4">
        <f>Table39[[#This Row],[LPN Hours Contract]]/Table39[[#This Row],[LPN Hours]]</f>
        <v>0</v>
      </c>
      <c r="AA531" s="3">
        <v>0</v>
      </c>
      <c r="AB531" s="3">
        <v>0</v>
      </c>
      <c r="AC531" s="4">
        <v>0</v>
      </c>
      <c r="AD531" s="3">
        <f>SUM(Table39[[#This Row],[CNA Hours]], Table39[[#This Row],[NA in Training Hours]], Table39[[#This Row],[Med Aide/Tech Hours]])</f>
        <v>160.82188888888888</v>
      </c>
      <c r="AE531" s="3">
        <f>SUM(Table39[[#This Row],[CNA Hours Contract]], Table39[[#This Row],[NA in Training Hours Contract]], Table39[[#This Row],[Med Aide/Tech Hours Contract]])</f>
        <v>0.90555555555555556</v>
      </c>
      <c r="AF531" s="4">
        <f>Table39[[#This Row],[CNA/NA/Med Aide Contract Hours]]/Table39[[#This Row],[Total CNA, NA in Training, Med Aide/Tech Hours]]</f>
        <v>5.6307979082449392E-3</v>
      </c>
      <c r="AG531" s="3">
        <v>160.82188888888888</v>
      </c>
      <c r="AH531" s="3">
        <v>0.90555555555555556</v>
      </c>
      <c r="AI531" s="4">
        <f>Table39[[#This Row],[CNA Hours Contract]]/Table39[[#This Row],[CNA Hours]]</f>
        <v>5.6307979082449392E-3</v>
      </c>
      <c r="AJ531" s="3">
        <v>0</v>
      </c>
      <c r="AK531" s="3">
        <v>0</v>
      </c>
      <c r="AL531" s="4">
        <v>0</v>
      </c>
      <c r="AM531" s="3">
        <v>0</v>
      </c>
      <c r="AN531" s="3">
        <v>0</v>
      </c>
      <c r="AO531" s="4">
        <v>0</v>
      </c>
      <c r="AP531" s="1" t="s">
        <v>529</v>
      </c>
      <c r="AQ531" s="1">
        <v>5</v>
      </c>
    </row>
    <row r="532" spans="1:43" x14ac:dyDescent="0.2">
      <c r="A532" s="1" t="s">
        <v>680</v>
      </c>
      <c r="B532" s="1" t="s">
        <v>1214</v>
      </c>
      <c r="C532" s="1" t="s">
        <v>1654</v>
      </c>
      <c r="D532" s="1" t="s">
        <v>1732</v>
      </c>
      <c r="E532" s="3">
        <v>51.711111111111109</v>
      </c>
      <c r="F532" s="3">
        <f t="shared" si="26"/>
        <v>209.42288888888891</v>
      </c>
      <c r="G532" s="3">
        <f>SUM(Table39[[#This Row],[RN Hours Contract (W/ Admin, DON)]], Table39[[#This Row],[LPN Contract Hours (w/ Admin)]], Table39[[#This Row],[CNA/NA/Med Aide Contract Hours]])</f>
        <v>40.536777777777786</v>
      </c>
      <c r="H532" s="4">
        <f>Table39[[#This Row],[Total Contract Hours]]/Table39[[#This Row],[Total Hours Nurse Staffing]]</f>
        <v>0.19356421828028988</v>
      </c>
      <c r="I532" s="3">
        <f>SUM(Table39[[#This Row],[RN Hours]], Table39[[#This Row],[RN Admin Hours]], Table39[[#This Row],[RN DON Hours]])</f>
        <v>39.048111111111112</v>
      </c>
      <c r="J532" s="3">
        <f t="shared" si="24"/>
        <v>3.9397777777777776</v>
      </c>
      <c r="K532" s="4">
        <f>Table39[[#This Row],[RN Hours Contract (W/ Admin, DON)]]/Table39[[#This Row],[RN Hours (w/ Admin, DON)]]</f>
        <v>0.10089547652041783</v>
      </c>
      <c r="L532" s="3">
        <v>26.864777777777778</v>
      </c>
      <c r="M532" s="3">
        <v>3.9397777777777776</v>
      </c>
      <c r="N532" s="4">
        <f>Table39[[#This Row],[RN Hours Contract]]/Table39[[#This Row],[RN Hours]]</f>
        <v>0.14665216330345804</v>
      </c>
      <c r="O532" s="3">
        <v>5.9611111111111112</v>
      </c>
      <c r="P532" s="3">
        <v>0</v>
      </c>
      <c r="Q532" s="4">
        <f>Table39[[#This Row],[RN Admin Hours Contract]]/Table39[[#This Row],[RN Admin Hours]]</f>
        <v>0</v>
      </c>
      <c r="R532" s="3">
        <v>6.2222222222222223</v>
      </c>
      <c r="S532" s="3">
        <v>0</v>
      </c>
      <c r="T532" s="4">
        <f>Table39[[#This Row],[RN DON Hours Contract]]/Table39[[#This Row],[RN DON Hours]]</f>
        <v>0</v>
      </c>
      <c r="U532" s="3">
        <f>SUM(Table39[[#This Row],[LPN Hours]], Table39[[#This Row],[LPN Admin Hours]])</f>
        <v>37.519444444444446</v>
      </c>
      <c r="V532" s="3">
        <f>Table39[[#This Row],[LPN Hours Contract]]+Table39[[#This Row],[LPN Admin Hours Contract]]</f>
        <v>7.2777777777777777</v>
      </c>
      <c r="W532" s="4">
        <f t="shared" si="25"/>
        <v>0.19397349522469828</v>
      </c>
      <c r="X532" s="3">
        <v>37.519444444444446</v>
      </c>
      <c r="Y532" s="3">
        <v>7.2777777777777777</v>
      </c>
      <c r="Z532" s="4">
        <f>Table39[[#This Row],[LPN Hours Contract]]/Table39[[#This Row],[LPN Hours]]</f>
        <v>0.19397349522469828</v>
      </c>
      <c r="AA532" s="3">
        <v>0</v>
      </c>
      <c r="AB532" s="3">
        <v>0</v>
      </c>
      <c r="AC532" s="4">
        <v>0</v>
      </c>
      <c r="AD532" s="3">
        <f>SUM(Table39[[#This Row],[CNA Hours]], Table39[[#This Row],[NA in Training Hours]], Table39[[#This Row],[Med Aide/Tech Hours]])</f>
        <v>132.85533333333333</v>
      </c>
      <c r="AE532" s="3">
        <f>SUM(Table39[[#This Row],[CNA Hours Contract]], Table39[[#This Row],[NA in Training Hours Contract]], Table39[[#This Row],[Med Aide/Tech Hours Contract]])</f>
        <v>29.319222222222226</v>
      </c>
      <c r="AF532" s="4">
        <f>Table39[[#This Row],[CNA/NA/Med Aide Contract Hours]]/Table39[[#This Row],[Total CNA, NA in Training, Med Aide/Tech Hours]]</f>
        <v>0.22068532355159917</v>
      </c>
      <c r="AG532" s="3">
        <v>132.85533333333333</v>
      </c>
      <c r="AH532" s="3">
        <v>29.319222222222226</v>
      </c>
      <c r="AI532" s="4">
        <f>Table39[[#This Row],[CNA Hours Contract]]/Table39[[#This Row],[CNA Hours]]</f>
        <v>0.22068532355159917</v>
      </c>
      <c r="AJ532" s="3">
        <v>0</v>
      </c>
      <c r="AK532" s="3">
        <v>0</v>
      </c>
      <c r="AL532" s="4">
        <v>0</v>
      </c>
      <c r="AM532" s="3">
        <v>0</v>
      </c>
      <c r="AN532" s="3">
        <v>0</v>
      </c>
      <c r="AO532" s="4">
        <v>0</v>
      </c>
      <c r="AP532" s="1" t="s">
        <v>530</v>
      </c>
      <c r="AQ532" s="1">
        <v>5</v>
      </c>
    </row>
    <row r="533" spans="1:43" x14ac:dyDescent="0.2">
      <c r="A533" s="1" t="s">
        <v>680</v>
      </c>
      <c r="B533" s="1" t="s">
        <v>1215</v>
      </c>
      <c r="C533" s="1" t="s">
        <v>1379</v>
      </c>
      <c r="D533" s="1" t="s">
        <v>1709</v>
      </c>
      <c r="E533" s="3">
        <v>68.333333333333329</v>
      </c>
      <c r="F533" s="3">
        <f t="shared" si="26"/>
        <v>177.62355555555555</v>
      </c>
      <c r="G533" s="3">
        <f>SUM(Table39[[#This Row],[RN Hours Contract (W/ Admin, DON)]], Table39[[#This Row],[LPN Contract Hours (w/ Admin)]], Table39[[#This Row],[CNA/NA/Med Aide Contract Hours]])</f>
        <v>0</v>
      </c>
      <c r="H533" s="4">
        <f>Table39[[#This Row],[Total Contract Hours]]/Table39[[#This Row],[Total Hours Nurse Staffing]]</f>
        <v>0</v>
      </c>
      <c r="I533" s="3">
        <f>SUM(Table39[[#This Row],[RN Hours]], Table39[[#This Row],[RN Admin Hours]], Table39[[#This Row],[RN DON Hours]])</f>
        <v>30.277222222222218</v>
      </c>
      <c r="J533" s="3">
        <f t="shared" si="24"/>
        <v>0</v>
      </c>
      <c r="K533" s="4">
        <f>Table39[[#This Row],[RN Hours Contract (W/ Admin, DON)]]/Table39[[#This Row],[RN Hours (w/ Admin, DON)]]</f>
        <v>0</v>
      </c>
      <c r="L533" s="3">
        <v>20.817666666666664</v>
      </c>
      <c r="M533" s="3">
        <v>0</v>
      </c>
      <c r="N533" s="4">
        <f>Table39[[#This Row],[RN Hours Contract]]/Table39[[#This Row],[RN Hours]]</f>
        <v>0</v>
      </c>
      <c r="O533" s="3">
        <v>4.0555555555555554</v>
      </c>
      <c r="P533" s="3">
        <v>0</v>
      </c>
      <c r="Q533" s="4">
        <f>Table39[[#This Row],[RN Admin Hours Contract]]/Table39[[#This Row],[RN Admin Hours]]</f>
        <v>0</v>
      </c>
      <c r="R533" s="3">
        <v>5.4039999999999999</v>
      </c>
      <c r="S533" s="3">
        <v>0</v>
      </c>
      <c r="T533" s="4">
        <f>Table39[[#This Row],[RN DON Hours Contract]]/Table39[[#This Row],[RN DON Hours]]</f>
        <v>0</v>
      </c>
      <c r="U533" s="3">
        <f>SUM(Table39[[#This Row],[LPN Hours]], Table39[[#This Row],[LPN Admin Hours]])</f>
        <v>33.422222222222224</v>
      </c>
      <c r="V533" s="3">
        <f>Table39[[#This Row],[LPN Hours Contract]]+Table39[[#This Row],[LPN Admin Hours Contract]]</f>
        <v>0</v>
      </c>
      <c r="W533" s="4">
        <f t="shared" si="25"/>
        <v>0</v>
      </c>
      <c r="X533" s="3">
        <v>33.422222222222224</v>
      </c>
      <c r="Y533" s="3">
        <v>0</v>
      </c>
      <c r="Z533" s="4">
        <f>Table39[[#This Row],[LPN Hours Contract]]/Table39[[#This Row],[LPN Hours]]</f>
        <v>0</v>
      </c>
      <c r="AA533" s="3">
        <v>0</v>
      </c>
      <c r="AB533" s="3">
        <v>0</v>
      </c>
      <c r="AC533" s="4">
        <v>0</v>
      </c>
      <c r="AD533" s="3">
        <f>SUM(Table39[[#This Row],[CNA Hours]], Table39[[#This Row],[NA in Training Hours]], Table39[[#This Row],[Med Aide/Tech Hours]])</f>
        <v>113.92411111111112</v>
      </c>
      <c r="AE533" s="3">
        <f>SUM(Table39[[#This Row],[CNA Hours Contract]], Table39[[#This Row],[NA in Training Hours Contract]], Table39[[#This Row],[Med Aide/Tech Hours Contract]])</f>
        <v>0</v>
      </c>
      <c r="AF533" s="4">
        <f>Table39[[#This Row],[CNA/NA/Med Aide Contract Hours]]/Table39[[#This Row],[Total CNA, NA in Training, Med Aide/Tech Hours]]</f>
        <v>0</v>
      </c>
      <c r="AG533" s="3">
        <v>113.92411111111112</v>
      </c>
      <c r="AH533" s="3">
        <v>0</v>
      </c>
      <c r="AI533" s="4">
        <f>Table39[[#This Row],[CNA Hours Contract]]/Table39[[#This Row],[CNA Hours]]</f>
        <v>0</v>
      </c>
      <c r="AJ533" s="3">
        <v>0</v>
      </c>
      <c r="AK533" s="3">
        <v>0</v>
      </c>
      <c r="AL533" s="4">
        <v>0</v>
      </c>
      <c r="AM533" s="3">
        <v>0</v>
      </c>
      <c r="AN533" s="3">
        <v>0</v>
      </c>
      <c r="AO533" s="4">
        <v>0</v>
      </c>
      <c r="AP533" s="1" t="s">
        <v>531</v>
      </c>
      <c r="AQ533" s="1">
        <v>5</v>
      </c>
    </row>
    <row r="534" spans="1:43" x14ac:dyDescent="0.2">
      <c r="A534" s="1" t="s">
        <v>680</v>
      </c>
      <c r="B534" s="1" t="s">
        <v>1216</v>
      </c>
      <c r="C534" s="1" t="s">
        <v>1655</v>
      </c>
      <c r="D534" s="1" t="s">
        <v>1784</v>
      </c>
      <c r="E534" s="3">
        <v>38.422222222222224</v>
      </c>
      <c r="F534" s="3">
        <f t="shared" si="26"/>
        <v>145.37200000000001</v>
      </c>
      <c r="G534" s="3">
        <f>SUM(Table39[[#This Row],[RN Hours Contract (W/ Admin, DON)]], Table39[[#This Row],[LPN Contract Hours (w/ Admin)]], Table39[[#This Row],[CNA/NA/Med Aide Contract Hours]])</f>
        <v>0</v>
      </c>
      <c r="H534" s="4">
        <f>Table39[[#This Row],[Total Contract Hours]]/Table39[[#This Row],[Total Hours Nurse Staffing]]</f>
        <v>0</v>
      </c>
      <c r="I534" s="3">
        <f>SUM(Table39[[#This Row],[RN Hours]], Table39[[#This Row],[RN Admin Hours]], Table39[[#This Row],[RN DON Hours]])</f>
        <v>42.083111111111116</v>
      </c>
      <c r="J534" s="3">
        <f t="shared" si="24"/>
        <v>0</v>
      </c>
      <c r="K534" s="4">
        <f>Table39[[#This Row],[RN Hours Contract (W/ Admin, DON)]]/Table39[[#This Row],[RN Hours (w/ Admin, DON)]]</f>
        <v>0</v>
      </c>
      <c r="L534" s="3">
        <v>22.979666666666667</v>
      </c>
      <c r="M534" s="3">
        <v>0</v>
      </c>
      <c r="N534" s="4">
        <f>Table39[[#This Row],[RN Hours Contract]]/Table39[[#This Row],[RN Hours]]</f>
        <v>0</v>
      </c>
      <c r="O534" s="3">
        <v>13.414555555555557</v>
      </c>
      <c r="P534" s="3">
        <v>0</v>
      </c>
      <c r="Q534" s="4">
        <f>Table39[[#This Row],[RN Admin Hours Contract]]/Table39[[#This Row],[RN Admin Hours]]</f>
        <v>0</v>
      </c>
      <c r="R534" s="3">
        <v>5.6888888888888891</v>
      </c>
      <c r="S534" s="3">
        <v>0</v>
      </c>
      <c r="T534" s="4">
        <f>Table39[[#This Row],[RN DON Hours Contract]]/Table39[[#This Row],[RN DON Hours]]</f>
        <v>0</v>
      </c>
      <c r="U534" s="3">
        <f>SUM(Table39[[#This Row],[LPN Hours]], Table39[[#This Row],[LPN Admin Hours]])</f>
        <v>25.269555555555556</v>
      </c>
      <c r="V534" s="3">
        <f>Table39[[#This Row],[LPN Hours Contract]]+Table39[[#This Row],[LPN Admin Hours Contract]]</f>
        <v>0</v>
      </c>
      <c r="W534" s="4">
        <f t="shared" si="25"/>
        <v>0</v>
      </c>
      <c r="X534" s="3">
        <v>20.633888888888887</v>
      </c>
      <c r="Y534" s="3">
        <v>0</v>
      </c>
      <c r="Z534" s="4">
        <f>Table39[[#This Row],[LPN Hours Contract]]/Table39[[#This Row],[LPN Hours]]</f>
        <v>0</v>
      </c>
      <c r="AA534" s="3">
        <v>4.6356666666666673</v>
      </c>
      <c r="AB534" s="3">
        <v>0</v>
      </c>
      <c r="AC534" s="4">
        <f>Table39[[#This Row],[LPN Admin Hours Contract]]/Table39[[#This Row],[LPN Admin Hours]]</f>
        <v>0</v>
      </c>
      <c r="AD534" s="3">
        <f>SUM(Table39[[#This Row],[CNA Hours]], Table39[[#This Row],[NA in Training Hours]], Table39[[#This Row],[Med Aide/Tech Hours]])</f>
        <v>78.019333333333336</v>
      </c>
      <c r="AE534" s="3">
        <f>SUM(Table39[[#This Row],[CNA Hours Contract]], Table39[[#This Row],[NA in Training Hours Contract]], Table39[[#This Row],[Med Aide/Tech Hours Contract]])</f>
        <v>0</v>
      </c>
      <c r="AF534" s="4">
        <f>Table39[[#This Row],[CNA/NA/Med Aide Contract Hours]]/Table39[[#This Row],[Total CNA, NA in Training, Med Aide/Tech Hours]]</f>
        <v>0</v>
      </c>
      <c r="AG534" s="3">
        <v>78.019333333333336</v>
      </c>
      <c r="AH534" s="3">
        <v>0</v>
      </c>
      <c r="AI534" s="4">
        <f>Table39[[#This Row],[CNA Hours Contract]]/Table39[[#This Row],[CNA Hours]]</f>
        <v>0</v>
      </c>
      <c r="AJ534" s="3">
        <v>0</v>
      </c>
      <c r="AK534" s="3">
        <v>0</v>
      </c>
      <c r="AL534" s="4">
        <v>0</v>
      </c>
      <c r="AM534" s="3">
        <v>0</v>
      </c>
      <c r="AN534" s="3">
        <v>0</v>
      </c>
      <c r="AO534" s="4">
        <v>0</v>
      </c>
      <c r="AP534" s="1" t="s">
        <v>532</v>
      </c>
      <c r="AQ534" s="1">
        <v>5</v>
      </c>
    </row>
    <row r="535" spans="1:43" x14ac:dyDescent="0.2">
      <c r="A535" s="1" t="s">
        <v>680</v>
      </c>
      <c r="B535" s="1" t="s">
        <v>1217</v>
      </c>
      <c r="C535" s="1" t="s">
        <v>1383</v>
      </c>
      <c r="D535" s="1" t="s">
        <v>1729</v>
      </c>
      <c r="E535" s="3">
        <v>46.1</v>
      </c>
      <c r="F535" s="3">
        <f t="shared" si="26"/>
        <v>163.50111111111113</v>
      </c>
      <c r="G535" s="3">
        <f>SUM(Table39[[#This Row],[RN Hours Contract (W/ Admin, DON)]], Table39[[#This Row],[LPN Contract Hours (w/ Admin)]], Table39[[#This Row],[CNA/NA/Med Aide Contract Hours]])</f>
        <v>0</v>
      </c>
      <c r="H535" s="4">
        <f>Table39[[#This Row],[Total Contract Hours]]/Table39[[#This Row],[Total Hours Nurse Staffing]]</f>
        <v>0</v>
      </c>
      <c r="I535" s="3">
        <f>SUM(Table39[[#This Row],[RN Hours]], Table39[[#This Row],[RN Admin Hours]], Table39[[#This Row],[RN DON Hours]])</f>
        <v>38.748000000000005</v>
      </c>
      <c r="J535" s="3">
        <f t="shared" si="24"/>
        <v>0</v>
      </c>
      <c r="K535" s="4">
        <f>Table39[[#This Row],[RN Hours Contract (W/ Admin, DON)]]/Table39[[#This Row],[RN Hours (w/ Admin, DON)]]</f>
        <v>0</v>
      </c>
      <c r="L535" s="3">
        <v>33.414666666666669</v>
      </c>
      <c r="M535" s="3">
        <v>0</v>
      </c>
      <c r="N535" s="4">
        <f>Table39[[#This Row],[RN Hours Contract]]/Table39[[#This Row],[RN Hours]]</f>
        <v>0</v>
      </c>
      <c r="O535" s="3">
        <v>0</v>
      </c>
      <c r="P535" s="3">
        <v>0</v>
      </c>
      <c r="Q535" s="4">
        <v>0</v>
      </c>
      <c r="R535" s="3">
        <v>5.333333333333333</v>
      </c>
      <c r="S535" s="3">
        <v>0</v>
      </c>
      <c r="T535" s="4">
        <f>Table39[[#This Row],[RN DON Hours Contract]]/Table39[[#This Row],[RN DON Hours]]</f>
        <v>0</v>
      </c>
      <c r="U535" s="3">
        <f>SUM(Table39[[#This Row],[LPN Hours]], Table39[[#This Row],[LPN Admin Hours]])</f>
        <v>21.25588888888889</v>
      </c>
      <c r="V535" s="3">
        <f>Table39[[#This Row],[LPN Hours Contract]]+Table39[[#This Row],[LPN Admin Hours Contract]]</f>
        <v>0</v>
      </c>
      <c r="W535" s="4">
        <f t="shared" si="25"/>
        <v>0</v>
      </c>
      <c r="X535" s="3">
        <v>21.25588888888889</v>
      </c>
      <c r="Y535" s="3">
        <v>0</v>
      </c>
      <c r="Z535" s="4">
        <f>Table39[[#This Row],[LPN Hours Contract]]/Table39[[#This Row],[LPN Hours]]</f>
        <v>0</v>
      </c>
      <c r="AA535" s="3">
        <v>0</v>
      </c>
      <c r="AB535" s="3">
        <v>0</v>
      </c>
      <c r="AC535" s="4">
        <v>0</v>
      </c>
      <c r="AD535" s="3">
        <f>SUM(Table39[[#This Row],[CNA Hours]], Table39[[#This Row],[NA in Training Hours]], Table39[[#This Row],[Med Aide/Tech Hours]])</f>
        <v>103.49722222222222</v>
      </c>
      <c r="AE535" s="3">
        <f>SUM(Table39[[#This Row],[CNA Hours Contract]], Table39[[#This Row],[NA in Training Hours Contract]], Table39[[#This Row],[Med Aide/Tech Hours Contract]])</f>
        <v>0</v>
      </c>
      <c r="AF535" s="4">
        <f>Table39[[#This Row],[CNA/NA/Med Aide Contract Hours]]/Table39[[#This Row],[Total CNA, NA in Training, Med Aide/Tech Hours]]</f>
        <v>0</v>
      </c>
      <c r="AG535" s="3">
        <v>103.49722222222222</v>
      </c>
      <c r="AH535" s="3">
        <v>0</v>
      </c>
      <c r="AI535" s="4">
        <f>Table39[[#This Row],[CNA Hours Contract]]/Table39[[#This Row],[CNA Hours]]</f>
        <v>0</v>
      </c>
      <c r="AJ535" s="3">
        <v>0</v>
      </c>
      <c r="AK535" s="3">
        <v>0</v>
      </c>
      <c r="AL535" s="4">
        <v>0</v>
      </c>
      <c r="AM535" s="3">
        <v>0</v>
      </c>
      <c r="AN535" s="3">
        <v>0</v>
      </c>
      <c r="AO535" s="4">
        <v>0</v>
      </c>
      <c r="AP535" s="1" t="s">
        <v>533</v>
      </c>
      <c r="AQ535" s="1">
        <v>5</v>
      </c>
    </row>
    <row r="536" spans="1:43" x14ac:dyDescent="0.2">
      <c r="A536" s="1" t="s">
        <v>680</v>
      </c>
      <c r="B536" s="1" t="s">
        <v>1218</v>
      </c>
      <c r="C536" s="1" t="s">
        <v>1423</v>
      </c>
      <c r="D536" s="1" t="s">
        <v>1747</v>
      </c>
      <c r="E536" s="3">
        <v>48.322222222222223</v>
      </c>
      <c r="F536" s="3">
        <f t="shared" si="26"/>
        <v>267.05955555555556</v>
      </c>
      <c r="G536" s="3">
        <f>SUM(Table39[[#This Row],[RN Hours Contract (W/ Admin, DON)]], Table39[[#This Row],[LPN Contract Hours (w/ Admin)]], Table39[[#This Row],[CNA/NA/Med Aide Contract Hours]])</f>
        <v>7.4</v>
      </c>
      <c r="H536" s="4">
        <f>Table39[[#This Row],[Total Contract Hours]]/Table39[[#This Row],[Total Hours Nurse Staffing]]</f>
        <v>2.7709175148614377E-2</v>
      </c>
      <c r="I536" s="3">
        <f>SUM(Table39[[#This Row],[RN Hours]], Table39[[#This Row],[RN Admin Hours]], Table39[[#This Row],[RN DON Hours]])</f>
        <v>47.489222222222217</v>
      </c>
      <c r="J536" s="3">
        <f t="shared" si="24"/>
        <v>0</v>
      </c>
      <c r="K536" s="4">
        <f>Table39[[#This Row],[RN Hours Contract (W/ Admin, DON)]]/Table39[[#This Row],[RN Hours (w/ Admin, DON)]]</f>
        <v>0</v>
      </c>
      <c r="L536" s="3">
        <v>47.489222222222217</v>
      </c>
      <c r="M536" s="3">
        <v>0</v>
      </c>
      <c r="N536" s="4">
        <f>Table39[[#This Row],[RN Hours Contract]]/Table39[[#This Row],[RN Hours]]</f>
        <v>0</v>
      </c>
      <c r="O536" s="3">
        <v>0</v>
      </c>
      <c r="P536" s="3">
        <v>0</v>
      </c>
      <c r="Q536" s="4">
        <v>0</v>
      </c>
      <c r="R536" s="3">
        <v>0</v>
      </c>
      <c r="S536" s="3">
        <v>0</v>
      </c>
      <c r="T536" s="4">
        <v>0</v>
      </c>
      <c r="U536" s="3">
        <f>SUM(Table39[[#This Row],[LPN Hours]], Table39[[#This Row],[LPN Admin Hours]])</f>
        <v>42.470444444444446</v>
      </c>
      <c r="V536" s="3">
        <f>Table39[[#This Row],[LPN Hours Contract]]+Table39[[#This Row],[LPN Admin Hours Contract]]</f>
        <v>7.4</v>
      </c>
      <c r="W536" s="4">
        <f t="shared" si="25"/>
        <v>0.17423881705970687</v>
      </c>
      <c r="X536" s="3">
        <v>42.470444444444446</v>
      </c>
      <c r="Y536" s="3">
        <v>7.4</v>
      </c>
      <c r="Z536" s="4">
        <f>Table39[[#This Row],[LPN Hours Contract]]/Table39[[#This Row],[LPN Hours]]</f>
        <v>0.17423881705970687</v>
      </c>
      <c r="AA536" s="3">
        <v>0</v>
      </c>
      <c r="AB536" s="3">
        <v>0</v>
      </c>
      <c r="AC536" s="4">
        <v>0</v>
      </c>
      <c r="AD536" s="3">
        <f>SUM(Table39[[#This Row],[CNA Hours]], Table39[[#This Row],[NA in Training Hours]], Table39[[#This Row],[Med Aide/Tech Hours]])</f>
        <v>177.0998888888889</v>
      </c>
      <c r="AE536" s="3">
        <f>SUM(Table39[[#This Row],[CNA Hours Contract]], Table39[[#This Row],[NA in Training Hours Contract]], Table39[[#This Row],[Med Aide/Tech Hours Contract]])</f>
        <v>0</v>
      </c>
      <c r="AF536" s="4">
        <f>Table39[[#This Row],[CNA/NA/Med Aide Contract Hours]]/Table39[[#This Row],[Total CNA, NA in Training, Med Aide/Tech Hours]]</f>
        <v>0</v>
      </c>
      <c r="AG536" s="3">
        <v>177.0998888888889</v>
      </c>
      <c r="AH536" s="3">
        <v>0</v>
      </c>
      <c r="AI536" s="4">
        <f>Table39[[#This Row],[CNA Hours Contract]]/Table39[[#This Row],[CNA Hours]]</f>
        <v>0</v>
      </c>
      <c r="AJ536" s="3">
        <v>0</v>
      </c>
      <c r="AK536" s="3">
        <v>0</v>
      </c>
      <c r="AL536" s="4">
        <v>0</v>
      </c>
      <c r="AM536" s="3">
        <v>0</v>
      </c>
      <c r="AN536" s="3">
        <v>0</v>
      </c>
      <c r="AO536" s="4">
        <v>0</v>
      </c>
      <c r="AP536" s="1" t="s">
        <v>534</v>
      </c>
      <c r="AQ536" s="1">
        <v>5</v>
      </c>
    </row>
    <row r="537" spans="1:43" x14ac:dyDescent="0.2">
      <c r="A537" s="1" t="s">
        <v>680</v>
      </c>
      <c r="B537" s="1" t="s">
        <v>1219</v>
      </c>
      <c r="C537" s="1" t="s">
        <v>1524</v>
      </c>
      <c r="D537" s="1" t="s">
        <v>1761</v>
      </c>
      <c r="E537" s="3">
        <v>57.788888888888891</v>
      </c>
      <c r="F537" s="3">
        <f t="shared" si="26"/>
        <v>144.15011111111113</v>
      </c>
      <c r="G537" s="3">
        <f>SUM(Table39[[#This Row],[RN Hours Contract (W/ Admin, DON)]], Table39[[#This Row],[LPN Contract Hours (w/ Admin)]], Table39[[#This Row],[CNA/NA/Med Aide Contract Hours]])</f>
        <v>0.41666666666666669</v>
      </c>
      <c r="H537" s="4">
        <f>Table39[[#This Row],[Total Contract Hours]]/Table39[[#This Row],[Total Hours Nurse Staffing]]</f>
        <v>2.8905053451224838E-3</v>
      </c>
      <c r="I537" s="3">
        <f>SUM(Table39[[#This Row],[RN Hours]], Table39[[#This Row],[RN Admin Hours]], Table39[[#This Row],[RN DON Hours]])</f>
        <v>16.934888888888892</v>
      </c>
      <c r="J537" s="3">
        <f t="shared" si="24"/>
        <v>0</v>
      </c>
      <c r="K537" s="4">
        <f>Table39[[#This Row],[RN Hours Contract (W/ Admin, DON)]]/Table39[[#This Row],[RN Hours (w/ Admin, DON)]]</f>
        <v>0</v>
      </c>
      <c r="L537" s="3">
        <v>16.768222222222224</v>
      </c>
      <c r="M537" s="3">
        <v>0</v>
      </c>
      <c r="N537" s="4">
        <f>Table39[[#This Row],[RN Hours Contract]]/Table39[[#This Row],[RN Hours]]</f>
        <v>0</v>
      </c>
      <c r="O537" s="3">
        <v>0</v>
      </c>
      <c r="P537" s="3">
        <v>0</v>
      </c>
      <c r="Q537" s="4">
        <v>0</v>
      </c>
      <c r="R537" s="3">
        <v>0.16666666666666666</v>
      </c>
      <c r="S537" s="3">
        <v>0</v>
      </c>
      <c r="T537" s="4">
        <f>Table39[[#This Row],[RN DON Hours Contract]]/Table39[[#This Row],[RN DON Hours]]</f>
        <v>0</v>
      </c>
      <c r="U537" s="3">
        <f>SUM(Table39[[#This Row],[LPN Hours]], Table39[[#This Row],[LPN Admin Hours]])</f>
        <v>37.644222222222226</v>
      </c>
      <c r="V537" s="3">
        <f>Table39[[#This Row],[LPN Hours Contract]]+Table39[[#This Row],[LPN Admin Hours Contract]]</f>
        <v>0.41666666666666669</v>
      </c>
      <c r="W537" s="4">
        <f t="shared" si="25"/>
        <v>1.1068542317250987E-2</v>
      </c>
      <c r="X537" s="3">
        <v>37.644222222222226</v>
      </c>
      <c r="Y537" s="3">
        <v>0.41666666666666669</v>
      </c>
      <c r="Z537" s="4">
        <f>Table39[[#This Row],[LPN Hours Contract]]/Table39[[#This Row],[LPN Hours]]</f>
        <v>1.1068542317250987E-2</v>
      </c>
      <c r="AA537" s="3">
        <v>0</v>
      </c>
      <c r="AB537" s="3">
        <v>0</v>
      </c>
      <c r="AC537" s="4">
        <v>0</v>
      </c>
      <c r="AD537" s="3">
        <f>SUM(Table39[[#This Row],[CNA Hours]], Table39[[#This Row],[NA in Training Hours]], Table39[[#This Row],[Med Aide/Tech Hours]])</f>
        <v>89.570999999999998</v>
      </c>
      <c r="AE537" s="3">
        <f>SUM(Table39[[#This Row],[CNA Hours Contract]], Table39[[#This Row],[NA in Training Hours Contract]], Table39[[#This Row],[Med Aide/Tech Hours Contract]])</f>
        <v>0</v>
      </c>
      <c r="AF537" s="4">
        <f>Table39[[#This Row],[CNA/NA/Med Aide Contract Hours]]/Table39[[#This Row],[Total CNA, NA in Training, Med Aide/Tech Hours]]</f>
        <v>0</v>
      </c>
      <c r="AG537" s="3">
        <v>82.305444444444447</v>
      </c>
      <c r="AH537" s="3">
        <v>0</v>
      </c>
      <c r="AI537" s="4">
        <f>Table39[[#This Row],[CNA Hours Contract]]/Table39[[#This Row],[CNA Hours]]</f>
        <v>0</v>
      </c>
      <c r="AJ537" s="3">
        <v>7.2655555555555553</v>
      </c>
      <c r="AK537" s="3">
        <v>0</v>
      </c>
      <c r="AL537" s="4">
        <f>Table39[[#This Row],[NA in Training Hours Contract]]/Table39[[#This Row],[NA in Training Hours]]</f>
        <v>0</v>
      </c>
      <c r="AM537" s="3">
        <v>0</v>
      </c>
      <c r="AN537" s="3">
        <v>0</v>
      </c>
      <c r="AO537" s="4">
        <v>0</v>
      </c>
      <c r="AP537" s="1" t="s">
        <v>535</v>
      </c>
      <c r="AQ537" s="1">
        <v>5</v>
      </c>
    </row>
    <row r="538" spans="1:43" x14ac:dyDescent="0.2">
      <c r="A538" s="1" t="s">
        <v>680</v>
      </c>
      <c r="B538" s="1" t="s">
        <v>1220</v>
      </c>
      <c r="C538" s="1" t="s">
        <v>1485</v>
      </c>
      <c r="D538" s="1" t="s">
        <v>1765</v>
      </c>
      <c r="E538" s="3">
        <v>28.633333333333333</v>
      </c>
      <c r="F538" s="3">
        <f t="shared" si="26"/>
        <v>114.04166666666667</v>
      </c>
      <c r="G538" s="3">
        <f>SUM(Table39[[#This Row],[RN Hours Contract (W/ Admin, DON)]], Table39[[#This Row],[LPN Contract Hours (w/ Admin)]], Table39[[#This Row],[CNA/NA/Med Aide Contract Hours]])</f>
        <v>0</v>
      </c>
      <c r="H538" s="4">
        <f>Table39[[#This Row],[Total Contract Hours]]/Table39[[#This Row],[Total Hours Nurse Staffing]]</f>
        <v>0</v>
      </c>
      <c r="I538" s="3">
        <f>SUM(Table39[[#This Row],[RN Hours]], Table39[[#This Row],[RN Admin Hours]], Table39[[#This Row],[RN DON Hours]])</f>
        <v>23.575000000000003</v>
      </c>
      <c r="J538" s="3">
        <f t="shared" si="24"/>
        <v>0</v>
      </c>
      <c r="K538" s="4">
        <f>Table39[[#This Row],[RN Hours Contract (W/ Admin, DON)]]/Table39[[#This Row],[RN Hours (w/ Admin, DON)]]</f>
        <v>0</v>
      </c>
      <c r="L538" s="3">
        <v>18.961111111111112</v>
      </c>
      <c r="M538" s="3">
        <v>0</v>
      </c>
      <c r="N538" s="4">
        <f>Table39[[#This Row],[RN Hours Contract]]/Table39[[#This Row],[RN Hours]]</f>
        <v>0</v>
      </c>
      <c r="O538" s="3">
        <v>0</v>
      </c>
      <c r="P538" s="3">
        <v>0</v>
      </c>
      <c r="Q538" s="4">
        <v>0</v>
      </c>
      <c r="R538" s="3">
        <v>4.6138888888888889</v>
      </c>
      <c r="S538" s="3">
        <v>0</v>
      </c>
      <c r="T538" s="4">
        <f>Table39[[#This Row],[RN DON Hours Contract]]/Table39[[#This Row],[RN DON Hours]]</f>
        <v>0</v>
      </c>
      <c r="U538" s="3">
        <f>SUM(Table39[[#This Row],[LPN Hours]], Table39[[#This Row],[LPN Admin Hours]])</f>
        <v>20.733333333333334</v>
      </c>
      <c r="V538" s="3">
        <f>Table39[[#This Row],[LPN Hours Contract]]+Table39[[#This Row],[LPN Admin Hours Contract]]</f>
        <v>0</v>
      </c>
      <c r="W538" s="4">
        <f t="shared" si="25"/>
        <v>0</v>
      </c>
      <c r="X538" s="3">
        <v>15.647222222222222</v>
      </c>
      <c r="Y538" s="3">
        <v>0</v>
      </c>
      <c r="Z538" s="4">
        <f>Table39[[#This Row],[LPN Hours Contract]]/Table39[[#This Row],[LPN Hours]]</f>
        <v>0</v>
      </c>
      <c r="AA538" s="3">
        <v>5.0861111111111112</v>
      </c>
      <c r="AB538" s="3">
        <v>0</v>
      </c>
      <c r="AC538" s="4">
        <f>Table39[[#This Row],[LPN Admin Hours Contract]]/Table39[[#This Row],[LPN Admin Hours]]</f>
        <v>0</v>
      </c>
      <c r="AD538" s="3">
        <f>SUM(Table39[[#This Row],[CNA Hours]], Table39[[#This Row],[NA in Training Hours]], Table39[[#This Row],[Med Aide/Tech Hours]])</f>
        <v>69.733333333333334</v>
      </c>
      <c r="AE538" s="3">
        <f>SUM(Table39[[#This Row],[CNA Hours Contract]], Table39[[#This Row],[NA in Training Hours Contract]], Table39[[#This Row],[Med Aide/Tech Hours Contract]])</f>
        <v>0</v>
      </c>
      <c r="AF538" s="4">
        <f>Table39[[#This Row],[CNA/NA/Med Aide Contract Hours]]/Table39[[#This Row],[Total CNA, NA in Training, Med Aide/Tech Hours]]</f>
        <v>0</v>
      </c>
      <c r="AG538" s="3">
        <v>69.733333333333334</v>
      </c>
      <c r="AH538" s="3">
        <v>0</v>
      </c>
      <c r="AI538" s="4">
        <f>Table39[[#This Row],[CNA Hours Contract]]/Table39[[#This Row],[CNA Hours]]</f>
        <v>0</v>
      </c>
      <c r="AJ538" s="3">
        <v>0</v>
      </c>
      <c r="AK538" s="3">
        <v>0</v>
      </c>
      <c r="AL538" s="4">
        <v>0</v>
      </c>
      <c r="AM538" s="3">
        <v>0</v>
      </c>
      <c r="AN538" s="3">
        <v>0</v>
      </c>
      <c r="AO538" s="4">
        <v>0</v>
      </c>
      <c r="AP538" s="1" t="s">
        <v>536</v>
      </c>
      <c r="AQ538" s="1">
        <v>5</v>
      </c>
    </row>
    <row r="539" spans="1:43" x14ac:dyDescent="0.2">
      <c r="A539" s="1" t="s">
        <v>680</v>
      </c>
      <c r="B539" s="1" t="s">
        <v>1221</v>
      </c>
      <c r="C539" s="1" t="s">
        <v>1656</v>
      </c>
      <c r="D539" s="1" t="s">
        <v>1735</v>
      </c>
      <c r="E539" s="3">
        <v>62.344444444444441</v>
      </c>
      <c r="F539" s="3">
        <f t="shared" si="26"/>
        <v>154.39155555555556</v>
      </c>
      <c r="G539" s="3">
        <f>SUM(Table39[[#This Row],[RN Hours Contract (W/ Admin, DON)]], Table39[[#This Row],[LPN Contract Hours (w/ Admin)]], Table39[[#This Row],[CNA/NA/Med Aide Contract Hours]])</f>
        <v>0</v>
      </c>
      <c r="H539" s="4">
        <f>Table39[[#This Row],[Total Contract Hours]]/Table39[[#This Row],[Total Hours Nurse Staffing]]</f>
        <v>0</v>
      </c>
      <c r="I539" s="3">
        <f>SUM(Table39[[#This Row],[RN Hours]], Table39[[#This Row],[RN Admin Hours]], Table39[[#This Row],[RN DON Hours]])</f>
        <v>36.27233333333335</v>
      </c>
      <c r="J539" s="3">
        <f t="shared" si="24"/>
        <v>0</v>
      </c>
      <c r="K539" s="4">
        <f>Table39[[#This Row],[RN Hours Contract (W/ Admin, DON)]]/Table39[[#This Row],[RN Hours (w/ Admin, DON)]]</f>
        <v>0</v>
      </c>
      <c r="L539" s="3">
        <v>24.843888888888888</v>
      </c>
      <c r="M539" s="3">
        <v>0</v>
      </c>
      <c r="N539" s="4">
        <f>Table39[[#This Row],[RN Hours Contract]]/Table39[[#This Row],[RN Hours]]</f>
        <v>0</v>
      </c>
      <c r="O539" s="3">
        <v>5.714222222222233</v>
      </c>
      <c r="P539" s="3">
        <v>0</v>
      </c>
      <c r="Q539" s="4">
        <f>Table39[[#This Row],[RN Admin Hours Contract]]/Table39[[#This Row],[RN Admin Hours]]</f>
        <v>0</v>
      </c>
      <c r="R539" s="3">
        <v>5.714222222222233</v>
      </c>
      <c r="S539" s="3">
        <v>0</v>
      </c>
      <c r="T539" s="4">
        <f>Table39[[#This Row],[RN DON Hours Contract]]/Table39[[#This Row],[RN DON Hours]]</f>
        <v>0</v>
      </c>
      <c r="U539" s="3">
        <f>SUM(Table39[[#This Row],[LPN Hours]], Table39[[#This Row],[LPN Admin Hours]])</f>
        <v>47.343222222222224</v>
      </c>
      <c r="V539" s="3">
        <f>Table39[[#This Row],[LPN Hours Contract]]+Table39[[#This Row],[LPN Admin Hours Contract]]</f>
        <v>0</v>
      </c>
      <c r="W539" s="4">
        <f t="shared" si="25"/>
        <v>0</v>
      </c>
      <c r="X539" s="3">
        <v>36.476555555555557</v>
      </c>
      <c r="Y539" s="3">
        <v>0</v>
      </c>
      <c r="Z539" s="4">
        <f>Table39[[#This Row],[LPN Hours Contract]]/Table39[[#This Row],[LPN Hours]]</f>
        <v>0</v>
      </c>
      <c r="AA539" s="3">
        <v>10.866666666666667</v>
      </c>
      <c r="AB539" s="3">
        <v>0</v>
      </c>
      <c r="AC539" s="4">
        <f>Table39[[#This Row],[LPN Admin Hours Contract]]/Table39[[#This Row],[LPN Admin Hours]]</f>
        <v>0</v>
      </c>
      <c r="AD539" s="3">
        <f>SUM(Table39[[#This Row],[CNA Hours]], Table39[[#This Row],[NA in Training Hours]], Table39[[#This Row],[Med Aide/Tech Hours]])</f>
        <v>70.775999999999996</v>
      </c>
      <c r="AE539" s="3">
        <f>SUM(Table39[[#This Row],[CNA Hours Contract]], Table39[[#This Row],[NA in Training Hours Contract]], Table39[[#This Row],[Med Aide/Tech Hours Contract]])</f>
        <v>0</v>
      </c>
      <c r="AF539" s="4">
        <f>Table39[[#This Row],[CNA/NA/Med Aide Contract Hours]]/Table39[[#This Row],[Total CNA, NA in Training, Med Aide/Tech Hours]]</f>
        <v>0</v>
      </c>
      <c r="AG539" s="3">
        <v>70.775999999999996</v>
      </c>
      <c r="AH539" s="3">
        <v>0</v>
      </c>
      <c r="AI539" s="4">
        <f>Table39[[#This Row],[CNA Hours Contract]]/Table39[[#This Row],[CNA Hours]]</f>
        <v>0</v>
      </c>
      <c r="AJ539" s="3">
        <v>0</v>
      </c>
      <c r="AK539" s="3">
        <v>0</v>
      </c>
      <c r="AL539" s="4">
        <v>0</v>
      </c>
      <c r="AM539" s="3">
        <v>0</v>
      </c>
      <c r="AN539" s="3">
        <v>0</v>
      </c>
      <c r="AO539" s="4">
        <v>0</v>
      </c>
      <c r="AP539" s="1" t="s">
        <v>537</v>
      </c>
      <c r="AQ539" s="1">
        <v>5</v>
      </c>
    </row>
    <row r="540" spans="1:43" x14ac:dyDescent="0.2">
      <c r="A540" s="1" t="s">
        <v>680</v>
      </c>
      <c r="B540" s="1" t="s">
        <v>1222</v>
      </c>
      <c r="C540" s="1" t="s">
        <v>1657</v>
      </c>
      <c r="D540" s="1" t="s">
        <v>1719</v>
      </c>
      <c r="E540" s="3">
        <v>45.455555555555556</v>
      </c>
      <c r="F540" s="3">
        <f t="shared" si="26"/>
        <v>169.18799999999999</v>
      </c>
      <c r="G540" s="3">
        <f>SUM(Table39[[#This Row],[RN Hours Contract (W/ Admin, DON)]], Table39[[#This Row],[LPN Contract Hours (w/ Admin)]], Table39[[#This Row],[CNA/NA/Med Aide Contract Hours]])</f>
        <v>0</v>
      </c>
      <c r="H540" s="4">
        <f>Table39[[#This Row],[Total Contract Hours]]/Table39[[#This Row],[Total Hours Nurse Staffing]]</f>
        <v>0</v>
      </c>
      <c r="I540" s="3">
        <f>SUM(Table39[[#This Row],[RN Hours]], Table39[[#This Row],[RN Admin Hours]], Table39[[#This Row],[RN DON Hours]])</f>
        <v>26.43611111111111</v>
      </c>
      <c r="J540" s="3">
        <f t="shared" si="24"/>
        <v>0</v>
      </c>
      <c r="K540" s="4">
        <f>Table39[[#This Row],[RN Hours Contract (W/ Admin, DON)]]/Table39[[#This Row],[RN Hours (w/ Admin, DON)]]</f>
        <v>0</v>
      </c>
      <c r="L540" s="3">
        <v>19.927777777777777</v>
      </c>
      <c r="M540" s="3">
        <v>0</v>
      </c>
      <c r="N540" s="4">
        <f>Table39[[#This Row],[RN Hours Contract]]/Table39[[#This Row],[RN Hours]]</f>
        <v>0</v>
      </c>
      <c r="O540" s="3">
        <v>1.5472222222222223</v>
      </c>
      <c r="P540" s="3">
        <v>0</v>
      </c>
      <c r="Q540" s="4">
        <f>Table39[[#This Row],[RN Admin Hours Contract]]/Table39[[#This Row],[RN Admin Hours]]</f>
        <v>0</v>
      </c>
      <c r="R540" s="3">
        <v>4.9611111111111112</v>
      </c>
      <c r="S540" s="3">
        <v>0</v>
      </c>
      <c r="T540" s="4">
        <f>Table39[[#This Row],[RN DON Hours Contract]]/Table39[[#This Row],[RN DON Hours]]</f>
        <v>0</v>
      </c>
      <c r="U540" s="3">
        <f>SUM(Table39[[#This Row],[LPN Hours]], Table39[[#This Row],[LPN Admin Hours]])</f>
        <v>30.379666666666669</v>
      </c>
      <c r="V540" s="3">
        <f>Table39[[#This Row],[LPN Hours Contract]]+Table39[[#This Row],[LPN Admin Hours Contract]]</f>
        <v>0</v>
      </c>
      <c r="W540" s="4">
        <f t="shared" si="25"/>
        <v>0</v>
      </c>
      <c r="X540" s="3">
        <v>30.379666666666669</v>
      </c>
      <c r="Y540" s="3">
        <v>0</v>
      </c>
      <c r="Z540" s="4">
        <f>Table39[[#This Row],[LPN Hours Contract]]/Table39[[#This Row],[LPN Hours]]</f>
        <v>0</v>
      </c>
      <c r="AA540" s="3">
        <v>0</v>
      </c>
      <c r="AB540" s="3">
        <v>0</v>
      </c>
      <c r="AC540" s="4">
        <v>0</v>
      </c>
      <c r="AD540" s="3">
        <f>SUM(Table39[[#This Row],[CNA Hours]], Table39[[#This Row],[NA in Training Hours]], Table39[[#This Row],[Med Aide/Tech Hours]])</f>
        <v>112.37222222222221</v>
      </c>
      <c r="AE540" s="3">
        <f>SUM(Table39[[#This Row],[CNA Hours Contract]], Table39[[#This Row],[NA in Training Hours Contract]], Table39[[#This Row],[Med Aide/Tech Hours Contract]])</f>
        <v>0</v>
      </c>
      <c r="AF540" s="4">
        <f>Table39[[#This Row],[CNA/NA/Med Aide Contract Hours]]/Table39[[#This Row],[Total CNA, NA in Training, Med Aide/Tech Hours]]</f>
        <v>0</v>
      </c>
      <c r="AG540" s="3">
        <v>107.99444444444444</v>
      </c>
      <c r="AH540" s="3">
        <v>0</v>
      </c>
      <c r="AI540" s="4">
        <f>Table39[[#This Row],[CNA Hours Contract]]/Table39[[#This Row],[CNA Hours]]</f>
        <v>0</v>
      </c>
      <c r="AJ540" s="3">
        <v>4.2777777777777777</v>
      </c>
      <c r="AK540" s="3">
        <v>0</v>
      </c>
      <c r="AL540" s="4">
        <f>Table39[[#This Row],[NA in Training Hours Contract]]/Table39[[#This Row],[NA in Training Hours]]</f>
        <v>0</v>
      </c>
      <c r="AM540" s="3">
        <v>0.1</v>
      </c>
      <c r="AN540" s="3">
        <v>0</v>
      </c>
      <c r="AO540" s="4">
        <f>Table39[[#This Row],[Med Aide/Tech Hours Contract]]/Table39[[#This Row],[Med Aide/Tech Hours]]</f>
        <v>0</v>
      </c>
      <c r="AP540" s="1" t="s">
        <v>538</v>
      </c>
      <c r="AQ540" s="1">
        <v>5</v>
      </c>
    </row>
    <row r="541" spans="1:43" x14ac:dyDescent="0.2">
      <c r="A541" s="1" t="s">
        <v>680</v>
      </c>
      <c r="B541" s="1" t="s">
        <v>1223</v>
      </c>
      <c r="C541" s="1" t="s">
        <v>1658</v>
      </c>
      <c r="D541" s="1" t="s">
        <v>1741</v>
      </c>
      <c r="E541" s="3">
        <v>93.533333333333331</v>
      </c>
      <c r="F541" s="3">
        <f t="shared" si="26"/>
        <v>363.42844444444444</v>
      </c>
      <c r="G541" s="3">
        <f>SUM(Table39[[#This Row],[RN Hours Contract (W/ Admin, DON)]], Table39[[#This Row],[LPN Contract Hours (w/ Admin)]], Table39[[#This Row],[CNA/NA/Med Aide Contract Hours]])</f>
        <v>41.382333333333335</v>
      </c>
      <c r="H541" s="4">
        <f>Table39[[#This Row],[Total Contract Hours]]/Table39[[#This Row],[Total Hours Nurse Staffing]]</f>
        <v>0.11386652301415899</v>
      </c>
      <c r="I541" s="3">
        <f>SUM(Table39[[#This Row],[RN Hours]], Table39[[#This Row],[RN Admin Hours]], Table39[[#This Row],[RN DON Hours]])</f>
        <v>119.52755555555557</v>
      </c>
      <c r="J541" s="3">
        <f t="shared" si="24"/>
        <v>5.1261111111111113</v>
      </c>
      <c r="K541" s="4">
        <f>Table39[[#This Row],[RN Hours Contract (W/ Admin, DON)]]/Table39[[#This Row],[RN Hours (w/ Admin, DON)]]</f>
        <v>4.2886438087730579E-2</v>
      </c>
      <c r="L541" s="3">
        <v>85.620333333333335</v>
      </c>
      <c r="M541" s="3">
        <v>5.1261111111111113</v>
      </c>
      <c r="N541" s="4">
        <f>Table39[[#This Row],[RN Hours Contract]]/Table39[[#This Row],[RN Hours]]</f>
        <v>5.9870254080352153E-2</v>
      </c>
      <c r="O541" s="3">
        <v>27.685000000000002</v>
      </c>
      <c r="P541" s="3">
        <v>0</v>
      </c>
      <c r="Q541" s="4">
        <f>Table39[[#This Row],[RN Admin Hours Contract]]/Table39[[#This Row],[RN Admin Hours]]</f>
        <v>0</v>
      </c>
      <c r="R541" s="3">
        <v>6.2222222222222223</v>
      </c>
      <c r="S541" s="3">
        <v>0</v>
      </c>
      <c r="T541" s="4">
        <f>Table39[[#This Row],[RN DON Hours Contract]]/Table39[[#This Row],[RN DON Hours]]</f>
        <v>0</v>
      </c>
      <c r="U541" s="3">
        <f>SUM(Table39[[#This Row],[LPN Hours]], Table39[[#This Row],[LPN Admin Hours]])</f>
        <v>52.337555555555554</v>
      </c>
      <c r="V541" s="3">
        <f>Table39[[#This Row],[LPN Hours Contract]]+Table39[[#This Row],[LPN Admin Hours Contract]]</f>
        <v>2.1287777777777777</v>
      </c>
      <c r="W541" s="4">
        <f t="shared" si="25"/>
        <v>4.0674000823712739E-2</v>
      </c>
      <c r="X541" s="3">
        <v>46.990333333333332</v>
      </c>
      <c r="Y541" s="3">
        <v>1.9537777777777778</v>
      </c>
      <c r="Z541" s="4">
        <f>Table39[[#This Row],[LPN Hours Contract]]/Table39[[#This Row],[LPN Hours]]</f>
        <v>4.1578291516222013E-2</v>
      </c>
      <c r="AA541" s="3">
        <v>5.3472222222222223</v>
      </c>
      <c r="AB541" s="3">
        <v>0.17499999999999999</v>
      </c>
      <c r="AC541" s="4">
        <f>Table39[[#This Row],[LPN Admin Hours Contract]]/Table39[[#This Row],[LPN Admin Hours]]</f>
        <v>3.2727272727272723E-2</v>
      </c>
      <c r="AD541" s="3">
        <f>SUM(Table39[[#This Row],[CNA Hours]], Table39[[#This Row],[NA in Training Hours]], Table39[[#This Row],[Med Aide/Tech Hours]])</f>
        <v>191.56333333333333</v>
      </c>
      <c r="AE541" s="3">
        <f>SUM(Table39[[#This Row],[CNA Hours Contract]], Table39[[#This Row],[NA in Training Hours Contract]], Table39[[#This Row],[Med Aide/Tech Hours Contract]])</f>
        <v>34.12744444444445</v>
      </c>
      <c r="AF541" s="4">
        <f>Table39[[#This Row],[CNA/NA/Med Aide Contract Hours]]/Table39[[#This Row],[Total CNA, NA in Training, Med Aide/Tech Hours]]</f>
        <v>0.17815227919980051</v>
      </c>
      <c r="AG541" s="3">
        <v>191.56333333333333</v>
      </c>
      <c r="AH541" s="3">
        <v>34.12744444444445</v>
      </c>
      <c r="AI541" s="4">
        <f>Table39[[#This Row],[CNA Hours Contract]]/Table39[[#This Row],[CNA Hours]]</f>
        <v>0.17815227919980051</v>
      </c>
      <c r="AJ541" s="3">
        <v>0</v>
      </c>
      <c r="AK541" s="3">
        <v>0</v>
      </c>
      <c r="AL541" s="4">
        <v>0</v>
      </c>
      <c r="AM541" s="3">
        <v>0</v>
      </c>
      <c r="AN541" s="3">
        <v>0</v>
      </c>
      <c r="AO541" s="4">
        <v>0</v>
      </c>
      <c r="AP541" s="1" t="s">
        <v>539</v>
      </c>
      <c r="AQ541" s="1">
        <v>5</v>
      </c>
    </row>
    <row r="542" spans="1:43" x14ac:dyDescent="0.2">
      <c r="A542" s="1" t="s">
        <v>680</v>
      </c>
      <c r="B542" s="1" t="s">
        <v>1224</v>
      </c>
      <c r="C542" s="1" t="s">
        <v>1659</v>
      </c>
      <c r="D542" s="1" t="s">
        <v>1790</v>
      </c>
      <c r="E542" s="3">
        <v>37.455555555555556</v>
      </c>
      <c r="F542" s="3">
        <f t="shared" si="26"/>
        <v>126.69199999999999</v>
      </c>
      <c r="G542" s="3">
        <f>SUM(Table39[[#This Row],[RN Hours Contract (W/ Admin, DON)]], Table39[[#This Row],[LPN Contract Hours (w/ Admin)]], Table39[[#This Row],[CNA/NA/Med Aide Contract Hours]])</f>
        <v>0</v>
      </c>
      <c r="H542" s="4">
        <f>Table39[[#This Row],[Total Contract Hours]]/Table39[[#This Row],[Total Hours Nurse Staffing]]</f>
        <v>0</v>
      </c>
      <c r="I542" s="3">
        <f>SUM(Table39[[#This Row],[RN Hours]], Table39[[#This Row],[RN Admin Hours]], Table39[[#This Row],[RN DON Hours]])</f>
        <v>27.831444444444443</v>
      </c>
      <c r="J542" s="3">
        <f t="shared" si="24"/>
        <v>0</v>
      </c>
      <c r="K542" s="4">
        <f>Table39[[#This Row],[RN Hours Contract (W/ Admin, DON)]]/Table39[[#This Row],[RN Hours (w/ Admin, DON)]]</f>
        <v>0</v>
      </c>
      <c r="L542" s="3">
        <v>22.231444444444442</v>
      </c>
      <c r="M542" s="3">
        <v>0</v>
      </c>
      <c r="N542" s="4">
        <f>Table39[[#This Row],[RN Hours Contract]]/Table39[[#This Row],[RN Hours]]</f>
        <v>0</v>
      </c>
      <c r="O542" s="3">
        <v>0</v>
      </c>
      <c r="P542" s="3">
        <v>0</v>
      </c>
      <c r="Q542" s="4">
        <v>0</v>
      </c>
      <c r="R542" s="3">
        <v>5.6</v>
      </c>
      <c r="S542" s="3">
        <v>0</v>
      </c>
      <c r="T542" s="4">
        <f>Table39[[#This Row],[RN DON Hours Contract]]/Table39[[#This Row],[RN DON Hours]]</f>
        <v>0</v>
      </c>
      <c r="U542" s="3">
        <f>SUM(Table39[[#This Row],[LPN Hours]], Table39[[#This Row],[LPN Admin Hours]])</f>
        <v>15.938444444444444</v>
      </c>
      <c r="V542" s="3">
        <f>Table39[[#This Row],[LPN Hours Contract]]+Table39[[#This Row],[LPN Admin Hours Contract]]</f>
        <v>0</v>
      </c>
      <c r="W542" s="4">
        <f t="shared" si="25"/>
        <v>0</v>
      </c>
      <c r="X542" s="3">
        <v>15.938444444444444</v>
      </c>
      <c r="Y542" s="3">
        <v>0</v>
      </c>
      <c r="Z542" s="4">
        <f>Table39[[#This Row],[LPN Hours Contract]]/Table39[[#This Row],[LPN Hours]]</f>
        <v>0</v>
      </c>
      <c r="AA542" s="3">
        <v>0</v>
      </c>
      <c r="AB542" s="3">
        <v>0</v>
      </c>
      <c r="AC542" s="4">
        <v>0</v>
      </c>
      <c r="AD542" s="3">
        <f>SUM(Table39[[#This Row],[CNA Hours]], Table39[[#This Row],[NA in Training Hours]], Table39[[#This Row],[Med Aide/Tech Hours]])</f>
        <v>82.922111111111107</v>
      </c>
      <c r="AE542" s="3">
        <f>SUM(Table39[[#This Row],[CNA Hours Contract]], Table39[[#This Row],[NA in Training Hours Contract]], Table39[[#This Row],[Med Aide/Tech Hours Contract]])</f>
        <v>0</v>
      </c>
      <c r="AF542" s="4">
        <f>Table39[[#This Row],[CNA/NA/Med Aide Contract Hours]]/Table39[[#This Row],[Total CNA, NA in Training, Med Aide/Tech Hours]]</f>
        <v>0</v>
      </c>
      <c r="AG542" s="3">
        <v>82.922111111111107</v>
      </c>
      <c r="AH542" s="3">
        <v>0</v>
      </c>
      <c r="AI542" s="4">
        <f>Table39[[#This Row],[CNA Hours Contract]]/Table39[[#This Row],[CNA Hours]]</f>
        <v>0</v>
      </c>
      <c r="AJ542" s="3">
        <v>0</v>
      </c>
      <c r="AK542" s="3">
        <v>0</v>
      </c>
      <c r="AL542" s="4">
        <v>0</v>
      </c>
      <c r="AM542" s="3">
        <v>0</v>
      </c>
      <c r="AN542" s="3">
        <v>0</v>
      </c>
      <c r="AO542" s="4">
        <v>0</v>
      </c>
      <c r="AP542" s="1" t="s">
        <v>540</v>
      </c>
      <c r="AQ542" s="1">
        <v>5</v>
      </c>
    </row>
    <row r="543" spans="1:43" x14ac:dyDescent="0.2">
      <c r="A543" s="1" t="s">
        <v>680</v>
      </c>
      <c r="B543" s="1" t="s">
        <v>1225</v>
      </c>
      <c r="C543" s="1" t="s">
        <v>1428</v>
      </c>
      <c r="D543" s="1" t="s">
        <v>1752</v>
      </c>
      <c r="E543" s="3">
        <v>24.022222222222222</v>
      </c>
      <c r="F543" s="3">
        <f t="shared" si="26"/>
        <v>129.64766666666668</v>
      </c>
      <c r="G543" s="3">
        <f>SUM(Table39[[#This Row],[RN Hours Contract (W/ Admin, DON)]], Table39[[#This Row],[LPN Contract Hours (w/ Admin)]], Table39[[#This Row],[CNA/NA/Med Aide Contract Hours]])</f>
        <v>12.901999999999997</v>
      </c>
      <c r="H543" s="4">
        <f>Table39[[#This Row],[Total Contract Hours]]/Table39[[#This Row],[Total Hours Nurse Staffing]]</f>
        <v>9.9515867363598229E-2</v>
      </c>
      <c r="I543" s="3">
        <f>SUM(Table39[[#This Row],[RN Hours]], Table39[[#This Row],[RN Admin Hours]], Table39[[#This Row],[RN DON Hours]])</f>
        <v>39.007777777777775</v>
      </c>
      <c r="J543" s="3">
        <f t="shared" si="24"/>
        <v>6.0325555555555548</v>
      </c>
      <c r="K543" s="4">
        <f>Table39[[#This Row],[RN Hours Contract (W/ Admin, DON)]]/Table39[[#This Row],[RN Hours (w/ Admin, DON)]]</f>
        <v>0.15465006978665222</v>
      </c>
      <c r="L543" s="3">
        <v>25.038222222222224</v>
      </c>
      <c r="M543" s="3">
        <v>6.0325555555555548</v>
      </c>
      <c r="N543" s="4">
        <f>Table39[[#This Row],[RN Hours Contract]]/Table39[[#This Row],[RN Hours]]</f>
        <v>0.24093386111900023</v>
      </c>
      <c r="O543" s="3">
        <v>9.0584444444444436</v>
      </c>
      <c r="P543" s="3">
        <v>0</v>
      </c>
      <c r="Q543" s="4">
        <f>Table39[[#This Row],[RN Admin Hours Contract]]/Table39[[#This Row],[RN Admin Hours]]</f>
        <v>0</v>
      </c>
      <c r="R543" s="3">
        <v>4.9111111111111114</v>
      </c>
      <c r="S543" s="3">
        <v>0</v>
      </c>
      <c r="T543" s="4">
        <f>Table39[[#This Row],[RN DON Hours Contract]]/Table39[[#This Row],[RN DON Hours]]</f>
        <v>0</v>
      </c>
      <c r="U543" s="3">
        <f>SUM(Table39[[#This Row],[LPN Hours]], Table39[[#This Row],[LPN Admin Hours]])</f>
        <v>24.536222222222225</v>
      </c>
      <c r="V543" s="3">
        <f>Table39[[#This Row],[LPN Hours Contract]]+Table39[[#This Row],[LPN Admin Hours Contract]]</f>
        <v>4.3527777777777779</v>
      </c>
      <c r="W543" s="4">
        <f t="shared" si="25"/>
        <v>0.17740211750427937</v>
      </c>
      <c r="X543" s="3">
        <v>24.536222222222225</v>
      </c>
      <c r="Y543" s="3">
        <v>4.3527777777777779</v>
      </c>
      <c r="Z543" s="4">
        <f>Table39[[#This Row],[LPN Hours Contract]]/Table39[[#This Row],[LPN Hours]]</f>
        <v>0.17740211750427937</v>
      </c>
      <c r="AA543" s="3">
        <v>0</v>
      </c>
      <c r="AB543" s="3">
        <v>0</v>
      </c>
      <c r="AC543" s="4">
        <v>0</v>
      </c>
      <c r="AD543" s="3">
        <f>SUM(Table39[[#This Row],[CNA Hours]], Table39[[#This Row],[NA in Training Hours]], Table39[[#This Row],[Med Aide/Tech Hours]])</f>
        <v>66.103666666666669</v>
      </c>
      <c r="AE543" s="3">
        <f>SUM(Table39[[#This Row],[CNA Hours Contract]], Table39[[#This Row],[NA in Training Hours Contract]], Table39[[#This Row],[Med Aide/Tech Hours Contract]])</f>
        <v>2.5166666666666666</v>
      </c>
      <c r="AF543" s="4">
        <f>Table39[[#This Row],[CNA/NA/Med Aide Contract Hours]]/Table39[[#This Row],[Total CNA, NA in Training, Med Aide/Tech Hours]]</f>
        <v>3.8071513935182613E-2</v>
      </c>
      <c r="AG543" s="3">
        <v>66.103666666666669</v>
      </c>
      <c r="AH543" s="3">
        <v>2.5166666666666666</v>
      </c>
      <c r="AI543" s="4">
        <f>Table39[[#This Row],[CNA Hours Contract]]/Table39[[#This Row],[CNA Hours]]</f>
        <v>3.8071513935182613E-2</v>
      </c>
      <c r="AJ543" s="3">
        <v>0</v>
      </c>
      <c r="AK543" s="3">
        <v>0</v>
      </c>
      <c r="AL543" s="4">
        <v>0</v>
      </c>
      <c r="AM543" s="3">
        <v>0</v>
      </c>
      <c r="AN543" s="3">
        <v>0</v>
      </c>
      <c r="AO543" s="4">
        <v>0</v>
      </c>
      <c r="AP543" s="1" t="s">
        <v>541</v>
      </c>
      <c r="AQ543" s="1">
        <v>5</v>
      </c>
    </row>
    <row r="544" spans="1:43" x14ac:dyDescent="0.2">
      <c r="A544" s="1" t="s">
        <v>680</v>
      </c>
      <c r="B544" s="1" t="s">
        <v>1226</v>
      </c>
      <c r="C544" s="1" t="s">
        <v>1660</v>
      </c>
      <c r="D544" s="1" t="s">
        <v>1738</v>
      </c>
      <c r="E544" s="3">
        <v>29.566666666666666</v>
      </c>
      <c r="F544" s="3">
        <f t="shared" si="26"/>
        <v>107.28166666666667</v>
      </c>
      <c r="G544" s="3">
        <f>SUM(Table39[[#This Row],[RN Hours Contract (W/ Admin, DON)]], Table39[[#This Row],[LPN Contract Hours (w/ Admin)]], Table39[[#This Row],[CNA/NA/Med Aide Contract Hours]])</f>
        <v>0</v>
      </c>
      <c r="H544" s="4">
        <f>Table39[[#This Row],[Total Contract Hours]]/Table39[[#This Row],[Total Hours Nurse Staffing]]</f>
        <v>0</v>
      </c>
      <c r="I544" s="3">
        <f>SUM(Table39[[#This Row],[RN Hours]], Table39[[#This Row],[RN Admin Hours]], Table39[[#This Row],[RN DON Hours]])</f>
        <v>18.705777777777776</v>
      </c>
      <c r="J544" s="3">
        <f t="shared" si="24"/>
        <v>0</v>
      </c>
      <c r="K544" s="4">
        <f>Table39[[#This Row],[RN Hours Contract (W/ Admin, DON)]]/Table39[[#This Row],[RN Hours (w/ Admin, DON)]]</f>
        <v>0</v>
      </c>
      <c r="L544" s="3">
        <v>13.327999999999999</v>
      </c>
      <c r="M544" s="3">
        <v>0</v>
      </c>
      <c r="N544" s="4">
        <f>Table39[[#This Row],[RN Hours Contract]]/Table39[[#This Row],[RN Hours]]</f>
        <v>0</v>
      </c>
      <c r="O544" s="3">
        <v>0</v>
      </c>
      <c r="P544" s="3">
        <v>0</v>
      </c>
      <c r="Q544" s="4">
        <v>0</v>
      </c>
      <c r="R544" s="3">
        <v>5.3777777777777782</v>
      </c>
      <c r="S544" s="3">
        <v>0</v>
      </c>
      <c r="T544" s="4">
        <f>Table39[[#This Row],[RN DON Hours Contract]]/Table39[[#This Row],[RN DON Hours]]</f>
        <v>0</v>
      </c>
      <c r="U544" s="3">
        <f>SUM(Table39[[#This Row],[LPN Hours]], Table39[[#This Row],[LPN Admin Hours]])</f>
        <v>28.317333333333334</v>
      </c>
      <c r="V544" s="3">
        <f>Table39[[#This Row],[LPN Hours Contract]]+Table39[[#This Row],[LPN Admin Hours Contract]]</f>
        <v>0</v>
      </c>
      <c r="W544" s="4">
        <f t="shared" si="25"/>
        <v>0</v>
      </c>
      <c r="X544" s="3">
        <v>23.55188888888889</v>
      </c>
      <c r="Y544" s="3">
        <v>0</v>
      </c>
      <c r="Z544" s="4">
        <f>Table39[[#This Row],[LPN Hours Contract]]/Table39[[#This Row],[LPN Hours]]</f>
        <v>0</v>
      </c>
      <c r="AA544" s="3">
        <v>4.7654444444444444</v>
      </c>
      <c r="AB544" s="3">
        <v>0</v>
      </c>
      <c r="AC544" s="4">
        <f>Table39[[#This Row],[LPN Admin Hours Contract]]/Table39[[#This Row],[LPN Admin Hours]]</f>
        <v>0</v>
      </c>
      <c r="AD544" s="3">
        <f>SUM(Table39[[#This Row],[CNA Hours]], Table39[[#This Row],[NA in Training Hours]], Table39[[#This Row],[Med Aide/Tech Hours]])</f>
        <v>60.258555555555553</v>
      </c>
      <c r="AE544" s="3">
        <f>SUM(Table39[[#This Row],[CNA Hours Contract]], Table39[[#This Row],[NA in Training Hours Contract]], Table39[[#This Row],[Med Aide/Tech Hours Contract]])</f>
        <v>0</v>
      </c>
      <c r="AF544" s="4">
        <f>Table39[[#This Row],[CNA/NA/Med Aide Contract Hours]]/Table39[[#This Row],[Total CNA, NA in Training, Med Aide/Tech Hours]]</f>
        <v>0</v>
      </c>
      <c r="AG544" s="3">
        <v>58.658666666666662</v>
      </c>
      <c r="AH544" s="3">
        <v>0</v>
      </c>
      <c r="AI544" s="4">
        <f>Table39[[#This Row],[CNA Hours Contract]]/Table39[[#This Row],[CNA Hours]]</f>
        <v>0</v>
      </c>
      <c r="AJ544" s="3">
        <v>1.5998888888888887</v>
      </c>
      <c r="AK544" s="3">
        <v>0</v>
      </c>
      <c r="AL544" s="4">
        <f>Table39[[#This Row],[NA in Training Hours Contract]]/Table39[[#This Row],[NA in Training Hours]]</f>
        <v>0</v>
      </c>
      <c r="AM544" s="3">
        <v>0</v>
      </c>
      <c r="AN544" s="3">
        <v>0</v>
      </c>
      <c r="AO544" s="4">
        <v>0</v>
      </c>
      <c r="AP544" s="1" t="s">
        <v>542</v>
      </c>
      <c r="AQ544" s="1">
        <v>5</v>
      </c>
    </row>
    <row r="545" spans="1:43" x14ac:dyDescent="0.2">
      <c r="A545" s="1" t="s">
        <v>680</v>
      </c>
      <c r="B545" s="1" t="s">
        <v>1227</v>
      </c>
      <c r="C545" s="1" t="s">
        <v>1420</v>
      </c>
      <c r="D545" s="1" t="s">
        <v>1741</v>
      </c>
      <c r="E545" s="3">
        <v>51.077777777777776</v>
      </c>
      <c r="F545" s="3">
        <f t="shared" si="26"/>
        <v>128.48833333333334</v>
      </c>
      <c r="G545" s="3">
        <f>SUM(Table39[[#This Row],[RN Hours Contract (W/ Admin, DON)]], Table39[[#This Row],[LPN Contract Hours (w/ Admin)]], Table39[[#This Row],[CNA/NA/Med Aide Contract Hours]])</f>
        <v>0.17777777777777778</v>
      </c>
      <c r="H545" s="4">
        <f>Table39[[#This Row],[Total Contract Hours]]/Table39[[#This Row],[Total Hours Nurse Staffing]]</f>
        <v>1.3836102715767535E-3</v>
      </c>
      <c r="I545" s="3">
        <f>SUM(Table39[[#This Row],[RN Hours]], Table39[[#This Row],[RN Admin Hours]], Table39[[#This Row],[RN DON Hours]])</f>
        <v>39.398333333333333</v>
      </c>
      <c r="J545" s="3">
        <f t="shared" ref="J545:J608" si="27">SUM(M545,P545,S545)</f>
        <v>0.17777777777777778</v>
      </c>
      <c r="K545" s="4">
        <f>Table39[[#This Row],[RN Hours Contract (W/ Admin, DON)]]/Table39[[#This Row],[RN Hours (w/ Admin, DON)]]</f>
        <v>4.5123172159002778E-3</v>
      </c>
      <c r="L545" s="3">
        <v>28.330555555555556</v>
      </c>
      <c r="M545" s="3">
        <v>0</v>
      </c>
      <c r="N545" s="4">
        <f>Table39[[#This Row],[RN Hours Contract]]/Table39[[#This Row],[RN Hours]]</f>
        <v>0</v>
      </c>
      <c r="O545" s="3">
        <v>5.7344444444444447</v>
      </c>
      <c r="P545" s="3">
        <v>0.17777777777777778</v>
      </c>
      <c r="Q545" s="4">
        <f>Table39[[#This Row],[RN Admin Hours Contract]]/Table39[[#This Row],[RN Admin Hours]]</f>
        <v>3.1001743848091456E-2</v>
      </c>
      <c r="R545" s="3">
        <v>5.333333333333333</v>
      </c>
      <c r="S545" s="3">
        <v>0</v>
      </c>
      <c r="T545" s="4">
        <f>Table39[[#This Row],[RN DON Hours Contract]]/Table39[[#This Row],[RN DON Hours]]</f>
        <v>0</v>
      </c>
      <c r="U545" s="3">
        <f>SUM(Table39[[#This Row],[LPN Hours]], Table39[[#This Row],[LPN Admin Hours]])</f>
        <v>16.283888888888889</v>
      </c>
      <c r="V545" s="3">
        <f>Table39[[#This Row],[LPN Hours Contract]]+Table39[[#This Row],[LPN Admin Hours Contract]]</f>
        <v>0</v>
      </c>
      <c r="W545" s="4">
        <f t="shared" ref="W545:W608" si="28">V545/U545</f>
        <v>0</v>
      </c>
      <c r="X545" s="3">
        <v>15.306111111111111</v>
      </c>
      <c r="Y545" s="3">
        <v>0</v>
      </c>
      <c r="Z545" s="4">
        <f>Table39[[#This Row],[LPN Hours Contract]]/Table39[[#This Row],[LPN Hours]]</f>
        <v>0</v>
      </c>
      <c r="AA545" s="3">
        <v>0.97777777777777775</v>
      </c>
      <c r="AB545" s="3">
        <v>0</v>
      </c>
      <c r="AC545" s="4">
        <f>Table39[[#This Row],[LPN Admin Hours Contract]]/Table39[[#This Row],[LPN Admin Hours]]</f>
        <v>0</v>
      </c>
      <c r="AD545" s="3">
        <f>SUM(Table39[[#This Row],[CNA Hours]], Table39[[#This Row],[NA in Training Hours]], Table39[[#This Row],[Med Aide/Tech Hours]])</f>
        <v>72.806111111111107</v>
      </c>
      <c r="AE545" s="3">
        <f>SUM(Table39[[#This Row],[CNA Hours Contract]], Table39[[#This Row],[NA in Training Hours Contract]], Table39[[#This Row],[Med Aide/Tech Hours Contract]])</f>
        <v>0</v>
      </c>
      <c r="AF545" s="4">
        <f>Table39[[#This Row],[CNA/NA/Med Aide Contract Hours]]/Table39[[#This Row],[Total CNA, NA in Training, Med Aide/Tech Hours]]</f>
        <v>0</v>
      </c>
      <c r="AG545" s="3">
        <v>72.806111111111107</v>
      </c>
      <c r="AH545" s="3">
        <v>0</v>
      </c>
      <c r="AI545" s="4">
        <f>Table39[[#This Row],[CNA Hours Contract]]/Table39[[#This Row],[CNA Hours]]</f>
        <v>0</v>
      </c>
      <c r="AJ545" s="3">
        <v>0</v>
      </c>
      <c r="AK545" s="3">
        <v>0</v>
      </c>
      <c r="AL545" s="4">
        <v>0</v>
      </c>
      <c r="AM545" s="3">
        <v>0</v>
      </c>
      <c r="AN545" s="3">
        <v>0</v>
      </c>
      <c r="AO545" s="4">
        <v>0</v>
      </c>
      <c r="AP545" s="1" t="s">
        <v>543</v>
      </c>
      <c r="AQ545" s="1">
        <v>5</v>
      </c>
    </row>
    <row r="546" spans="1:43" x14ac:dyDescent="0.2">
      <c r="A546" s="1" t="s">
        <v>680</v>
      </c>
      <c r="B546" s="1" t="s">
        <v>1228</v>
      </c>
      <c r="C546" s="1" t="s">
        <v>1373</v>
      </c>
      <c r="D546" s="1" t="s">
        <v>1704</v>
      </c>
      <c r="E546" s="3">
        <v>79.13333333333334</v>
      </c>
      <c r="F546" s="3">
        <f t="shared" si="26"/>
        <v>365.31988888888895</v>
      </c>
      <c r="G546" s="3">
        <f>SUM(Table39[[#This Row],[RN Hours Contract (W/ Admin, DON)]], Table39[[#This Row],[LPN Contract Hours (w/ Admin)]], Table39[[#This Row],[CNA/NA/Med Aide Contract Hours]])</f>
        <v>123.50600000000001</v>
      </c>
      <c r="H546" s="4">
        <f>Table39[[#This Row],[Total Contract Hours]]/Table39[[#This Row],[Total Hours Nurse Staffing]]</f>
        <v>0.33807630998586019</v>
      </c>
      <c r="I546" s="3">
        <f>SUM(Table39[[#This Row],[RN Hours]], Table39[[#This Row],[RN Admin Hours]], Table39[[#This Row],[RN DON Hours]])</f>
        <v>41.516666666666673</v>
      </c>
      <c r="J546" s="3">
        <f t="shared" si="27"/>
        <v>9.8638888888888889</v>
      </c>
      <c r="K546" s="4">
        <f>Table39[[#This Row],[RN Hours Contract (W/ Admin, DON)]]/Table39[[#This Row],[RN Hours (w/ Admin, DON)]]</f>
        <v>0.23758865248226946</v>
      </c>
      <c r="L546" s="3">
        <v>20.558333333333334</v>
      </c>
      <c r="M546" s="3">
        <v>9.8638888888888889</v>
      </c>
      <c r="N546" s="4">
        <f>Table39[[#This Row],[RN Hours Contract]]/Table39[[#This Row],[RN Hours]]</f>
        <v>0.47980002702337521</v>
      </c>
      <c r="O546" s="3">
        <v>15.447222222222223</v>
      </c>
      <c r="P546" s="3">
        <v>0</v>
      </c>
      <c r="Q546" s="4">
        <f>Table39[[#This Row],[RN Admin Hours Contract]]/Table39[[#This Row],[RN Admin Hours]]</f>
        <v>0</v>
      </c>
      <c r="R546" s="3">
        <v>5.5111111111111111</v>
      </c>
      <c r="S546" s="3">
        <v>0</v>
      </c>
      <c r="T546" s="4">
        <f>Table39[[#This Row],[RN DON Hours Contract]]/Table39[[#This Row],[RN DON Hours]]</f>
        <v>0</v>
      </c>
      <c r="U546" s="3">
        <f>SUM(Table39[[#This Row],[LPN Hours]], Table39[[#This Row],[LPN Admin Hours]])</f>
        <v>89.572222222222223</v>
      </c>
      <c r="V546" s="3">
        <f>Table39[[#This Row],[LPN Hours Contract]]+Table39[[#This Row],[LPN Admin Hours Contract]]</f>
        <v>21.994444444444444</v>
      </c>
      <c r="W546" s="4">
        <f t="shared" si="28"/>
        <v>0.24554983563852881</v>
      </c>
      <c r="X546" s="3">
        <v>89.572222222222223</v>
      </c>
      <c r="Y546" s="3">
        <v>21.994444444444444</v>
      </c>
      <c r="Z546" s="4">
        <f>Table39[[#This Row],[LPN Hours Contract]]/Table39[[#This Row],[LPN Hours]]</f>
        <v>0.24554983563852881</v>
      </c>
      <c r="AA546" s="3">
        <v>0</v>
      </c>
      <c r="AB546" s="3">
        <v>0</v>
      </c>
      <c r="AC546" s="4">
        <v>0</v>
      </c>
      <c r="AD546" s="3">
        <f>SUM(Table39[[#This Row],[CNA Hours]], Table39[[#This Row],[NA in Training Hours]], Table39[[#This Row],[Med Aide/Tech Hours]])</f>
        <v>234.23100000000002</v>
      </c>
      <c r="AE546" s="3">
        <f>SUM(Table39[[#This Row],[CNA Hours Contract]], Table39[[#This Row],[NA in Training Hours Contract]], Table39[[#This Row],[Med Aide/Tech Hours Contract]])</f>
        <v>91.64766666666668</v>
      </c>
      <c r="AF546" s="4">
        <f>Table39[[#This Row],[CNA/NA/Med Aide Contract Hours]]/Table39[[#This Row],[Total CNA, NA in Training, Med Aide/Tech Hours]]</f>
        <v>0.39127044100339697</v>
      </c>
      <c r="AG546" s="3">
        <v>234.23100000000002</v>
      </c>
      <c r="AH546" s="3">
        <v>91.64766666666668</v>
      </c>
      <c r="AI546" s="4">
        <f>Table39[[#This Row],[CNA Hours Contract]]/Table39[[#This Row],[CNA Hours]]</f>
        <v>0.39127044100339697</v>
      </c>
      <c r="AJ546" s="3">
        <v>0</v>
      </c>
      <c r="AK546" s="3">
        <v>0</v>
      </c>
      <c r="AL546" s="4">
        <v>0</v>
      </c>
      <c r="AM546" s="3">
        <v>0</v>
      </c>
      <c r="AN546" s="3">
        <v>0</v>
      </c>
      <c r="AO546" s="4">
        <v>0</v>
      </c>
      <c r="AP546" s="1" t="s">
        <v>544</v>
      </c>
      <c r="AQ546" s="1">
        <v>5</v>
      </c>
    </row>
    <row r="547" spans="1:43" x14ac:dyDescent="0.2">
      <c r="A547" s="1" t="s">
        <v>680</v>
      </c>
      <c r="B547" s="1" t="s">
        <v>1229</v>
      </c>
      <c r="C547" s="1" t="s">
        <v>1396</v>
      </c>
      <c r="D547" s="1" t="s">
        <v>1706</v>
      </c>
      <c r="E547" s="3">
        <v>53.1</v>
      </c>
      <c r="F547" s="3">
        <f t="shared" si="26"/>
        <v>255.06388888888887</v>
      </c>
      <c r="G547" s="3">
        <f>SUM(Table39[[#This Row],[RN Hours Contract (W/ Admin, DON)]], Table39[[#This Row],[LPN Contract Hours (w/ Admin)]], Table39[[#This Row],[CNA/NA/Med Aide Contract Hours]])</f>
        <v>0</v>
      </c>
      <c r="H547" s="4">
        <f>Table39[[#This Row],[Total Contract Hours]]/Table39[[#This Row],[Total Hours Nurse Staffing]]</f>
        <v>0</v>
      </c>
      <c r="I547" s="3">
        <f>SUM(Table39[[#This Row],[RN Hours]], Table39[[#This Row],[RN Admin Hours]], Table39[[#This Row],[RN DON Hours]])</f>
        <v>39.208333333333336</v>
      </c>
      <c r="J547" s="3">
        <f t="shared" si="27"/>
        <v>0</v>
      </c>
      <c r="K547" s="4">
        <f>Table39[[#This Row],[RN Hours Contract (W/ Admin, DON)]]/Table39[[#This Row],[RN Hours (w/ Admin, DON)]]</f>
        <v>0</v>
      </c>
      <c r="L547" s="3">
        <v>24.516666666666666</v>
      </c>
      <c r="M547" s="3">
        <v>0</v>
      </c>
      <c r="N547" s="4">
        <f>Table39[[#This Row],[RN Hours Contract]]/Table39[[#This Row],[RN Hours]]</f>
        <v>0</v>
      </c>
      <c r="O547" s="3">
        <v>6.7333333333333334</v>
      </c>
      <c r="P547" s="3">
        <v>0</v>
      </c>
      <c r="Q547" s="4">
        <f>Table39[[#This Row],[RN Admin Hours Contract]]/Table39[[#This Row],[RN Admin Hours]]</f>
        <v>0</v>
      </c>
      <c r="R547" s="3">
        <v>7.958333333333333</v>
      </c>
      <c r="S547" s="3">
        <v>0</v>
      </c>
      <c r="T547" s="4">
        <f>Table39[[#This Row],[RN DON Hours Contract]]/Table39[[#This Row],[RN DON Hours]]</f>
        <v>0</v>
      </c>
      <c r="U547" s="3">
        <f>SUM(Table39[[#This Row],[LPN Hours]], Table39[[#This Row],[LPN Admin Hours]])</f>
        <v>68.722222222222214</v>
      </c>
      <c r="V547" s="3">
        <f>Table39[[#This Row],[LPN Hours Contract]]+Table39[[#This Row],[LPN Admin Hours Contract]]</f>
        <v>0</v>
      </c>
      <c r="W547" s="4">
        <f t="shared" si="28"/>
        <v>0</v>
      </c>
      <c r="X547" s="3">
        <v>55.738888888888887</v>
      </c>
      <c r="Y547" s="3">
        <v>0</v>
      </c>
      <c r="Z547" s="4">
        <f>Table39[[#This Row],[LPN Hours Contract]]/Table39[[#This Row],[LPN Hours]]</f>
        <v>0</v>
      </c>
      <c r="AA547" s="3">
        <v>12.983333333333333</v>
      </c>
      <c r="AB547" s="3">
        <v>0</v>
      </c>
      <c r="AC547" s="4">
        <f>Table39[[#This Row],[LPN Admin Hours Contract]]/Table39[[#This Row],[LPN Admin Hours]]</f>
        <v>0</v>
      </c>
      <c r="AD547" s="3">
        <f>SUM(Table39[[#This Row],[CNA Hours]], Table39[[#This Row],[NA in Training Hours]], Table39[[#This Row],[Med Aide/Tech Hours]])</f>
        <v>147.13333333333333</v>
      </c>
      <c r="AE547" s="3">
        <f>SUM(Table39[[#This Row],[CNA Hours Contract]], Table39[[#This Row],[NA in Training Hours Contract]], Table39[[#This Row],[Med Aide/Tech Hours Contract]])</f>
        <v>0</v>
      </c>
      <c r="AF547" s="4">
        <f>Table39[[#This Row],[CNA/NA/Med Aide Contract Hours]]/Table39[[#This Row],[Total CNA, NA in Training, Med Aide/Tech Hours]]</f>
        <v>0</v>
      </c>
      <c r="AG547" s="3">
        <v>147.13333333333333</v>
      </c>
      <c r="AH547" s="3">
        <v>0</v>
      </c>
      <c r="AI547" s="4">
        <f>Table39[[#This Row],[CNA Hours Contract]]/Table39[[#This Row],[CNA Hours]]</f>
        <v>0</v>
      </c>
      <c r="AJ547" s="3">
        <v>0</v>
      </c>
      <c r="AK547" s="3">
        <v>0</v>
      </c>
      <c r="AL547" s="4">
        <v>0</v>
      </c>
      <c r="AM547" s="3">
        <v>0</v>
      </c>
      <c r="AN547" s="3">
        <v>0</v>
      </c>
      <c r="AO547" s="4">
        <v>0</v>
      </c>
      <c r="AP547" s="1" t="s">
        <v>545</v>
      </c>
      <c r="AQ547" s="1">
        <v>5</v>
      </c>
    </row>
    <row r="548" spans="1:43" x14ac:dyDescent="0.2">
      <c r="A548" s="1" t="s">
        <v>680</v>
      </c>
      <c r="B548" s="1" t="s">
        <v>1230</v>
      </c>
      <c r="C548" s="1" t="s">
        <v>1661</v>
      </c>
      <c r="D548" s="1" t="s">
        <v>1754</v>
      </c>
      <c r="E548" s="3">
        <v>24.2</v>
      </c>
      <c r="F548" s="3">
        <f t="shared" si="26"/>
        <v>160.58022222222223</v>
      </c>
      <c r="G548" s="3">
        <f>SUM(Table39[[#This Row],[RN Hours Contract (W/ Admin, DON)]], Table39[[#This Row],[LPN Contract Hours (w/ Admin)]], Table39[[#This Row],[CNA/NA/Med Aide Contract Hours]])</f>
        <v>1.8157777777777779</v>
      </c>
      <c r="H548" s="4">
        <f>Table39[[#This Row],[Total Contract Hours]]/Table39[[#This Row],[Total Hours Nurse Staffing]]</f>
        <v>1.1307605336757951E-2</v>
      </c>
      <c r="I548" s="3">
        <f>SUM(Table39[[#This Row],[RN Hours]], Table39[[#This Row],[RN Admin Hours]], Table39[[#This Row],[RN DON Hours]])</f>
        <v>42.595888888888886</v>
      </c>
      <c r="J548" s="3">
        <f t="shared" si="27"/>
        <v>0.16755555555555557</v>
      </c>
      <c r="K548" s="4">
        <f>Table39[[#This Row],[RN Hours Contract (W/ Admin, DON)]]/Table39[[#This Row],[RN Hours (w/ Admin, DON)]]</f>
        <v>3.9336086163766458E-3</v>
      </c>
      <c r="L548" s="3">
        <v>27.331444444444443</v>
      </c>
      <c r="M548" s="3">
        <v>0.16755555555555557</v>
      </c>
      <c r="N548" s="4">
        <f>Table39[[#This Row],[RN Hours Contract]]/Table39[[#This Row],[RN Hours]]</f>
        <v>6.1305049535943547E-3</v>
      </c>
      <c r="O548" s="3">
        <v>9.6822222222222223</v>
      </c>
      <c r="P548" s="3">
        <v>0</v>
      </c>
      <c r="Q548" s="4">
        <f>Table39[[#This Row],[RN Admin Hours Contract]]/Table39[[#This Row],[RN Admin Hours]]</f>
        <v>0</v>
      </c>
      <c r="R548" s="3">
        <v>5.5822222222222218</v>
      </c>
      <c r="S548" s="3">
        <v>0</v>
      </c>
      <c r="T548" s="4">
        <f>Table39[[#This Row],[RN DON Hours Contract]]/Table39[[#This Row],[RN DON Hours]]</f>
        <v>0</v>
      </c>
      <c r="U548" s="3">
        <f>SUM(Table39[[#This Row],[LPN Hours]], Table39[[#This Row],[LPN Admin Hours]])</f>
        <v>34.109333333333332</v>
      </c>
      <c r="V548" s="3">
        <f>Table39[[#This Row],[LPN Hours Contract]]+Table39[[#This Row],[LPN Admin Hours Contract]]</f>
        <v>1.6482222222222223</v>
      </c>
      <c r="W548" s="4">
        <f t="shared" si="28"/>
        <v>4.832173663774008E-2</v>
      </c>
      <c r="X548" s="3">
        <v>29.384333333333334</v>
      </c>
      <c r="Y548" s="3">
        <v>1.6482222222222223</v>
      </c>
      <c r="Z548" s="4">
        <f>Table39[[#This Row],[LPN Hours Contract]]/Table39[[#This Row],[LPN Hours]]</f>
        <v>5.6091870573510449E-2</v>
      </c>
      <c r="AA548" s="3">
        <v>4.7249999999999996</v>
      </c>
      <c r="AB548" s="3">
        <v>0</v>
      </c>
      <c r="AC548" s="4">
        <f>Table39[[#This Row],[LPN Admin Hours Contract]]/Table39[[#This Row],[LPN Admin Hours]]</f>
        <v>0</v>
      </c>
      <c r="AD548" s="3">
        <f>SUM(Table39[[#This Row],[CNA Hours]], Table39[[#This Row],[NA in Training Hours]], Table39[[#This Row],[Med Aide/Tech Hours]])</f>
        <v>83.875</v>
      </c>
      <c r="AE548" s="3">
        <f>SUM(Table39[[#This Row],[CNA Hours Contract]], Table39[[#This Row],[NA in Training Hours Contract]], Table39[[#This Row],[Med Aide/Tech Hours Contract]])</f>
        <v>0</v>
      </c>
      <c r="AF548" s="4">
        <f>Table39[[#This Row],[CNA/NA/Med Aide Contract Hours]]/Table39[[#This Row],[Total CNA, NA in Training, Med Aide/Tech Hours]]</f>
        <v>0</v>
      </c>
      <c r="AG548" s="3">
        <v>83.875</v>
      </c>
      <c r="AH548" s="3">
        <v>0</v>
      </c>
      <c r="AI548" s="4">
        <f>Table39[[#This Row],[CNA Hours Contract]]/Table39[[#This Row],[CNA Hours]]</f>
        <v>0</v>
      </c>
      <c r="AJ548" s="3">
        <v>0</v>
      </c>
      <c r="AK548" s="3">
        <v>0</v>
      </c>
      <c r="AL548" s="4">
        <v>0</v>
      </c>
      <c r="AM548" s="3">
        <v>0</v>
      </c>
      <c r="AN548" s="3">
        <v>0</v>
      </c>
      <c r="AO548" s="4">
        <v>0</v>
      </c>
      <c r="AP548" s="1" t="s">
        <v>546</v>
      </c>
      <c r="AQ548" s="1">
        <v>5</v>
      </c>
    </row>
    <row r="549" spans="1:43" x14ac:dyDescent="0.2">
      <c r="A549" s="1" t="s">
        <v>680</v>
      </c>
      <c r="B549" s="1" t="s">
        <v>1231</v>
      </c>
      <c r="C549" s="1" t="s">
        <v>1439</v>
      </c>
      <c r="D549" s="1" t="s">
        <v>1741</v>
      </c>
      <c r="E549" s="3">
        <v>89.566666666666663</v>
      </c>
      <c r="F549" s="3">
        <f t="shared" si="26"/>
        <v>246.36944444444447</v>
      </c>
      <c r="G549" s="3">
        <f>SUM(Table39[[#This Row],[RN Hours Contract (W/ Admin, DON)]], Table39[[#This Row],[LPN Contract Hours (w/ Admin)]], Table39[[#This Row],[CNA/NA/Med Aide Contract Hours]])</f>
        <v>0</v>
      </c>
      <c r="H549" s="4">
        <f>Table39[[#This Row],[Total Contract Hours]]/Table39[[#This Row],[Total Hours Nurse Staffing]]</f>
        <v>0</v>
      </c>
      <c r="I549" s="3">
        <f>SUM(Table39[[#This Row],[RN Hours]], Table39[[#This Row],[RN Admin Hours]], Table39[[#This Row],[RN DON Hours]])</f>
        <v>47.655555555555559</v>
      </c>
      <c r="J549" s="3">
        <f t="shared" si="27"/>
        <v>0</v>
      </c>
      <c r="K549" s="4">
        <f>Table39[[#This Row],[RN Hours Contract (W/ Admin, DON)]]/Table39[[#This Row],[RN Hours (w/ Admin, DON)]]</f>
        <v>0</v>
      </c>
      <c r="L549" s="3">
        <v>43.155555555555559</v>
      </c>
      <c r="M549" s="3">
        <v>0</v>
      </c>
      <c r="N549" s="4">
        <f>Table39[[#This Row],[RN Hours Contract]]/Table39[[#This Row],[RN Hours]]</f>
        <v>0</v>
      </c>
      <c r="O549" s="3">
        <v>0</v>
      </c>
      <c r="P549" s="3">
        <v>0</v>
      </c>
      <c r="Q549" s="4">
        <v>0</v>
      </c>
      <c r="R549" s="3">
        <v>4.5</v>
      </c>
      <c r="S549" s="3">
        <v>0</v>
      </c>
      <c r="T549" s="4">
        <f>Table39[[#This Row],[RN DON Hours Contract]]/Table39[[#This Row],[RN DON Hours]]</f>
        <v>0</v>
      </c>
      <c r="U549" s="3">
        <f>SUM(Table39[[#This Row],[LPN Hours]], Table39[[#This Row],[LPN Admin Hours]])</f>
        <v>61.413888888888891</v>
      </c>
      <c r="V549" s="3">
        <f>Table39[[#This Row],[LPN Hours Contract]]+Table39[[#This Row],[LPN Admin Hours Contract]]</f>
        <v>0</v>
      </c>
      <c r="W549" s="4">
        <f t="shared" si="28"/>
        <v>0</v>
      </c>
      <c r="X549" s="3">
        <v>61.413888888888891</v>
      </c>
      <c r="Y549" s="3">
        <v>0</v>
      </c>
      <c r="Z549" s="4">
        <f>Table39[[#This Row],[LPN Hours Contract]]/Table39[[#This Row],[LPN Hours]]</f>
        <v>0</v>
      </c>
      <c r="AA549" s="3">
        <v>0</v>
      </c>
      <c r="AB549" s="3">
        <v>0</v>
      </c>
      <c r="AC549" s="4">
        <v>0</v>
      </c>
      <c r="AD549" s="3">
        <f>SUM(Table39[[#This Row],[CNA Hours]], Table39[[#This Row],[NA in Training Hours]], Table39[[#This Row],[Med Aide/Tech Hours]])</f>
        <v>137.30000000000001</v>
      </c>
      <c r="AE549" s="3">
        <f>SUM(Table39[[#This Row],[CNA Hours Contract]], Table39[[#This Row],[NA in Training Hours Contract]], Table39[[#This Row],[Med Aide/Tech Hours Contract]])</f>
        <v>0</v>
      </c>
      <c r="AF549" s="4">
        <f>Table39[[#This Row],[CNA/NA/Med Aide Contract Hours]]/Table39[[#This Row],[Total CNA, NA in Training, Med Aide/Tech Hours]]</f>
        <v>0</v>
      </c>
      <c r="AG549" s="3">
        <v>137.30000000000001</v>
      </c>
      <c r="AH549" s="3">
        <v>0</v>
      </c>
      <c r="AI549" s="4">
        <f>Table39[[#This Row],[CNA Hours Contract]]/Table39[[#This Row],[CNA Hours]]</f>
        <v>0</v>
      </c>
      <c r="AJ549" s="3">
        <v>0</v>
      </c>
      <c r="AK549" s="3">
        <v>0</v>
      </c>
      <c r="AL549" s="4">
        <v>0</v>
      </c>
      <c r="AM549" s="3">
        <v>0</v>
      </c>
      <c r="AN549" s="3">
        <v>0</v>
      </c>
      <c r="AO549" s="4">
        <v>0</v>
      </c>
      <c r="AP549" s="1" t="s">
        <v>547</v>
      </c>
      <c r="AQ549" s="1">
        <v>5</v>
      </c>
    </row>
    <row r="550" spans="1:43" x14ac:dyDescent="0.2">
      <c r="A550" s="1" t="s">
        <v>680</v>
      </c>
      <c r="B550" s="1" t="s">
        <v>1232</v>
      </c>
      <c r="C550" s="1" t="s">
        <v>1662</v>
      </c>
      <c r="D550" s="1" t="s">
        <v>1771</v>
      </c>
      <c r="E550" s="3">
        <v>32.255555555555553</v>
      </c>
      <c r="F550" s="3">
        <f t="shared" si="26"/>
        <v>122.1888888888889</v>
      </c>
      <c r="G550" s="3">
        <f>SUM(Table39[[#This Row],[RN Hours Contract (W/ Admin, DON)]], Table39[[#This Row],[LPN Contract Hours (w/ Admin)]], Table39[[#This Row],[CNA/NA/Med Aide Contract Hours]])</f>
        <v>2.3416666666666668</v>
      </c>
      <c r="H550" s="4">
        <f>Table39[[#This Row],[Total Contract Hours]]/Table39[[#This Row],[Total Hours Nurse Staffing]]</f>
        <v>1.9164317541147585E-2</v>
      </c>
      <c r="I550" s="3">
        <f>SUM(Table39[[#This Row],[RN Hours]], Table39[[#This Row],[RN Admin Hours]], Table39[[#This Row],[RN DON Hours]])</f>
        <v>21.297222222222224</v>
      </c>
      <c r="J550" s="3">
        <f t="shared" si="27"/>
        <v>0</v>
      </c>
      <c r="K550" s="4">
        <f>Table39[[#This Row],[RN Hours Contract (W/ Admin, DON)]]/Table39[[#This Row],[RN Hours (w/ Admin, DON)]]</f>
        <v>0</v>
      </c>
      <c r="L550" s="3">
        <v>13.808333333333334</v>
      </c>
      <c r="M550" s="3">
        <v>0</v>
      </c>
      <c r="N550" s="4">
        <f>Table39[[#This Row],[RN Hours Contract]]/Table39[[#This Row],[RN Hours]]</f>
        <v>0</v>
      </c>
      <c r="O550" s="3">
        <v>2.7333333333333334</v>
      </c>
      <c r="P550" s="3">
        <v>0</v>
      </c>
      <c r="Q550" s="4">
        <f>Table39[[#This Row],[RN Admin Hours Contract]]/Table39[[#This Row],[RN Admin Hours]]</f>
        <v>0</v>
      </c>
      <c r="R550" s="3">
        <v>4.7555555555555555</v>
      </c>
      <c r="S550" s="3">
        <v>0</v>
      </c>
      <c r="T550" s="4">
        <f>Table39[[#This Row],[RN DON Hours Contract]]/Table39[[#This Row],[RN DON Hours]]</f>
        <v>0</v>
      </c>
      <c r="U550" s="3">
        <f>SUM(Table39[[#This Row],[LPN Hours]], Table39[[#This Row],[LPN Admin Hours]])</f>
        <v>25.633333333333333</v>
      </c>
      <c r="V550" s="3">
        <f>Table39[[#This Row],[LPN Hours Contract]]+Table39[[#This Row],[LPN Admin Hours Contract]]</f>
        <v>1.2416666666666667</v>
      </c>
      <c r="W550" s="4">
        <f t="shared" si="28"/>
        <v>4.843953185955787E-2</v>
      </c>
      <c r="X550" s="3">
        <v>25.519444444444446</v>
      </c>
      <c r="Y550" s="3">
        <v>1.2416666666666667</v>
      </c>
      <c r="Z550" s="4">
        <f>Table39[[#This Row],[LPN Hours Contract]]/Table39[[#This Row],[LPN Hours]]</f>
        <v>4.8655709154239682E-2</v>
      </c>
      <c r="AA550" s="3">
        <v>0.11388888888888889</v>
      </c>
      <c r="AB550" s="3">
        <v>0</v>
      </c>
      <c r="AC550" s="4">
        <f>Table39[[#This Row],[LPN Admin Hours Contract]]/Table39[[#This Row],[LPN Admin Hours]]</f>
        <v>0</v>
      </c>
      <c r="AD550" s="3">
        <f>SUM(Table39[[#This Row],[CNA Hours]], Table39[[#This Row],[NA in Training Hours]], Table39[[#This Row],[Med Aide/Tech Hours]])</f>
        <v>75.25833333333334</v>
      </c>
      <c r="AE550" s="3">
        <f>SUM(Table39[[#This Row],[CNA Hours Contract]], Table39[[#This Row],[NA in Training Hours Contract]], Table39[[#This Row],[Med Aide/Tech Hours Contract]])</f>
        <v>1.1000000000000001</v>
      </c>
      <c r="AF550" s="4">
        <f>Table39[[#This Row],[CNA/NA/Med Aide Contract Hours]]/Table39[[#This Row],[Total CNA, NA in Training, Med Aide/Tech Hours]]</f>
        <v>1.4616321559074299E-2</v>
      </c>
      <c r="AG550" s="3">
        <v>75.25833333333334</v>
      </c>
      <c r="AH550" s="3">
        <v>1.1000000000000001</v>
      </c>
      <c r="AI550" s="4">
        <f>Table39[[#This Row],[CNA Hours Contract]]/Table39[[#This Row],[CNA Hours]]</f>
        <v>1.4616321559074299E-2</v>
      </c>
      <c r="AJ550" s="3">
        <v>0</v>
      </c>
      <c r="AK550" s="3">
        <v>0</v>
      </c>
      <c r="AL550" s="4">
        <v>0</v>
      </c>
      <c r="AM550" s="3">
        <v>0</v>
      </c>
      <c r="AN550" s="3">
        <v>0</v>
      </c>
      <c r="AO550" s="4">
        <v>0</v>
      </c>
      <c r="AP550" s="1" t="s">
        <v>548</v>
      </c>
      <c r="AQ550" s="1">
        <v>5</v>
      </c>
    </row>
    <row r="551" spans="1:43" x14ac:dyDescent="0.2">
      <c r="A551" s="1" t="s">
        <v>680</v>
      </c>
      <c r="B551" s="1" t="s">
        <v>1233</v>
      </c>
      <c r="C551" s="1" t="s">
        <v>1663</v>
      </c>
      <c r="D551" s="1" t="s">
        <v>1754</v>
      </c>
      <c r="E551" s="3">
        <v>55.955555555555556</v>
      </c>
      <c r="F551" s="3">
        <f t="shared" si="26"/>
        <v>150.3388888888889</v>
      </c>
      <c r="G551" s="3">
        <f>SUM(Table39[[#This Row],[RN Hours Contract (W/ Admin, DON)]], Table39[[#This Row],[LPN Contract Hours (w/ Admin)]], Table39[[#This Row],[CNA/NA/Med Aide Contract Hours]])</f>
        <v>0</v>
      </c>
      <c r="H551" s="4">
        <f>Table39[[#This Row],[Total Contract Hours]]/Table39[[#This Row],[Total Hours Nurse Staffing]]</f>
        <v>0</v>
      </c>
      <c r="I551" s="3">
        <f>SUM(Table39[[#This Row],[RN Hours]], Table39[[#This Row],[RN Admin Hours]], Table39[[#This Row],[RN DON Hours]])</f>
        <v>34.566666666666663</v>
      </c>
      <c r="J551" s="3">
        <f t="shared" si="27"/>
        <v>0</v>
      </c>
      <c r="K551" s="4">
        <f>Table39[[#This Row],[RN Hours Contract (W/ Admin, DON)]]/Table39[[#This Row],[RN Hours (w/ Admin, DON)]]</f>
        <v>0</v>
      </c>
      <c r="L551" s="3">
        <v>25.088888888888889</v>
      </c>
      <c r="M551" s="3">
        <v>0</v>
      </c>
      <c r="N551" s="4">
        <f>Table39[[#This Row],[RN Hours Contract]]/Table39[[#This Row],[RN Hours]]</f>
        <v>0</v>
      </c>
      <c r="O551" s="3">
        <v>3.8777777777777778</v>
      </c>
      <c r="P551" s="3">
        <v>0</v>
      </c>
      <c r="Q551" s="4">
        <f>Table39[[#This Row],[RN Admin Hours Contract]]/Table39[[#This Row],[RN Admin Hours]]</f>
        <v>0</v>
      </c>
      <c r="R551" s="3">
        <v>5.6</v>
      </c>
      <c r="S551" s="3">
        <v>0</v>
      </c>
      <c r="T551" s="4">
        <f>Table39[[#This Row],[RN DON Hours Contract]]/Table39[[#This Row],[RN DON Hours]]</f>
        <v>0</v>
      </c>
      <c r="U551" s="3">
        <f>SUM(Table39[[#This Row],[LPN Hours]], Table39[[#This Row],[LPN Admin Hours]])</f>
        <v>30.45</v>
      </c>
      <c r="V551" s="3">
        <f>Table39[[#This Row],[LPN Hours Contract]]+Table39[[#This Row],[LPN Admin Hours Contract]]</f>
        <v>0</v>
      </c>
      <c r="W551" s="4">
        <f t="shared" si="28"/>
        <v>0</v>
      </c>
      <c r="X551" s="3">
        <v>30.45</v>
      </c>
      <c r="Y551" s="3">
        <v>0</v>
      </c>
      <c r="Z551" s="4">
        <f>Table39[[#This Row],[LPN Hours Contract]]/Table39[[#This Row],[LPN Hours]]</f>
        <v>0</v>
      </c>
      <c r="AA551" s="3">
        <v>0</v>
      </c>
      <c r="AB551" s="3">
        <v>0</v>
      </c>
      <c r="AC551" s="4">
        <v>0</v>
      </c>
      <c r="AD551" s="3">
        <f>SUM(Table39[[#This Row],[CNA Hours]], Table39[[#This Row],[NA in Training Hours]], Table39[[#This Row],[Med Aide/Tech Hours]])</f>
        <v>85.322222222222223</v>
      </c>
      <c r="AE551" s="3">
        <f>SUM(Table39[[#This Row],[CNA Hours Contract]], Table39[[#This Row],[NA in Training Hours Contract]], Table39[[#This Row],[Med Aide/Tech Hours Contract]])</f>
        <v>0</v>
      </c>
      <c r="AF551" s="4">
        <f>Table39[[#This Row],[CNA/NA/Med Aide Contract Hours]]/Table39[[#This Row],[Total CNA, NA in Training, Med Aide/Tech Hours]]</f>
        <v>0</v>
      </c>
      <c r="AG551" s="3">
        <v>85.322222222222223</v>
      </c>
      <c r="AH551" s="3">
        <v>0</v>
      </c>
      <c r="AI551" s="4">
        <f>Table39[[#This Row],[CNA Hours Contract]]/Table39[[#This Row],[CNA Hours]]</f>
        <v>0</v>
      </c>
      <c r="AJ551" s="3">
        <v>0</v>
      </c>
      <c r="AK551" s="3">
        <v>0</v>
      </c>
      <c r="AL551" s="4">
        <v>0</v>
      </c>
      <c r="AM551" s="3">
        <v>0</v>
      </c>
      <c r="AN551" s="3">
        <v>0</v>
      </c>
      <c r="AO551" s="4">
        <v>0</v>
      </c>
      <c r="AP551" s="1" t="s">
        <v>549</v>
      </c>
      <c r="AQ551" s="1">
        <v>5</v>
      </c>
    </row>
    <row r="552" spans="1:43" x14ac:dyDescent="0.2">
      <c r="A552" s="1" t="s">
        <v>680</v>
      </c>
      <c r="B552" s="1" t="s">
        <v>1234</v>
      </c>
      <c r="C552" s="1" t="s">
        <v>1441</v>
      </c>
      <c r="D552" s="1" t="s">
        <v>1757</v>
      </c>
      <c r="E552" s="3">
        <v>39.87777777777778</v>
      </c>
      <c r="F552" s="3">
        <f t="shared" si="26"/>
        <v>98.434888888888892</v>
      </c>
      <c r="G552" s="3">
        <f>SUM(Table39[[#This Row],[RN Hours Contract (W/ Admin, DON)]], Table39[[#This Row],[LPN Contract Hours (w/ Admin)]], Table39[[#This Row],[CNA/NA/Med Aide Contract Hours]])</f>
        <v>0</v>
      </c>
      <c r="H552" s="4">
        <f>Table39[[#This Row],[Total Contract Hours]]/Table39[[#This Row],[Total Hours Nurse Staffing]]</f>
        <v>0</v>
      </c>
      <c r="I552" s="3">
        <f>SUM(Table39[[#This Row],[RN Hours]], Table39[[#This Row],[RN Admin Hours]], Table39[[#This Row],[RN DON Hours]])</f>
        <v>26.12522222222222</v>
      </c>
      <c r="J552" s="3">
        <f t="shared" si="27"/>
        <v>0</v>
      </c>
      <c r="K552" s="4">
        <f>Table39[[#This Row],[RN Hours Contract (W/ Admin, DON)]]/Table39[[#This Row],[RN Hours (w/ Admin, DON)]]</f>
        <v>0</v>
      </c>
      <c r="L552" s="3">
        <v>22.142999999999997</v>
      </c>
      <c r="M552" s="3">
        <v>0</v>
      </c>
      <c r="N552" s="4">
        <f>Table39[[#This Row],[RN Hours Contract]]/Table39[[#This Row],[RN Hours]]</f>
        <v>0</v>
      </c>
      <c r="O552" s="3">
        <v>0</v>
      </c>
      <c r="P552" s="3">
        <v>0</v>
      </c>
      <c r="Q552" s="4">
        <v>0</v>
      </c>
      <c r="R552" s="3">
        <v>3.9822222222222221</v>
      </c>
      <c r="S552" s="3">
        <v>0</v>
      </c>
      <c r="T552" s="4">
        <f>Table39[[#This Row],[RN DON Hours Contract]]/Table39[[#This Row],[RN DON Hours]]</f>
        <v>0</v>
      </c>
      <c r="U552" s="3">
        <f>SUM(Table39[[#This Row],[LPN Hours]], Table39[[#This Row],[LPN Admin Hours]])</f>
        <v>13.181333333333333</v>
      </c>
      <c r="V552" s="3">
        <f>Table39[[#This Row],[LPN Hours Contract]]+Table39[[#This Row],[LPN Admin Hours Contract]]</f>
        <v>0</v>
      </c>
      <c r="W552" s="4">
        <f t="shared" si="28"/>
        <v>0</v>
      </c>
      <c r="X552" s="3">
        <v>13.181333333333333</v>
      </c>
      <c r="Y552" s="3">
        <v>0</v>
      </c>
      <c r="Z552" s="4">
        <f>Table39[[#This Row],[LPN Hours Contract]]/Table39[[#This Row],[LPN Hours]]</f>
        <v>0</v>
      </c>
      <c r="AA552" s="3">
        <v>0</v>
      </c>
      <c r="AB552" s="3">
        <v>0</v>
      </c>
      <c r="AC552" s="4">
        <v>0</v>
      </c>
      <c r="AD552" s="3">
        <f>SUM(Table39[[#This Row],[CNA Hours]], Table39[[#This Row],[NA in Training Hours]], Table39[[#This Row],[Med Aide/Tech Hours]])</f>
        <v>59.128333333333337</v>
      </c>
      <c r="AE552" s="3">
        <f>SUM(Table39[[#This Row],[CNA Hours Contract]], Table39[[#This Row],[NA in Training Hours Contract]], Table39[[#This Row],[Med Aide/Tech Hours Contract]])</f>
        <v>0</v>
      </c>
      <c r="AF552" s="4">
        <f>Table39[[#This Row],[CNA/NA/Med Aide Contract Hours]]/Table39[[#This Row],[Total CNA, NA in Training, Med Aide/Tech Hours]]</f>
        <v>0</v>
      </c>
      <c r="AG552" s="3">
        <v>59.128333333333337</v>
      </c>
      <c r="AH552" s="3">
        <v>0</v>
      </c>
      <c r="AI552" s="4">
        <f>Table39[[#This Row],[CNA Hours Contract]]/Table39[[#This Row],[CNA Hours]]</f>
        <v>0</v>
      </c>
      <c r="AJ552" s="3">
        <v>0</v>
      </c>
      <c r="AK552" s="3">
        <v>0</v>
      </c>
      <c r="AL552" s="4">
        <v>0</v>
      </c>
      <c r="AM552" s="3">
        <v>0</v>
      </c>
      <c r="AN552" s="3">
        <v>0</v>
      </c>
      <c r="AO552" s="4">
        <v>0</v>
      </c>
      <c r="AP552" s="1" t="s">
        <v>550</v>
      </c>
      <c r="AQ552" s="1">
        <v>5</v>
      </c>
    </row>
    <row r="553" spans="1:43" x14ac:dyDescent="0.2">
      <c r="A553" s="1" t="s">
        <v>680</v>
      </c>
      <c r="B553" s="1" t="s">
        <v>1235</v>
      </c>
      <c r="C553" s="1" t="s">
        <v>1368</v>
      </c>
      <c r="D553" s="1" t="s">
        <v>1744</v>
      </c>
      <c r="E553" s="3">
        <v>85.74444444444444</v>
      </c>
      <c r="F553" s="3">
        <f t="shared" si="26"/>
        <v>304.83333333333337</v>
      </c>
      <c r="G553" s="3">
        <f>SUM(Table39[[#This Row],[RN Hours Contract (W/ Admin, DON)]], Table39[[#This Row],[LPN Contract Hours (w/ Admin)]], Table39[[#This Row],[CNA/NA/Med Aide Contract Hours]])</f>
        <v>63.555555555555557</v>
      </c>
      <c r="H553" s="4">
        <f>Table39[[#This Row],[Total Contract Hours]]/Table39[[#This Row],[Total Hours Nurse Staffing]]</f>
        <v>0.20849280116639327</v>
      </c>
      <c r="I553" s="3">
        <f>SUM(Table39[[#This Row],[RN Hours]], Table39[[#This Row],[RN Admin Hours]], Table39[[#This Row],[RN DON Hours]])</f>
        <v>109.60833333333332</v>
      </c>
      <c r="J553" s="3">
        <f t="shared" si="27"/>
        <v>24.177777777777777</v>
      </c>
      <c r="K553" s="4">
        <f>Table39[[#This Row],[RN Hours Contract (W/ Admin, DON)]]/Table39[[#This Row],[RN Hours (w/ Admin, DON)]]</f>
        <v>0.22058339035454524</v>
      </c>
      <c r="L553" s="3">
        <v>74.402777777777771</v>
      </c>
      <c r="M553" s="3">
        <v>24.177777777777777</v>
      </c>
      <c r="N553" s="4">
        <f>Table39[[#This Row],[RN Hours Contract]]/Table39[[#This Row],[RN Hours]]</f>
        <v>0.32495799887997018</v>
      </c>
      <c r="O553" s="3">
        <v>29.516666666666666</v>
      </c>
      <c r="P553" s="3">
        <v>0</v>
      </c>
      <c r="Q553" s="4">
        <f>Table39[[#This Row],[RN Admin Hours Contract]]/Table39[[#This Row],[RN Admin Hours]]</f>
        <v>0</v>
      </c>
      <c r="R553" s="3">
        <v>5.6888888888888891</v>
      </c>
      <c r="S553" s="3">
        <v>0</v>
      </c>
      <c r="T553" s="4">
        <f>Table39[[#This Row],[RN DON Hours Contract]]/Table39[[#This Row],[RN DON Hours]]</f>
        <v>0</v>
      </c>
      <c r="U553" s="3">
        <f>SUM(Table39[[#This Row],[LPN Hours]], Table39[[#This Row],[LPN Admin Hours]])</f>
        <v>29.747222222222224</v>
      </c>
      <c r="V553" s="3">
        <f>Table39[[#This Row],[LPN Hours Contract]]+Table39[[#This Row],[LPN Admin Hours Contract]]</f>
        <v>0</v>
      </c>
      <c r="W553" s="4">
        <f t="shared" si="28"/>
        <v>0</v>
      </c>
      <c r="X553" s="3">
        <v>29.747222222222224</v>
      </c>
      <c r="Y553" s="3">
        <v>0</v>
      </c>
      <c r="Z553" s="4">
        <f>Table39[[#This Row],[LPN Hours Contract]]/Table39[[#This Row],[LPN Hours]]</f>
        <v>0</v>
      </c>
      <c r="AA553" s="3">
        <v>0</v>
      </c>
      <c r="AB553" s="3">
        <v>0</v>
      </c>
      <c r="AC553" s="4">
        <v>0</v>
      </c>
      <c r="AD553" s="3">
        <f>SUM(Table39[[#This Row],[CNA Hours]], Table39[[#This Row],[NA in Training Hours]], Table39[[#This Row],[Med Aide/Tech Hours]])</f>
        <v>165.47777777777779</v>
      </c>
      <c r="AE553" s="3">
        <f>SUM(Table39[[#This Row],[CNA Hours Contract]], Table39[[#This Row],[NA in Training Hours Contract]], Table39[[#This Row],[Med Aide/Tech Hours Contract]])</f>
        <v>39.37777777777778</v>
      </c>
      <c r="AF553" s="4">
        <f>Table39[[#This Row],[CNA/NA/Med Aide Contract Hours]]/Table39[[#This Row],[Total CNA, NA in Training, Med Aide/Tech Hours]]</f>
        <v>0.23796414422883233</v>
      </c>
      <c r="AG553" s="3">
        <v>165.47777777777779</v>
      </c>
      <c r="AH553" s="3">
        <v>39.37777777777778</v>
      </c>
      <c r="AI553" s="4">
        <f>Table39[[#This Row],[CNA Hours Contract]]/Table39[[#This Row],[CNA Hours]]</f>
        <v>0.23796414422883233</v>
      </c>
      <c r="AJ553" s="3">
        <v>0</v>
      </c>
      <c r="AK553" s="3">
        <v>0</v>
      </c>
      <c r="AL553" s="4">
        <v>0</v>
      </c>
      <c r="AM553" s="3">
        <v>0</v>
      </c>
      <c r="AN553" s="3">
        <v>0</v>
      </c>
      <c r="AO553" s="4">
        <v>0</v>
      </c>
      <c r="AP553" s="1" t="s">
        <v>551</v>
      </c>
      <c r="AQ553" s="1">
        <v>5</v>
      </c>
    </row>
    <row r="554" spans="1:43" x14ac:dyDescent="0.2">
      <c r="A554" s="1" t="s">
        <v>680</v>
      </c>
      <c r="B554" s="1" t="s">
        <v>1236</v>
      </c>
      <c r="C554" s="1" t="s">
        <v>1664</v>
      </c>
      <c r="D554" s="1" t="s">
        <v>1791</v>
      </c>
      <c r="E554" s="3">
        <v>76.322222222222223</v>
      </c>
      <c r="F554" s="3">
        <f t="shared" si="26"/>
        <v>283.06388888888887</v>
      </c>
      <c r="G554" s="3">
        <f>SUM(Table39[[#This Row],[RN Hours Contract (W/ Admin, DON)]], Table39[[#This Row],[LPN Contract Hours (w/ Admin)]], Table39[[#This Row],[CNA/NA/Med Aide Contract Hours]])</f>
        <v>84.569444444444443</v>
      </c>
      <c r="H554" s="4">
        <f>Table39[[#This Row],[Total Contract Hours]]/Table39[[#This Row],[Total Hours Nurse Staffing]]</f>
        <v>0.29876451134902804</v>
      </c>
      <c r="I554" s="3">
        <f>SUM(Table39[[#This Row],[RN Hours]], Table39[[#This Row],[RN Admin Hours]], Table39[[#This Row],[RN DON Hours]])</f>
        <v>35.347222222222221</v>
      </c>
      <c r="J554" s="3">
        <f t="shared" si="27"/>
        <v>0</v>
      </c>
      <c r="K554" s="4">
        <f>Table39[[#This Row],[RN Hours Contract (W/ Admin, DON)]]/Table39[[#This Row],[RN Hours (w/ Admin, DON)]]</f>
        <v>0</v>
      </c>
      <c r="L554" s="3">
        <v>25.097222222222221</v>
      </c>
      <c r="M554" s="3">
        <v>0</v>
      </c>
      <c r="N554" s="4">
        <f>Table39[[#This Row],[RN Hours Contract]]/Table39[[#This Row],[RN Hours]]</f>
        <v>0</v>
      </c>
      <c r="O554" s="3">
        <v>5.6305555555555555</v>
      </c>
      <c r="P554" s="3">
        <v>0</v>
      </c>
      <c r="Q554" s="4">
        <f>Table39[[#This Row],[RN Admin Hours Contract]]/Table39[[#This Row],[RN Admin Hours]]</f>
        <v>0</v>
      </c>
      <c r="R554" s="3">
        <v>4.6194444444444445</v>
      </c>
      <c r="S554" s="3">
        <v>0</v>
      </c>
      <c r="T554" s="4">
        <f>Table39[[#This Row],[RN DON Hours Contract]]/Table39[[#This Row],[RN DON Hours]]</f>
        <v>0</v>
      </c>
      <c r="U554" s="3">
        <f>SUM(Table39[[#This Row],[LPN Hours]], Table39[[#This Row],[LPN Admin Hours]])</f>
        <v>79.033333333333331</v>
      </c>
      <c r="V554" s="3">
        <f>Table39[[#This Row],[LPN Hours Contract]]+Table39[[#This Row],[LPN Admin Hours Contract]]</f>
        <v>29.836111111111112</v>
      </c>
      <c r="W554" s="4">
        <f t="shared" si="28"/>
        <v>0.37751300435821739</v>
      </c>
      <c r="X554" s="3">
        <v>74.861111111111114</v>
      </c>
      <c r="Y554" s="3">
        <v>29.836111111111112</v>
      </c>
      <c r="Z554" s="4">
        <f>Table39[[#This Row],[LPN Hours Contract]]/Table39[[#This Row],[LPN Hours]]</f>
        <v>0.39855287569573283</v>
      </c>
      <c r="AA554" s="3">
        <v>4.1722222222222225</v>
      </c>
      <c r="AB554" s="3">
        <v>0</v>
      </c>
      <c r="AC554" s="4">
        <f>Table39[[#This Row],[LPN Admin Hours Contract]]/Table39[[#This Row],[LPN Admin Hours]]</f>
        <v>0</v>
      </c>
      <c r="AD554" s="3">
        <f>SUM(Table39[[#This Row],[CNA Hours]], Table39[[#This Row],[NA in Training Hours]], Table39[[#This Row],[Med Aide/Tech Hours]])</f>
        <v>168.68333333333334</v>
      </c>
      <c r="AE554" s="3">
        <f>SUM(Table39[[#This Row],[CNA Hours Contract]], Table39[[#This Row],[NA in Training Hours Contract]], Table39[[#This Row],[Med Aide/Tech Hours Contract]])</f>
        <v>54.733333333333334</v>
      </c>
      <c r="AF554" s="4">
        <f>Table39[[#This Row],[CNA/NA/Med Aide Contract Hours]]/Table39[[#This Row],[Total CNA, NA in Training, Med Aide/Tech Hours]]</f>
        <v>0.32447386621875307</v>
      </c>
      <c r="AG554" s="3">
        <v>168.68333333333334</v>
      </c>
      <c r="AH554" s="3">
        <v>54.733333333333334</v>
      </c>
      <c r="AI554" s="4">
        <f>Table39[[#This Row],[CNA Hours Contract]]/Table39[[#This Row],[CNA Hours]]</f>
        <v>0.32447386621875307</v>
      </c>
      <c r="AJ554" s="3">
        <v>0</v>
      </c>
      <c r="AK554" s="3">
        <v>0</v>
      </c>
      <c r="AL554" s="4">
        <v>0</v>
      </c>
      <c r="AM554" s="3">
        <v>0</v>
      </c>
      <c r="AN554" s="3">
        <v>0</v>
      </c>
      <c r="AO554" s="4">
        <v>0</v>
      </c>
      <c r="AP554" s="1" t="s">
        <v>552</v>
      </c>
      <c r="AQ554" s="1">
        <v>5</v>
      </c>
    </row>
    <row r="555" spans="1:43" x14ac:dyDescent="0.2">
      <c r="A555" s="1" t="s">
        <v>680</v>
      </c>
      <c r="B555" s="1" t="s">
        <v>1237</v>
      </c>
      <c r="C555" s="1" t="s">
        <v>1665</v>
      </c>
      <c r="D555" s="1" t="s">
        <v>1757</v>
      </c>
      <c r="E555" s="3">
        <v>34.333333333333336</v>
      </c>
      <c r="F555" s="3">
        <f t="shared" si="26"/>
        <v>142.35666666666668</v>
      </c>
      <c r="G555" s="3">
        <f>SUM(Table39[[#This Row],[RN Hours Contract (W/ Admin, DON)]], Table39[[#This Row],[LPN Contract Hours (w/ Admin)]], Table39[[#This Row],[CNA/NA/Med Aide Contract Hours]])</f>
        <v>0</v>
      </c>
      <c r="H555" s="4">
        <f>Table39[[#This Row],[Total Contract Hours]]/Table39[[#This Row],[Total Hours Nurse Staffing]]</f>
        <v>0</v>
      </c>
      <c r="I555" s="3">
        <f>SUM(Table39[[#This Row],[RN Hours]], Table39[[#This Row],[RN Admin Hours]], Table39[[#This Row],[RN DON Hours]])</f>
        <v>51.605555555555554</v>
      </c>
      <c r="J555" s="3">
        <f t="shared" si="27"/>
        <v>0</v>
      </c>
      <c r="K555" s="4">
        <f>Table39[[#This Row],[RN Hours Contract (W/ Admin, DON)]]/Table39[[#This Row],[RN Hours (w/ Admin, DON)]]</f>
        <v>0</v>
      </c>
      <c r="L555" s="3">
        <v>46.046777777777777</v>
      </c>
      <c r="M555" s="3">
        <v>0</v>
      </c>
      <c r="N555" s="4">
        <f>Table39[[#This Row],[RN Hours Contract]]/Table39[[#This Row],[RN Hours]]</f>
        <v>0</v>
      </c>
      <c r="O555" s="3">
        <v>0</v>
      </c>
      <c r="P555" s="3">
        <v>0</v>
      </c>
      <c r="Q555" s="4">
        <v>0</v>
      </c>
      <c r="R555" s="3">
        <v>5.5587777777777783</v>
      </c>
      <c r="S555" s="3">
        <v>0</v>
      </c>
      <c r="T555" s="4">
        <f>Table39[[#This Row],[RN DON Hours Contract]]/Table39[[#This Row],[RN DON Hours]]</f>
        <v>0</v>
      </c>
      <c r="U555" s="3">
        <f>SUM(Table39[[#This Row],[LPN Hours]], Table39[[#This Row],[LPN Admin Hours]])</f>
        <v>23.009333333333331</v>
      </c>
      <c r="V555" s="3">
        <f>Table39[[#This Row],[LPN Hours Contract]]+Table39[[#This Row],[LPN Admin Hours Contract]]</f>
        <v>0</v>
      </c>
      <c r="W555" s="4">
        <f t="shared" si="28"/>
        <v>0</v>
      </c>
      <c r="X555" s="3">
        <v>19.18011111111111</v>
      </c>
      <c r="Y555" s="3">
        <v>0</v>
      </c>
      <c r="Z555" s="4">
        <f>Table39[[#This Row],[LPN Hours Contract]]/Table39[[#This Row],[LPN Hours]]</f>
        <v>0</v>
      </c>
      <c r="AA555" s="3">
        <v>3.8292222222222221</v>
      </c>
      <c r="AB555" s="3">
        <v>0</v>
      </c>
      <c r="AC555" s="4">
        <f>Table39[[#This Row],[LPN Admin Hours Contract]]/Table39[[#This Row],[LPN Admin Hours]]</f>
        <v>0</v>
      </c>
      <c r="AD555" s="3">
        <f>SUM(Table39[[#This Row],[CNA Hours]], Table39[[#This Row],[NA in Training Hours]], Table39[[#This Row],[Med Aide/Tech Hours]])</f>
        <v>67.741777777777784</v>
      </c>
      <c r="AE555" s="3">
        <f>SUM(Table39[[#This Row],[CNA Hours Contract]], Table39[[#This Row],[NA in Training Hours Contract]], Table39[[#This Row],[Med Aide/Tech Hours Contract]])</f>
        <v>0</v>
      </c>
      <c r="AF555" s="4">
        <f>Table39[[#This Row],[CNA/NA/Med Aide Contract Hours]]/Table39[[#This Row],[Total CNA, NA in Training, Med Aide/Tech Hours]]</f>
        <v>0</v>
      </c>
      <c r="AG555" s="3">
        <v>67.741777777777784</v>
      </c>
      <c r="AH555" s="3">
        <v>0</v>
      </c>
      <c r="AI555" s="4">
        <f>Table39[[#This Row],[CNA Hours Contract]]/Table39[[#This Row],[CNA Hours]]</f>
        <v>0</v>
      </c>
      <c r="AJ555" s="3">
        <v>0</v>
      </c>
      <c r="AK555" s="3">
        <v>0</v>
      </c>
      <c r="AL555" s="4">
        <v>0</v>
      </c>
      <c r="AM555" s="3">
        <v>0</v>
      </c>
      <c r="AN555" s="3">
        <v>0</v>
      </c>
      <c r="AO555" s="4">
        <v>0</v>
      </c>
      <c r="AP555" s="1" t="s">
        <v>553</v>
      </c>
      <c r="AQ555" s="1">
        <v>5</v>
      </c>
    </row>
    <row r="556" spans="1:43" x14ac:dyDescent="0.2">
      <c r="A556" s="1" t="s">
        <v>680</v>
      </c>
      <c r="B556" s="1" t="s">
        <v>1238</v>
      </c>
      <c r="C556" s="1" t="s">
        <v>1381</v>
      </c>
      <c r="D556" s="1" t="s">
        <v>1714</v>
      </c>
      <c r="E556" s="3">
        <v>31.244444444444444</v>
      </c>
      <c r="F556" s="3">
        <f t="shared" si="26"/>
        <v>119.40833333333333</v>
      </c>
      <c r="G556" s="3">
        <f>SUM(Table39[[#This Row],[RN Hours Contract (W/ Admin, DON)]], Table39[[#This Row],[LPN Contract Hours (w/ Admin)]], Table39[[#This Row],[CNA/NA/Med Aide Contract Hours]])</f>
        <v>0</v>
      </c>
      <c r="H556" s="4">
        <f>Table39[[#This Row],[Total Contract Hours]]/Table39[[#This Row],[Total Hours Nurse Staffing]]</f>
        <v>0</v>
      </c>
      <c r="I556" s="3">
        <f>SUM(Table39[[#This Row],[RN Hours]], Table39[[#This Row],[RN Admin Hours]], Table39[[#This Row],[RN DON Hours]])</f>
        <v>19.966666666666669</v>
      </c>
      <c r="J556" s="3">
        <f t="shared" si="27"/>
        <v>0</v>
      </c>
      <c r="K556" s="4">
        <f>Table39[[#This Row],[RN Hours Contract (W/ Admin, DON)]]/Table39[[#This Row],[RN Hours (w/ Admin, DON)]]</f>
        <v>0</v>
      </c>
      <c r="L556" s="3">
        <v>14.3</v>
      </c>
      <c r="M556" s="3">
        <v>0</v>
      </c>
      <c r="N556" s="4">
        <f>Table39[[#This Row],[RN Hours Contract]]/Table39[[#This Row],[RN Hours]]</f>
        <v>0</v>
      </c>
      <c r="O556" s="3">
        <v>0</v>
      </c>
      <c r="P556" s="3">
        <v>0</v>
      </c>
      <c r="Q556" s="4">
        <v>0</v>
      </c>
      <c r="R556" s="3">
        <v>5.666666666666667</v>
      </c>
      <c r="S556" s="3">
        <v>0</v>
      </c>
      <c r="T556" s="4">
        <f>Table39[[#This Row],[RN DON Hours Contract]]/Table39[[#This Row],[RN DON Hours]]</f>
        <v>0</v>
      </c>
      <c r="U556" s="3">
        <f>SUM(Table39[[#This Row],[LPN Hours]], Table39[[#This Row],[LPN Admin Hours]])</f>
        <v>21.544444444444444</v>
      </c>
      <c r="V556" s="3">
        <f>Table39[[#This Row],[LPN Hours Contract]]+Table39[[#This Row],[LPN Admin Hours Contract]]</f>
        <v>0</v>
      </c>
      <c r="W556" s="4">
        <f t="shared" si="28"/>
        <v>0</v>
      </c>
      <c r="X556" s="3">
        <v>19.108333333333334</v>
      </c>
      <c r="Y556" s="3">
        <v>0</v>
      </c>
      <c r="Z556" s="4">
        <f>Table39[[#This Row],[LPN Hours Contract]]/Table39[[#This Row],[LPN Hours]]</f>
        <v>0</v>
      </c>
      <c r="AA556" s="3">
        <v>2.4361111111111109</v>
      </c>
      <c r="AB556" s="3">
        <v>0</v>
      </c>
      <c r="AC556" s="4">
        <f>Table39[[#This Row],[LPN Admin Hours Contract]]/Table39[[#This Row],[LPN Admin Hours]]</f>
        <v>0</v>
      </c>
      <c r="AD556" s="3">
        <f>SUM(Table39[[#This Row],[CNA Hours]], Table39[[#This Row],[NA in Training Hours]], Table39[[#This Row],[Med Aide/Tech Hours]])</f>
        <v>77.897222222222226</v>
      </c>
      <c r="AE556" s="3">
        <f>SUM(Table39[[#This Row],[CNA Hours Contract]], Table39[[#This Row],[NA in Training Hours Contract]], Table39[[#This Row],[Med Aide/Tech Hours Contract]])</f>
        <v>0</v>
      </c>
      <c r="AF556" s="4">
        <f>Table39[[#This Row],[CNA/NA/Med Aide Contract Hours]]/Table39[[#This Row],[Total CNA, NA in Training, Med Aide/Tech Hours]]</f>
        <v>0</v>
      </c>
      <c r="AG556" s="3">
        <v>71.327777777777783</v>
      </c>
      <c r="AH556" s="3">
        <v>0</v>
      </c>
      <c r="AI556" s="4">
        <f>Table39[[#This Row],[CNA Hours Contract]]/Table39[[#This Row],[CNA Hours]]</f>
        <v>0</v>
      </c>
      <c r="AJ556" s="3">
        <v>6.5694444444444446</v>
      </c>
      <c r="AK556" s="3">
        <v>0</v>
      </c>
      <c r="AL556" s="4">
        <f>Table39[[#This Row],[NA in Training Hours Contract]]/Table39[[#This Row],[NA in Training Hours]]</f>
        <v>0</v>
      </c>
      <c r="AM556" s="3">
        <v>0</v>
      </c>
      <c r="AN556" s="3">
        <v>0</v>
      </c>
      <c r="AO556" s="4">
        <v>0</v>
      </c>
      <c r="AP556" s="1" t="s">
        <v>554</v>
      </c>
      <c r="AQ556" s="1">
        <v>5</v>
      </c>
    </row>
    <row r="557" spans="1:43" x14ac:dyDescent="0.2">
      <c r="A557" s="1" t="s">
        <v>680</v>
      </c>
      <c r="B557" s="1" t="s">
        <v>1239</v>
      </c>
      <c r="C557" s="1" t="s">
        <v>1469</v>
      </c>
      <c r="D557" s="1" t="s">
        <v>1727</v>
      </c>
      <c r="E557" s="3">
        <v>56.4</v>
      </c>
      <c r="F557" s="3">
        <f t="shared" si="26"/>
        <v>142.81233333333333</v>
      </c>
      <c r="G557" s="3">
        <f>SUM(Table39[[#This Row],[RN Hours Contract (W/ Admin, DON)]], Table39[[#This Row],[LPN Contract Hours (w/ Admin)]], Table39[[#This Row],[CNA/NA/Med Aide Contract Hours]])</f>
        <v>0</v>
      </c>
      <c r="H557" s="4">
        <f>Table39[[#This Row],[Total Contract Hours]]/Table39[[#This Row],[Total Hours Nurse Staffing]]</f>
        <v>0</v>
      </c>
      <c r="I557" s="3">
        <f>SUM(Table39[[#This Row],[RN Hours]], Table39[[#This Row],[RN Admin Hours]], Table39[[#This Row],[RN DON Hours]])</f>
        <v>43.81388888888889</v>
      </c>
      <c r="J557" s="3">
        <f t="shared" si="27"/>
        <v>0</v>
      </c>
      <c r="K557" s="4">
        <f>Table39[[#This Row],[RN Hours Contract (W/ Admin, DON)]]/Table39[[#This Row],[RN Hours (w/ Admin, DON)]]</f>
        <v>0</v>
      </c>
      <c r="L557" s="3">
        <v>29.81111111111111</v>
      </c>
      <c r="M557" s="3">
        <v>0</v>
      </c>
      <c r="N557" s="4">
        <f>Table39[[#This Row],[RN Hours Contract]]/Table39[[#This Row],[RN Hours]]</f>
        <v>0</v>
      </c>
      <c r="O557" s="3">
        <v>8.530555555555555</v>
      </c>
      <c r="P557" s="3">
        <v>0</v>
      </c>
      <c r="Q557" s="4">
        <f>Table39[[#This Row],[RN Admin Hours Contract]]/Table39[[#This Row],[RN Admin Hours]]</f>
        <v>0</v>
      </c>
      <c r="R557" s="3">
        <v>5.4722222222222223</v>
      </c>
      <c r="S557" s="3">
        <v>0</v>
      </c>
      <c r="T557" s="4">
        <f>Table39[[#This Row],[RN DON Hours Contract]]/Table39[[#This Row],[RN DON Hours]]</f>
        <v>0</v>
      </c>
      <c r="U557" s="3">
        <f>SUM(Table39[[#This Row],[LPN Hours]], Table39[[#This Row],[LPN Admin Hours]])</f>
        <v>16.091666666666665</v>
      </c>
      <c r="V557" s="3">
        <f>Table39[[#This Row],[LPN Hours Contract]]+Table39[[#This Row],[LPN Admin Hours Contract]]</f>
        <v>0</v>
      </c>
      <c r="W557" s="4">
        <f t="shared" si="28"/>
        <v>0</v>
      </c>
      <c r="X557" s="3">
        <v>16.091666666666665</v>
      </c>
      <c r="Y557" s="3">
        <v>0</v>
      </c>
      <c r="Z557" s="4">
        <f>Table39[[#This Row],[LPN Hours Contract]]/Table39[[#This Row],[LPN Hours]]</f>
        <v>0</v>
      </c>
      <c r="AA557" s="3">
        <v>0</v>
      </c>
      <c r="AB557" s="3">
        <v>0</v>
      </c>
      <c r="AC557" s="4">
        <v>0</v>
      </c>
      <c r="AD557" s="3">
        <f>SUM(Table39[[#This Row],[CNA Hours]], Table39[[#This Row],[NA in Training Hours]], Table39[[#This Row],[Med Aide/Tech Hours]])</f>
        <v>82.906777777777776</v>
      </c>
      <c r="AE557" s="3">
        <f>SUM(Table39[[#This Row],[CNA Hours Contract]], Table39[[#This Row],[NA in Training Hours Contract]], Table39[[#This Row],[Med Aide/Tech Hours Contract]])</f>
        <v>0</v>
      </c>
      <c r="AF557" s="4">
        <f>Table39[[#This Row],[CNA/NA/Med Aide Contract Hours]]/Table39[[#This Row],[Total CNA, NA in Training, Med Aide/Tech Hours]]</f>
        <v>0</v>
      </c>
      <c r="AG557" s="3">
        <v>78.651222222222216</v>
      </c>
      <c r="AH557" s="3">
        <v>0</v>
      </c>
      <c r="AI557" s="4">
        <f>Table39[[#This Row],[CNA Hours Contract]]/Table39[[#This Row],[CNA Hours]]</f>
        <v>0</v>
      </c>
      <c r="AJ557" s="3">
        <v>4.2555555555555555</v>
      </c>
      <c r="AK557" s="3">
        <v>0</v>
      </c>
      <c r="AL557" s="4">
        <f>Table39[[#This Row],[NA in Training Hours Contract]]/Table39[[#This Row],[NA in Training Hours]]</f>
        <v>0</v>
      </c>
      <c r="AM557" s="3">
        <v>0</v>
      </c>
      <c r="AN557" s="3">
        <v>0</v>
      </c>
      <c r="AO557" s="4">
        <v>0</v>
      </c>
      <c r="AP557" s="1" t="s">
        <v>555</v>
      </c>
      <c r="AQ557" s="1">
        <v>5</v>
      </c>
    </row>
    <row r="558" spans="1:43" x14ac:dyDescent="0.2">
      <c r="A558" s="1" t="s">
        <v>680</v>
      </c>
      <c r="B558" s="1" t="s">
        <v>1240</v>
      </c>
      <c r="C558" s="1" t="s">
        <v>1478</v>
      </c>
      <c r="D558" s="1" t="s">
        <v>1766</v>
      </c>
      <c r="E558" s="3">
        <v>55.788888888888891</v>
      </c>
      <c r="F558" s="3">
        <f t="shared" si="26"/>
        <v>210.23222222222222</v>
      </c>
      <c r="G558" s="3">
        <f>SUM(Table39[[#This Row],[RN Hours Contract (W/ Admin, DON)]], Table39[[#This Row],[LPN Contract Hours (w/ Admin)]], Table39[[#This Row],[CNA/NA/Med Aide Contract Hours]])</f>
        <v>0</v>
      </c>
      <c r="H558" s="4">
        <f>Table39[[#This Row],[Total Contract Hours]]/Table39[[#This Row],[Total Hours Nurse Staffing]]</f>
        <v>0</v>
      </c>
      <c r="I558" s="3">
        <f>SUM(Table39[[#This Row],[RN Hours]], Table39[[#This Row],[RN Admin Hours]], Table39[[#This Row],[RN DON Hours]])</f>
        <v>20.489222222222228</v>
      </c>
      <c r="J558" s="3">
        <f t="shared" si="27"/>
        <v>0</v>
      </c>
      <c r="K558" s="4">
        <f>Table39[[#This Row],[RN Hours Contract (W/ Admin, DON)]]/Table39[[#This Row],[RN Hours (w/ Admin, DON)]]</f>
        <v>0</v>
      </c>
      <c r="L558" s="3">
        <v>7.3805555555555555</v>
      </c>
      <c r="M558" s="3">
        <v>0</v>
      </c>
      <c r="N558" s="4">
        <f>Table39[[#This Row],[RN Hours Contract]]/Table39[[#This Row],[RN Hours]]</f>
        <v>0</v>
      </c>
      <c r="O558" s="3">
        <v>7.3944444444444448</v>
      </c>
      <c r="P558" s="3">
        <v>0</v>
      </c>
      <c r="Q558" s="4">
        <f>Table39[[#This Row],[RN Admin Hours Contract]]/Table39[[#This Row],[RN Admin Hours]]</f>
        <v>0</v>
      </c>
      <c r="R558" s="3">
        <v>5.7142222222222268</v>
      </c>
      <c r="S558" s="3">
        <v>0</v>
      </c>
      <c r="T558" s="4">
        <f>Table39[[#This Row],[RN DON Hours Contract]]/Table39[[#This Row],[RN DON Hours]]</f>
        <v>0</v>
      </c>
      <c r="U558" s="3">
        <f>SUM(Table39[[#This Row],[LPN Hours]], Table39[[#This Row],[LPN Admin Hours]])</f>
        <v>47.227666666666664</v>
      </c>
      <c r="V558" s="3">
        <f>Table39[[#This Row],[LPN Hours Contract]]+Table39[[#This Row],[LPN Admin Hours Contract]]</f>
        <v>0</v>
      </c>
      <c r="W558" s="4">
        <f t="shared" si="28"/>
        <v>0</v>
      </c>
      <c r="X558" s="3">
        <v>42.472111111111111</v>
      </c>
      <c r="Y558" s="3">
        <v>0</v>
      </c>
      <c r="Z558" s="4">
        <f>Table39[[#This Row],[LPN Hours Contract]]/Table39[[#This Row],[LPN Hours]]</f>
        <v>0</v>
      </c>
      <c r="AA558" s="3">
        <v>4.7555555555555555</v>
      </c>
      <c r="AB558" s="3">
        <v>0</v>
      </c>
      <c r="AC558" s="4">
        <f>Table39[[#This Row],[LPN Admin Hours Contract]]/Table39[[#This Row],[LPN Admin Hours]]</f>
        <v>0</v>
      </c>
      <c r="AD558" s="3">
        <f>SUM(Table39[[#This Row],[CNA Hours]], Table39[[#This Row],[NA in Training Hours]], Table39[[#This Row],[Med Aide/Tech Hours]])</f>
        <v>142.51533333333333</v>
      </c>
      <c r="AE558" s="3">
        <f>SUM(Table39[[#This Row],[CNA Hours Contract]], Table39[[#This Row],[NA in Training Hours Contract]], Table39[[#This Row],[Med Aide/Tech Hours Contract]])</f>
        <v>0</v>
      </c>
      <c r="AF558" s="4">
        <f>Table39[[#This Row],[CNA/NA/Med Aide Contract Hours]]/Table39[[#This Row],[Total CNA, NA in Training, Med Aide/Tech Hours]]</f>
        <v>0</v>
      </c>
      <c r="AG558" s="3">
        <v>142.51533333333333</v>
      </c>
      <c r="AH558" s="3">
        <v>0</v>
      </c>
      <c r="AI558" s="4">
        <f>Table39[[#This Row],[CNA Hours Contract]]/Table39[[#This Row],[CNA Hours]]</f>
        <v>0</v>
      </c>
      <c r="AJ558" s="3">
        <v>0</v>
      </c>
      <c r="AK558" s="3">
        <v>0</v>
      </c>
      <c r="AL558" s="4">
        <v>0</v>
      </c>
      <c r="AM558" s="3">
        <v>0</v>
      </c>
      <c r="AN558" s="3">
        <v>0</v>
      </c>
      <c r="AO558" s="4">
        <v>0</v>
      </c>
      <c r="AP558" s="1" t="s">
        <v>556</v>
      </c>
      <c r="AQ558" s="1">
        <v>5</v>
      </c>
    </row>
    <row r="559" spans="1:43" x14ac:dyDescent="0.2">
      <c r="A559" s="1" t="s">
        <v>680</v>
      </c>
      <c r="B559" s="1" t="s">
        <v>1241</v>
      </c>
      <c r="C559" s="1" t="s">
        <v>1608</v>
      </c>
      <c r="D559" s="1" t="s">
        <v>1706</v>
      </c>
      <c r="E559" s="3">
        <v>58.855555555555554</v>
      </c>
      <c r="F559" s="3">
        <f t="shared" si="26"/>
        <v>200.64255555555553</v>
      </c>
      <c r="G559" s="3">
        <f>SUM(Table39[[#This Row],[RN Hours Contract (W/ Admin, DON)]], Table39[[#This Row],[LPN Contract Hours (w/ Admin)]], Table39[[#This Row],[CNA/NA/Med Aide Contract Hours]])</f>
        <v>9.6871111111111112</v>
      </c>
      <c r="H559" s="4">
        <f>Table39[[#This Row],[Total Contract Hours]]/Table39[[#This Row],[Total Hours Nurse Staffing]]</f>
        <v>4.8280441226880536E-2</v>
      </c>
      <c r="I559" s="3">
        <f>SUM(Table39[[#This Row],[RN Hours]], Table39[[#This Row],[RN Admin Hours]], Table39[[#This Row],[RN DON Hours]])</f>
        <v>18.834</v>
      </c>
      <c r="J559" s="3">
        <f t="shared" si="27"/>
        <v>0</v>
      </c>
      <c r="K559" s="4">
        <f>Table39[[#This Row],[RN Hours Contract (W/ Admin, DON)]]/Table39[[#This Row],[RN Hours (w/ Admin, DON)]]</f>
        <v>0</v>
      </c>
      <c r="L559" s="3">
        <v>13.322888888888889</v>
      </c>
      <c r="M559" s="3">
        <v>0</v>
      </c>
      <c r="N559" s="4">
        <f>Table39[[#This Row],[RN Hours Contract]]/Table39[[#This Row],[RN Hours]]</f>
        <v>0</v>
      </c>
      <c r="O559" s="3">
        <v>0</v>
      </c>
      <c r="P559" s="3">
        <v>0</v>
      </c>
      <c r="Q559" s="4">
        <v>0</v>
      </c>
      <c r="R559" s="3">
        <v>5.5111111111111111</v>
      </c>
      <c r="S559" s="3">
        <v>0</v>
      </c>
      <c r="T559" s="4">
        <f>Table39[[#This Row],[RN DON Hours Contract]]/Table39[[#This Row],[RN DON Hours]]</f>
        <v>0</v>
      </c>
      <c r="U559" s="3">
        <f>SUM(Table39[[#This Row],[LPN Hours]], Table39[[#This Row],[LPN Admin Hours]])</f>
        <v>61.301333333333325</v>
      </c>
      <c r="V559" s="3">
        <f>Table39[[#This Row],[LPN Hours Contract]]+Table39[[#This Row],[LPN Admin Hours Contract]]</f>
        <v>0.12777777777777777</v>
      </c>
      <c r="W559" s="4">
        <f t="shared" si="28"/>
        <v>2.0844208572588598E-3</v>
      </c>
      <c r="X559" s="3">
        <v>55.31144444444444</v>
      </c>
      <c r="Y559" s="3">
        <v>0.12777777777777777</v>
      </c>
      <c r="Z559" s="4">
        <f>Table39[[#This Row],[LPN Hours Contract]]/Table39[[#This Row],[LPN Hours]]</f>
        <v>2.3101508026267419E-3</v>
      </c>
      <c r="AA559" s="3">
        <v>5.9898888888888866</v>
      </c>
      <c r="AB559" s="3">
        <v>0</v>
      </c>
      <c r="AC559" s="4">
        <f>Table39[[#This Row],[LPN Admin Hours Contract]]/Table39[[#This Row],[LPN Admin Hours]]</f>
        <v>0</v>
      </c>
      <c r="AD559" s="3">
        <f>SUM(Table39[[#This Row],[CNA Hours]], Table39[[#This Row],[NA in Training Hours]], Table39[[#This Row],[Med Aide/Tech Hours]])</f>
        <v>120.50722222222221</v>
      </c>
      <c r="AE559" s="3">
        <f>SUM(Table39[[#This Row],[CNA Hours Contract]], Table39[[#This Row],[NA in Training Hours Contract]], Table39[[#This Row],[Med Aide/Tech Hours Contract]])</f>
        <v>9.559333333333333</v>
      </c>
      <c r="AF559" s="4">
        <f>Table39[[#This Row],[CNA/NA/Med Aide Contract Hours]]/Table39[[#This Row],[Total CNA, NA in Training, Med Aide/Tech Hours]]</f>
        <v>7.9325812652999136E-2</v>
      </c>
      <c r="AG559" s="3">
        <v>120.13777777777777</v>
      </c>
      <c r="AH559" s="3">
        <v>9.559333333333333</v>
      </c>
      <c r="AI559" s="4">
        <f>Table39[[#This Row],[CNA Hours Contract]]/Table39[[#This Row],[CNA Hours]]</f>
        <v>7.9569753246272801E-2</v>
      </c>
      <c r="AJ559" s="3">
        <v>0.36944444444444446</v>
      </c>
      <c r="AK559" s="3">
        <v>0</v>
      </c>
      <c r="AL559" s="4">
        <f>Table39[[#This Row],[NA in Training Hours Contract]]/Table39[[#This Row],[NA in Training Hours]]</f>
        <v>0</v>
      </c>
      <c r="AM559" s="3">
        <v>0</v>
      </c>
      <c r="AN559" s="3">
        <v>0</v>
      </c>
      <c r="AO559" s="4">
        <v>0</v>
      </c>
      <c r="AP559" s="1" t="s">
        <v>557</v>
      </c>
      <c r="AQ559" s="1">
        <v>5</v>
      </c>
    </row>
    <row r="560" spans="1:43" x14ac:dyDescent="0.2">
      <c r="A560" s="1" t="s">
        <v>680</v>
      </c>
      <c r="B560" s="1" t="s">
        <v>1242</v>
      </c>
      <c r="C560" s="1" t="s">
        <v>1387</v>
      </c>
      <c r="D560" s="1" t="s">
        <v>1792</v>
      </c>
      <c r="E560" s="3">
        <v>76.344444444444449</v>
      </c>
      <c r="F560" s="3">
        <f t="shared" si="26"/>
        <v>295.93944444444446</v>
      </c>
      <c r="G560" s="3">
        <f>SUM(Table39[[#This Row],[RN Hours Contract (W/ Admin, DON)]], Table39[[#This Row],[LPN Contract Hours (w/ Admin)]], Table39[[#This Row],[CNA/NA/Med Aide Contract Hours]])</f>
        <v>16.856111111111112</v>
      </c>
      <c r="H560" s="4">
        <f>Table39[[#This Row],[Total Contract Hours]]/Table39[[#This Row],[Total Hours Nurse Staffing]]</f>
        <v>5.6957973759646771E-2</v>
      </c>
      <c r="I560" s="3">
        <f>SUM(Table39[[#This Row],[RN Hours]], Table39[[#This Row],[RN Admin Hours]], Table39[[#This Row],[RN DON Hours]])</f>
        <v>15.236111111111111</v>
      </c>
      <c r="J560" s="3">
        <f t="shared" si="27"/>
        <v>5.0138888888888893</v>
      </c>
      <c r="K560" s="4">
        <f>Table39[[#This Row],[RN Hours Contract (W/ Admin, DON)]]/Table39[[#This Row],[RN Hours (w/ Admin, DON)]]</f>
        <v>0.32907930720145856</v>
      </c>
      <c r="L560" s="3">
        <v>10.169444444444444</v>
      </c>
      <c r="M560" s="3">
        <v>1.0138888888888888</v>
      </c>
      <c r="N560" s="4">
        <f>Table39[[#This Row],[RN Hours Contract]]/Table39[[#This Row],[RN Hours]]</f>
        <v>9.9699535645998358E-2</v>
      </c>
      <c r="O560" s="3">
        <v>0</v>
      </c>
      <c r="P560" s="3">
        <v>0</v>
      </c>
      <c r="Q560" s="4">
        <v>0</v>
      </c>
      <c r="R560" s="3">
        <v>5.0666666666666664</v>
      </c>
      <c r="S560" s="3">
        <v>4</v>
      </c>
      <c r="T560" s="4">
        <f>Table39[[#This Row],[RN DON Hours Contract]]/Table39[[#This Row],[RN DON Hours]]</f>
        <v>0.78947368421052633</v>
      </c>
      <c r="U560" s="3">
        <f>SUM(Table39[[#This Row],[LPN Hours]], Table39[[#This Row],[LPN Admin Hours]])</f>
        <v>70.75555555555556</v>
      </c>
      <c r="V560" s="3">
        <f>Table39[[#This Row],[LPN Hours Contract]]+Table39[[#This Row],[LPN Admin Hours Contract]]</f>
        <v>1.2611111111111111</v>
      </c>
      <c r="W560" s="4">
        <f t="shared" si="28"/>
        <v>1.7823492462311557E-2</v>
      </c>
      <c r="X560" s="3">
        <v>65.094444444444449</v>
      </c>
      <c r="Y560" s="3">
        <v>1.2611111111111111</v>
      </c>
      <c r="Z560" s="4">
        <f>Table39[[#This Row],[LPN Hours Contract]]/Table39[[#This Row],[LPN Hours]]</f>
        <v>1.9373559784927882E-2</v>
      </c>
      <c r="AA560" s="3">
        <v>5.6611111111111114</v>
      </c>
      <c r="AB560" s="3">
        <v>0</v>
      </c>
      <c r="AC560" s="4">
        <f>Table39[[#This Row],[LPN Admin Hours Contract]]/Table39[[#This Row],[LPN Admin Hours]]</f>
        <v>0</v>
      </c>
      <c r="AD560" s="3">
        <f>SUM(Table39[[#This Row],[CNA Hours]], Table39[[#This Row],[NA in Training Hours]], Table39[[#This Row],[Med Aide/Tech Hours]])</f>
        <v>209.94777777777779</v>
      </c>
      <c r="AE560" s="3">
        <f>SUM(Table39[[#This Row],[CNA Hours Contract]], Table39[[#This Row],[NA in Training Hours Contract]], Table39[[#This Row],[Med Aide/Tech Hours Contract]])</f>
        <v>10.581111111111111</v>
      </c>
      <c r="AF560" s="4">
        <f>Table39[[#This Row],[CNA/NA/Med Aide Contract Hours]]/Table39[[#This Row],[Total CNA, NA in Training, Med Aide/Tech Hours]]</f>
        <v>5.0398776415299044E-2</v>
      </c>
      <c r="AG560" s="3">
        <v>199.87</v>
      </c>
      <c r="AH560" s="3">
        <v>10.581111111111111</v>
      </c>
      <c r="AI560" s="4">
        <f>Table39[[#This Row],[CNA Hours Contract]]/Table39[[#This Row],[CNA Hours]]</f>
        <v>5.2939966533802528E-2</v>
      </c>
      <c r="AJ560" s="3">
        <v>10.077777777777778</v>
      </c>
      <c r="AK560" s="3">
        <v>0</v>
      </c>
      <c r="AL560" s="4">
        <f>Table39[[#This Row],[NA in Training Hours Contract]]/Table39[[#This Row],[NA in Training Hours]]</f>
        <v>0</v>
      </c>
      <c r="AM560" s="3">
        <v>0</v>
      </c>
      <c r="AN560" s="3">
        <v>0</v>
      </c>
      <c r="AO560" s="4">
        <v>0</v>
      </c>
      <c r="AP560" s="1" t="s">
        <v>558</v>
      </c>
      <c r="AQ560" s="1">
        <v>5</v>
      </c>
    </row>
    <row r="561" spans="1:43" x14ac:dyDescent="0.2">
      <c r="A561" s="1" t="s">
        <v>680</v>
      </c>
      <c r="B561" s="1" t="s">
        <v>1243</v>
      </c>
      <c r="C561" s="1" t="s">
        <v>1553</v>
      </c>
      <c r="D561" s="1" t="s">
        <v>1781</v>
      </c>
      <c r="E561" s="3">
        <v>76.011111111111106</v>
      </c>
      <c r="F561" s="3">
        <f t="shared" si="26"/>
        <v>236.52933333333331</v>
      </c>
      <c r="G561" s="3">
        <f>SUM(Table39[[#This Row],[RN Hours Contract (W/ Admin, DON)]], Table39[[#This Row],[LPN Contract Hours (w/ Admin)]], Table39[[#This Row],[CNA/NA/Med Aide Contract Hours]])</f>
        <v>0</v>
      </c>
      <c r="H561" s="4">
        <f>Table39[[#This Row],[Total Contract Hours]]/Table39[[#This Row],[Total Hours Nurse Staffing]]</f>
        <v>0</v>
      </c>
      <c r="I561" s="3">
        <f>SUM(Table39[[#This Row],[RN Hours]], Table39[[#This Row],[RN Admin Hours]], Table39[[#This Row],[RN DON Hours]])</f>
        <v>68.482222222222219</v>
      </c>
      <c r="J561" s="3">
        <f t="shared" si="27"/>
        <v>0</v>
      </c>
      <c r="K561" s="4">
        <f>Table39[[#This Row],[RN Hours Contract (W/ Admin, DON)]]/Table39[[#This Row],[RN Hours (w/ Admin, DON)]]</f>
        <v>0</v>
      </c>
      <c r="L561" s="3">
        <v>60.057777777777773</v>
      </c>
      <c r="M561" s="3">
        <v>0</v>
      </c>
      <c r="N561" s="4">
        <f>Table39[[#This Row],[RN Hours Contract]]/Table39[[#This Row],[RN Hours]]</f>
        <v>0</v>
      </c>
      <c r="O561" s="3">
        <v>8.4244444444444451</v>
      </c>
      <c r="P561" s="3">
        <v>0</v>
      </c>
      <c r="Q561" s="4">
        <f>Table39[[#This Row],[RN Admin Hours Contract]]/Table39[[#This Row],[RN Admin Hours]]</f>
        <v>0</v>
      </c>
      <c r="R561" s="3">
        <v>0</v>
      </c>
      <c r="S561" s="3">
        <v>0</v>
      </c>
      <c r="T561" s="4">
        <v>0</v>
      </c>
      <c r="U561" s="3">
        <f>SUM(Table39[[#This Row],[LPN Hours]], Table39[[#This Row],[LPN Admin Hours]])</f>
        <v>28.225000000000001</v>
      </c>
      <c r="V561" s="3">
        <f>Table39[[#This Row],[LPN Hours Contract]]+Table39[[#This Row],[LPN Admin Hours Contract]]</f>
        <v>0</v>
      </c>
      <c r="W561" s="4">
        <f t="shared" si="28"/>
        <v>0</v>
      </c>
      <c r="X561" s="3">
        <v>28.225000000000001</v>
      </c>
      <c r="Y561" s="3">
        <v>0</v>
      </c>
      <c r="Z561" s="4">
        <f>Table39[[#This Row],[LPN Hours Contract]]/Table39[[#This Row],[LPN Hours]]</f>
        <v>0</v>
      </c>
      <c r="AA561" s="3">
        <v>0</v>
      </c>
      <c r="AB561" s="3">
        <v>0</v>
      </c>
      <c r="AC561" s="4">
        <v>0</v>
      </c>
      <c r="AD561" s="3">
        <f>SUM(Table39[[#This Row],[CNA Hours]], Table39[[#This Row],[NA in Training Hours]], Table39[[#This Row],[Med Aide/Tech Hours]])</f>
        <v>139.8221111111111</v>
      </c>
      <c r="AE561" s="3">
        <f>SUM(Table39[[#This Row],[CNA Hours Contract]], Table39[[#This Row],[NA in Training Hours Contract]], Table39[[#This Row],[Med Aide/Tech Hours Contract]])</f>
        <v>0</v>
      </c>
      <c r="AF561" s="4">
        <f>Table39[[#This Row],[CNA/NA/Med Aide Contract Hours]]/Table39[[#This Row],[Total CNA, NA in Training, Med Aide/Tech Hours]]</f>
        <v>0</v>
      </c>
      <c r="AG561" s="3">
        <v>139.8221111111111</v>
      </c>
      <c r="AH561" s="3">
        <v>0</v>
      </c>
      <c r="AI561" s="4">
        <f>Table39[[#This Row],[CNA Hours Contract]]/Table39[[#This Row],[CNA Hours]]</f>
        <v>0</v>
      </c>
      <c r="AJ561" s="3">
        <v>0</v>
      </c>
      <c r="AK561" s="3">
        <v>0</v>
      </c>
      <c r="AL561" s="4">
        <v>0</v>
      </c>
      <c r="AM561" s="3">
        <v>0</v>
      </c>
      <c r="AN561" s="3">
        <v>0</v>
      </c>
      <c r="AO561" s="4">
        <v>0</v>
      </c>
      <c r="AP561" s="1" t="s">
        <v>559</v>
      </c>
      <c r="AQ561" s="1">
        <v>5</v>
      </c>
    </row>
    <row r="562" spans="1:43" x14ac:dyDescent="0.2">
      <c r="A562" s="1" t="s">
        <v>680</v>
      </c>
      <c r="B562" s="1" t="s">
        <v>1244</v>
      </c>
      <c r="C562" s="1" t="s">
        <v>1666</v>
      </c>
      <c r="D562" s="1" t="s">
        <v>1741</v>
      </c>
      <c r="E562" s="3">
        <v>38.911111111111111</v>
      </c>
      <c r="F562" s="3">
        <f t="shared" si="26"/>
        <v>138.27366666666666</v>
      </c>
      <c r="G562" s="3">
        <f>SUM(Table39[[#This Row],[RN Hours Contract (W/ Admin, DON)]], Table39[[#This Row],[LPN Contract Hours (w/ Admin)]], Table39[[#This Row],[CNA/NA/Med Aide Contract Hours]])</f>
        <v>0</v>
      </c>
      <c r="H562" s="4">
        <f>Table39[[#This Row],[Total Contract Hours]]/Table39[[#This Row],[Total Hours Nurse Staffing]]</f>
        <v>0</v>
      </c>
      <c r="I562" s="3">
        <f>SUM(Table39[[#This Row],[RN Hours]], Table39[[#This Row],[RN Admin Hours]], Table39[[#This Row],[RN DON Hours]])</f>
        <v>26.349999999999998</v>
      </c>
      <c r="J562" s="3">
        <f t="shared" si="27"/>
        <v>0</v>
      </c>
      <c r="K562" s="4">
        <f>Table39[[#This Row],[RN Hours Contract (W/ Admin, DON)]]/Table39[[#This Row],[RN Hours (w/ Admin, DON)]]</f>
        <v>0</v>
      </c>
      <c r="L562" s="3">
        <v>21.43611111111111</v>
      </c>
      <c r="M562" s="3">
        <v>0</v>
      </c>
      <c r="N562" s="4">
        <f>Table39[[#This Row],[RN Hours Contract]]/Table39[[#This Row],[RN Hours]]</f>
        <v>0</v>
      </c>
      <c r="O562" s="3">
        <v>0</v>
      </c>
      <c r="P562" s="3">
        <v>0</v>
      </c>
      <c r="Q562" s="4">
        <v>0</v>
      </c>
      <c r="R562" s="3">
        <v>4.9138888888888888</v>
      </c>
      <c r="S562" s="3">
        <v>0</v>
      </c>
      <c r="T562" s="4">
        <f>Table39[[#This Row],[RN DON Hours Contract]]/Table39[[#This Row],[RN DON Hours]]</f>
        <v>0</v>
      </c>
      <c r="U562" s="3">
        <f>SUM(Table39[[#This Row],[LPN Hours]], Table39[[#This Row],[LPN Admin Hours]])</f>
        <v>36.455555555555556</v>
      </c>
      <c r="V562" s="3">
        <f>Table39[[#This Row],[LPN Hours Contract]]+Table39[[#This Row],[LPN Admin Hours Contract]]</f>
        <v>0</v>
      </c>
      <c r="W562" s="4">
        <f t="shared" si="28"/>
        <v>0</v>
      </c>
      <c r="X562" s="3">
        <v>31.386111111111113</v>
      </c>
      <c r="Y562" s="3">
        <v>0</v>
      </c>
      <c r="Z562" s="4">
        <f>Table39[[#This Row],[LPN Hours Contract]]/Table39[[#This Row],[LPN Hours]]</f>
        <v>0</v>
      </c>
      <c r="AA562" s="3">
        <v>5.0694444444444446</v>
      </c>
      <c r="AB562" s="3">
        <v>0</v>
      </c>
      <c r="AC562" s="4">
        <f>Table39[[#This Row],[LPN Admin Hours Contract]]/Table39[[#This Row],[LPN Admin Hours]]</f>
        <v>0</v>
      </c>
      <c r="AD562" s="3">
        <f>SUM(Table39[[#This Row],[CNA Hours]], Table39[[#This Row],[NA in Training Hours]], Table39[[#This Row],[Med Aide/Tech Hours]])</f>
        <v>75.468111111111114</v>
      </c>
      <c r="AE562" s="3">
        <f>SUM(Table39[[#This Row],[CNA Hours Contract]], Table39[[#This Row],[NA in Training Hours Contract]], Table39[[#This Row],[Med Aide/Tech Hours Contract]])</f>
        <v>0</v>
      </c>
      <c r="AF562" s="4">
        <f>Table39[[#This Row],[CNA/NA/Med Aide Contract Hours]]/Table39[[#This Row],[Total CNA, NA in Training, Med Aide/Tech Hours]]</f>
        <v>0</v>
      </c>
      <c r="AG562" s="3">
        <v>75.468111111111114</v>
      </c>
      <c r="AH562" s="3">
        <v>0</v>
      </c>
      <c r="AI562" s="4">
        <f>Table39[[#This Row],[CNA Hours Contract]]/Table39[[#This Row],[CNA Hours]]</f>
        <v>0</v>
      </c>
      <c r="AJ562" s="3">
        <v>0</v>
      </c>
      <c r="AK562" s="3">
        <v>0</v>
      </c>
      <c r="AL562" s="4">
        <v>0</v>
      </c>
      <c r="AM562" s="3">
        <v>0</v>
      </c>
      <c r="AN562" s="3">
        <v>0</v>
      </c>
      <c r="AO562" s="4">
        <v>0</v>
      </c>
      <c r="AP562" s="1" t="s">
        <v>560</v>
      </c>
      <c r="AQ562" s="1">
        <v>5</v>
      </c>
    </row>
    <row r="563" spans="1:43" x14ac:dyDescent="0.2">
      <c r="A563" s="1" t="s">
        <v>680</v>
      </c>
      <c r="B563" s="1" t="s">
        <v>1245</v>
      </c>
      <c r="C563" s="1" t="s">
        <v>1423</v>
      </c>
      <c r="D563" s="1" t="s">
        <v>1747</v>
      </c>
      <c r="E563" s="3">
        <v>38.133333333333333</v>
      </c>
      <c r="F563" s="3">
        <f t="shared" si="26"/>
        <v>82.315555555555562</v>
      </c>
      <c r="G563" s="3">
        <f>SUM(Table39[[#This Row],[RN Hours Contract (W/ Admin, DON)]], Table39[[#This Row],[LPN Contract Hours (w/ Admin)]], Table39[[#This Row],[CNA/NA/Med Aide Contract Hours]])</f>
        <v>3.7177777777777785</v>
      </c>
      <c r="H563" s="4">
        <f>Table39[[#This Row],[Total Contract Hours]]/Table39[[#This Row],[Total Hours Nurse Staffing]]</f>
        <v>4.5164947896981812E-2</v>
      </c>
      <c r="I563" s="3">
        <f>SUM(Table39[[#This Row],[RN Hours]], Table39[[#This Row],[RN Admin Hours]], Table39[[#This Row],[RN DON Hours]])</f>
        <v>8.3722222222222218</v>
      </c>
      <c r="J563" s="3">
        <f t="shared" si="27"/>
        <v>0</v>
      </c>
      <c r="K563" s="4">
        <f>Table39[[#This Row],[RN Hours Contract (W/ Admin, DON)]]/Table39[[#This Row],[RN Hours (w/ Admin, DON)]]</f>
        <v>0</v>
      </c>
      <c r="L563" s="3">
        <v>8.3722222222222218</v>
      </c>
      <c r="M563" s="3">
        <v>0</v>
      </c>
      <c r="N563" s="4">
        <f>Table39[[#This Row],[RN Hours Contract]]/Table39[[#This Row],[RN Hours]]</f>
        <v>0</v>
      </c>
      <c r="O563" s="3">
        <v>0</v>
      </c>
      <c r="P563" s="3">
        <v>0</v>
      </c>
      <c r="Q563" s="4">
        <v>0</v>
      </c>
      <c r="R563" s="3">
        <v>0</v>
      </c>
      <c r="S563" s="3">
        <v>0</v>
      </c>
      <c r="T563" s="4">
        <v>0</v>
      </c>
      <c r="U563" s="3">
        <f>SUM(Table39[[#This Row],[LPN Hours]], Table39[[#This Row],[LPN Admin Hours]])</f>
        <v>22.344222222222218</v>
      </c>
      <c r="V563" s="3">
        <f>Table39[[#This Row],[LPN Hours Contract]]+Table39[[#This Row],[LPN Admin Hours Contract]]</f>
        <v>3.7177777777777785</v>
      </c>
      <c r="W563" s="4">
        <f t="shared" si="28"/>
        <v>0.16638653790689123</v>
      </c>
      <c r="X563" s="3">
        <v>18.051111111111108</v>
      </c>
      <c r="Y563" s="3">
        <v>3.7177777777777785</v>
      </c>
      <c r="Z563" s="4">
        <f>Table39[[#This Row],[LPN Hours Contract]]/Table39[[#This Row],[LPN Hours]]</f>
        <v>0.20595838975747882</v>
      </c>
      <c r="AA563" s="3">
        <v>4.2931111111111102</v>
      </c>
      <c r="AB563" s="3">
        <v>0</v>
      </c>
      <c r="AC563" s="4">
        <f>Table39[[#This Row],[LPN Admin Hours Contract]]/Table39[[#This Row],[LPN Admin Hours]]</f>
        <v>0</v>
      </c>
      <c r="AD563" s="3">
        <f>SUM(Table39[[#This Row],[CNA Hours]], Table39[[#This Row],[NA in Training Hours]], Table39[[#This Row],[Med Aide/Tech Hours]])</f>
        <v>51.599111111111114</v>
      </c>
      <c r="AE563" s="3">
        <f>SUM(Table39[[#This Row],[CNA Hours Contract]], Table39[[#This Row],[NA in Training Hours Contract]], Table39[[#This Row],[Med Aide/Tech Hours Contract]])</f>
        <v>0</v>
      </c>
      <c r="AF563" s="4">
        <f>Table39[[#This Row],[CNA/NA/Med Aide Contract Hours]]/Table39[[#This Row],[Total CNA, NA in Training, Med Aide/Tech Hours]]</f>
        <v>0</v>
      </c>
      <c r="AG563" s="3">
        <v>51.599111111111114</v>
      </c>
      <c r="AH563" s="3">
        <v>0</v>
      </c>
      <c r="AI563" s="4">
        <f>Table39[[#This Row],[CNA Hours Contract]]/Table39[[#This Row],[CNA Hours]]</f>
        <v>0</v>
      </c>
      <c r="AJ563" s="3">
        <v>0</v>
      </c>
      <c r="AK563" s="3">
        <v>0</v>
      </c>
      <c r="AL563" s="4">
        <v>0</v>
      </c>
      <c r="AM563" s="3">
        <v>0</v>
      </c>
      <c r="AN563" s="3">
        <v>0</v>
      </c>
      <c r="AO563" s="4">
        <v>0</v>
      </c>
      <c r="AP563" s="1" t="s">
        <v>561</v>
      </c>
      <c r="AQ563" s="1">
        <v>5</v>
      </c>
    </row>
    <row r="564" spans="1:43" x14ac:dyDescent="0.2">
      <c r="A564" s="1" t="s">
        <v>680</v>
      </c>
      <c r="B564" s="1" t="s">
        <v>1246</v>
      </c>
      <c r="C564" s="1" t="s">
        <v>1564</v>
      </c>
      <c r="D564" s="1" t="s">
        <v>1703</v>
      </c>
      <c r="E564" s="3">
        <v>33.033333333333331</v>
      </c>
      <c r="F564" s="3">
        <f t="shared" si="26"/>
        <v>87.740666666666669</v>
      </c>
      <c r="G564" s="3">
        <f>SUM(Table39[[#This Row],[RN Hours Contract (W/ Admin, DON)]], Table39[[#This Row],[LPN Contract Hours (w/ Admin)]], Table39[[#This Row],[CNA/NA/Med Aide Contract Hours]])</f>
        <v>9.4444444444444442E-2</v>
      </c>
      <c r="H564" s="4">
        <f>Table39[[#This Row],[Total Contract Hours]]/Table39[[#This Row],[Total Hours Nurse Staffing]]</f>
        <v>1.0764044545415402E-3</v>
      </c>
      <c r="I564" s="3">
        <f>SUM(Table39[[#This Row],[RN Hours]], Table39[[#This Row],[RN Admin Hours]], Table39[[#This Row],[RN DON Hours]])</f>
        <v>21.593333333333334</v>
      </c>
      <c r="J564" s="3">
        <f t="shared" si="27"/>
        <v>9.4444444444444442E-2</v>
      </c>
      <c r="K564" s="4">
        <f>Table39[[#This Row],[RN Hours Contract (W/ Admin, DON)]]/Table39[[#This Row],[RN Hours (w/ Admin, DON)]]</f>
        <v>4.3737779149943395E-3</v>
      </c>
      <c r="L564" s="3">
        <v>10.191444444444445</v>
      </c>
      <c r="M564" s="3">
        <v>9.4444444444444442E-2</v>
      </c>
      <c r="N564" s="4">
        <f>Table39[[#This Row],[RN Hours Contract]]/Table39[[#This Row],[RN Hours]]</f>
        <v>9.2670322601746558E-3</v>
      </c>
      <c r="O564" s="3">
        <v>5.6466666666666683</v>
      </c>
      <c r="P564" s="3">
        <v>0</v>
      </c>
      <c r="Q564" s="4">
        <f>Table39[[#This Row],[RN Admin Hours Contract]]/Table39[[#This Row],[RN Admin Hours]]</f>
        <v>0</v>
      </c>
      <c r="R564" s="3">
        <v>5.7552222222222227</v>
      </c>
      <c r="S564" s="3">
        <v>0</v>
      </c>
      <c r="T564" s="4">
        <f>Table39[[#This Row],[RN DON Hours Contract]]/Table39[[#This Row],[RN DON Hours]]</f>
        <v>0</v>
      </c>
      <c r="U564" s="3">
        <f>SUM(Table39[[#This Row],[LPN Hours]], Table39[[#This Row],[LPN Admin Hours]])</f>
        <v>14.334333333333332</v>
      </c>
      <c r="V564" s="3">
        <f>Table39[[#This Row],[LPN Hours Contract]]+Table39[[#This Row],[LPN Admin Hours Contract]]</f>
        <v>0</v>
      </c>
      <c r="W564" s="4">
        <f t="shared" si="28"/>
        <v>0</v>
      </c>
      <c r="X564" s="3">
        <v>14.334333333333332</v>
      </c>
      <c r="Y564" s="3">
        <v>0</v>
      </c>
      <c r="Z564" s="4">
        <f>Table39[[#This Row],[LPN Hours Contract]]/Table39[[#This Row],[LPN Hours]]</f>
        <v>0</v>
      </c>
      <c r="AA564" s="3">
        <v>0</v>
      </c>
      <c r="AB564" s="3">
        <v>0</v>
      </c>
      <c r="AC564" s="4">
        <v>0</v>
      </c>
      <c r="AD564" s="3">
        <f>SUM(Table39[[#This Row],[CNA Hours]], Table39[[#This Row],[NA in Training Hours]], Table39[[#This Row],[Med Aide/Tech Hours]])</f>
        <v>51.813000000000002</v>
      </c>
      <c r="AE564" s="3">
        <f>SUM(Table39[[#This Row],[CNA Hours Contract]], Table39[[#This Row],[NA in Training Hours Contract]], Table39[[#This Row],[Med Aide/Tech Hours Contract]])</f>
        <v>0</v>
      </c>
      <c r="AF564" s="4">
        <f>Table39[[#This Row],[CNA/NA/Med Aide Contract Hours]]/Table39[[#This Row],[Total CNA, NA in Training, Med Aide/Tech Hours]]</f>
        <v>0</v>
      </c>
      <c r="AG564" s="3">
        <v>51.813000000000002</v>
      </c>
      <c r="AH564" s="3">
        <v>0</v>
      </c>
      <c r="AI564" s="4">
        <f>Table39[[#This Row],[CNA Hours Contract]]/Table39[[#This Row],[CNA Hours]]</f>
        <v>0</v>
      </c>
      <c r="AJ564" s="3">
        <v>0</v>
      </c>
      <c r="AK564" s="3">
        <v>0</v>
      </c>
      <c r="AL564" s="4">
        <v>0</v>
      </c>
      <c r="AM564" s="3">
        <v>0</v>
      </c>
      <c r="AN564" s="3">
        <v>0</v>
      </c>
      <c r="AO564" s="4">
        <v>0</v>
      </c>
      <c r="AP564" s="1" t="s">
        <v>562</v>
      </c>
      <c r="AQ564" s="1">
        <v>5</v>
      </c>
    </row>
    <row r="565" spans="1:43" x14ac:dyDescent="0.2">
      <c r="A565" s="1" t="s">
        <v>680</v>
      </c>
      <c r="B565" s="1" t="s">
        <v>1247</v>
      </c>
      <c r="C565" s="1" t="s">
        <v>1500</v>
      </c>
      <c r="D565" s="1" t="s">
        <v>1771</v>
      </c>
      <c r="E565" s="3">
        <v>59.68888888888889</v>
      </c>
      <c r="F565" s="3">
        <f t="shared" si="26"/>
        <v>199.10477777777777</v>
      </c>
      <c r="G565" s="3">
        <f>SUM(Table39[[#This Row],[RN Hours Contract (W/ Admin, DON)]], Table39[[#This Row],[LPN Contract Hours (w/ Admin)]], Table39[[#This Row],[CNA/NA/Med Aide Contract Hours]])</f>
        <v>2.6861111111111109</v>
      </c>
      <c r="H565" s="4">
        <f>Table39[[#This Row],[Total Contract Hours]]/Table39[[#This Row],[Total Hours Nurse Staffing]]</f>
        <v>1.3490942513238423E-2</v>
      </c>
      <c r="I565" s="3">
        <f>SUM(Table39[[#This Row],[RN Hours]], Table39[[#This Row],[RN Admin Hours]], Table39[[#This Row],[RN DON Hours]])</f>
        <v>39.872222222222227</v>
      </c>
      <c r="J565" s="3">
        <f t="shared" si="27"/>
        <v>0</v>
      </c>
      <c r="K565" s="4">
        <f>Table39[[#This Row],[RN Hours Contract (W/ Admin, DON)]]/Table39[[#This Row],[RN Hours (w/ Admin, DON)]]</f>
        <v>0</v>
      </c>
      <c r="L565" s="3">
        <v>29.477777777777778</v>
      </c>
      <c r="M565" s="3">
        <v>0</v>
      </c>
      <c r="N565" s="4">
        <f>Table39[[#This Row],[RN Hours Contract]]/Table39[[#This Row],[RN Hours]]</f>
        <v>0</v>
      </c>
      <c r="O565" s="3">
        <v>5.2388888888888889</v>
      </c>
      <c r="P565" s="3">
        <v>0</v>
      </c>
      <c r="Q565" s="4">
        <f>Table39[[#This Row],[RN Admin Hours Contract]]/Table39[[#This Row],[RN Admin Hours]]</f>
        <v>0</v>
      </c>
      <c r="R565" s="3">
        <v>5.1555555555555559</v>
      </c>
      <c r="S565" s="3">
        <v>0</v>
      </c>
      <c r="T565" s="4">
        <f>Table39[[#This Row],[RN DON Hours Contract]]/Table39[[#This Row],[RN DON Hours]]</f>
        <v>0</v>
      </c>
      <c r="U565" s="3">
        <f>SUM(Table39[[#This Row],[LPN Hours]], Table39[[#This Row],[LPN Admin Hours]])</f>
        <v>42.652777777777779</v>
      </c>
      <c r="V565" s="3">
        <f>Table39[[#This Row],[LPN Hours Contract]]+Table39[[#This Row],[LPN Admin Hours Contract]]</f>
        <v>0</v>
      </c>
      <c r="W565" s="4">
        <f t="shared" si="28"/>
        <v>0</v>
      </c>
      <c r="X565" s="3">
        <v>42.652777777777779</v>
      </c>
      <c r="Y565" s="3">
        <v>0</v>
      </c>
      <c r="Z565" s="4">
        <f>Table39[[#This Row],[LPN Hours Contract]]/Table39[[#This Row],[LPN Hours]]</f>
        <v>0</v>
      </c>
      <c r="AA565" s="3">
        <v>0</v>
      </c>
      <c r="AB565" s="3">
        <v>0</v>
      </c>
      <c r="AC565" s="4">
        <v>0</v>
      </c>
      <c r="AD565" s="3">
        <f>SUM(Table39[[#This Row],[CNA Hours]], Table39[[#This Row],[NA in Training Hours]], Table39[[#This Row],[Med Aide/Tech Hours]])</f>
        <v>116.57977777777778</v>
      </c>
      <c r="AE565" s="3">
        <f>SUM(Table39[[#This Row],[CNA Hours Contract]], Table39[[#This Row],[NA in Training Hours Contract]], Table39[[#This Row],[Med Aide/Tech Hours Contract]])</f>
        <v>2.6861111111111109</v>
      </c>
      <c r="AF565" s="4">
        <f>Table39[[#This Row],[CNA/NA/Med Aide Contract Hours]]/Table39[[#This Row],[Total CNA, NA in Training, Med Aide/Tech Hours]]</f>
        <v>2.3040969560186728E-2</v>
      </c>
      <c r="AG565" s="3">
        <v>103.46033333333334</v>
      </c>
      <c r="AH565" s="3">
        <v>2.6861111111111109</v>
      </c>
      <c r="AI565" s="4">
        <f>Table39[[#This Row],[CNA Hours Contract]]/Table39[[#This Row],[CNA Hours]]</f>
        <v>2.5962714642111896E-2</v>
      </c>
      <c r="AJ565" s="3">
        <v>13.119444444444444</v>
      </c>
      <c r="AK565" s="3">
        <v>0</v>
      </c>
      <c r="AL565" s="4">
        <f>Table39[[#This Row],[NA in Training Hours Contract]]/Table39[[#This Row],[NA in Training Hours]]</f>
        <v>0</v>
      </c>
      <c r="AM565" s="3">
        <v>0</v>
      </c>
      <c r="AN565" s="3">
        <v>0</v>
      </c>
      <c r="AO565" s="4">
        <v>0</v>
      </c>
      <c r="AP565" s="1" t="s">
        <v>563</v>
      </c>
      <c r="AQ565" s="1">
        <v>5</v>
      </c>
    </row>
    <row r="566" spans="1:43" x14ac:dyDescent="0.2">
      <c r="A566" s="1" t="s">
        <v>680</v>
      </c>
      <c r="B566" s="1" t="s">
        <v>1248</v>
      </c>
      <c r="C566" s="1" t="s">
        <v>1400</v>
      </c>
      <c r="D566" s="1" t="s">
        <v>1762</v>
      </c>
      <c r="E566" s="3">
        <v>26.18888888888889</v>
      </c>
      <c r="F566" s="3">
        <f t="shared" si="26"/>
        <v>94.580222222222218</v>
      </c>
      <c r="G566" s="3">
        <f>SUM(Table39[[#This Row],[RN Hours Contract (W/ Admin, DON)]], Table39[[#This Row],[LPN Contract Hours (w/ Admin)]], Table39[[#This Row],[CNA/NA/Med Aide Contract Hours]])</f>
        <v>0</v>
      </c>
      <c r="H566" s="4">
        <f>Table39[[#This Row],[Total Contract Hours]]/Table39[[#This Row],[Total Hours Nurse Staffing]]</f>
        <v>0</v>
      </c>
      <c r="I566" s="3">
        <f>SUM(Table39[[#This Row],[RN Hours]], Table39[[#This Row],[RN Admin Hours]], Table39[[#This Row],[RN DON Hours]])</f>
        <v>12.178444444444441</v>
      </c>
      <c r="J566" s="3">
        <f t="shared" si="27"/>
        <v>0</v>
      </c>
      <c r="K566" s="4">
        <f>Table39[[#This Row],[RN Hours Contract (W/ Admin, DON)]]/Table39[[#This Row],[RN Hours (w/ Admin, DON)]]</f>
        <v>0</v>
      </c>
      <c r="L566" s="3">
        <v>0.75</v>
      </c>
      <c r="M566" s="3">
        <v>0</v>
      </c>
      <c r="N566" s="4">
        <f>Table39[[#This Row],[RN Hours Contract]]/Table39[[#This Row],[RN Hours]]</f>
        <v>0</v>
      </c>
      <c r="O566" s="3">
        <v>5.7142222222222205</v>
      </c>
      <c r="P566" s="3">
        <v>0</v>
      </c>
      <c r="Q566" s="4">
        <f>Table39[[#This Row],[RN Admin Hours Contract]]/Table39[[#This Row],[RN Admin Hours]]</f>
        <v>0</v>
      </c>
      <c r="R566" s="3">
        <v>5.7142222222222205</v>
      </c>
      <c r="S566" s="3">
        <v>0</v>
      </c>
      <c r="T566" s="4">
        <f>Table39[[#This Row],[RN DON Hours Contract]]/Table39[[#This Row],[RN DON Hours]]</f>
        <v>0</v>
      </c>
      <c r="U566" s="3">
        <f>SUM(Table39[[#This Row],[LPN Hours]], Table39[[#This Row],[LPN Admin Hours]])</f>
        <v>24.326666666666668</v>
      </c>
      <c r="V566" s="3">
        <f>Table39[[#This Row],[LPN Hours Contract]]+Table39[[#This Row],[LPN Admin Hours Contract]]</f>
        <v>0</v>
      </c>
      <c r="W566" s="4">
        <f t="shared" si="28"/>
        <v>0</v>
      </c>
      <c r="X566" s="3">
        <v>24.326666666666668</v>
      </c>
      <c r="Y566" s="3">
        <v>0</v>
      </c>
      <c r="Z566" s="4">
        <f>Table39[[#This Row],[LPN Hours Contract]]/Table39[[#This Row],[LPN Hours]]</f>
        <v>0</v>
      </c>
      <c r="AA566" s="3">
        <v>0</v>
      </c>
      <c r="AB566" s="3">
        <v>0</v>
      </c>
      <c r="AC566" s="4">
        <v>0</v>
      </c>
      <c r="AD566" s="3">
        <f>SUM(Table39[[#This Row],[CNA Hours]], Table39[[#This Row],[NA in Training Hours]], Table39[[#This Row],[Med Aide/Tech Hours]])</f>
        <v>58.075111111111113</v>
      </c>
      <c r="AE566" s="3">
        <f>SUM(Table39[[#This Row],[CNA Hours Contract]], Table39[[#This Row],[NA in Training Hours Contract]], Table39[[#This Row],[Med Aide/Tech Hours Contract]])</f>
        <v>0</v>
      </c>
      <c r="AF566" s="4">
        <f>Table39[[#This Row],[CNA/NA/Med Aide Contract Hours]]/Table39[[#This Row],[Total CNA, NA in Training, Med Aide/Tech Hours]]</f>
        <v>0</v>
      </c>
      <c r="AG566" s="3">
        <v>49.020888888888891</v>
      </c>
      <c r="AH566" s="3">
        <v>0</v>
      </c>
      <c r="AI566" s="4">
        <f>Table39[[#This Row],[CNA Hours Contract]]/Table39[[#This Row],[CNA Hours]]</f>
        <v>0</v>
      </c>
      <c r="AJ566" s="3">
        <v>9.0542222222222204</v>
      </c>
      <c r="AK566" s="3">
        <v>0</v>
      </c>
      <c r="AL566" s="4">
        <f>Table39[[#This Row],[NA in Training Hours Contract]]/Table39[[#This Row],[NA in Training Hours]]</f>
        <v>0</v>
      </c>
      <c r="AM566" s="3">
        <v>0</v>
      </c>
      <c r="AN566" s="3">
        <v>0</v>
      </c>
      <c r="AO566" s="4">
        <v>0</v>
      </c>
      <c r="AP566" s="1" t="s">
        <v>564</v>
      </c>
      <c r="AQ566" s="1">
        <v>5</v>
      </c>
    </row>
    <row r="567" spans="1:43" x14ac:dyDescent="0.2">
      <c r="A567" s="1" t="s">
        <v>680</v>
      </c>
      <c r="B567" s="1" t="s">
        <v>1249</v>
      </c>
      <c r="C567" s="1" t="s">
        <v>1667</v>
      </c>
      <c r="D567" s="1" t="s">
        <v>1765</v>
      </c>
      <c r="E567" s="3">
        <v>55.611111111111114</v>
      </c>
      <c r="F567" s="3">
        <f t="shared" si="26"/>
        <v>151.17444444444445</v>
      </c>
      <c r="G567" s="3">
        <f>SUM(Table39[[#This Row],[RN Hours Contract (W/ Admin, DON)]], Table39[[#This Row],[LPN Contract Hours (w/ Admin)]], Table39[[#This Row],[CNA/NA/Med Aide Contract Hours]])</f>
        <v>3.0500000000000003</v>
      </c>
      <c r="H567" s="4">
        <f>Table39[[#This Row],[Total Contract Hours]]/Table39[[#This Row],[Total Hours Nurse Staffing]]</f>
        <v>2.0175367676782525E-2</v>
      </c>
      <c r="I567" s="3">
        <f>SUM(Table39[[#This Row],[RN Hours]], Table39[[#This Row],[RN Admin Hours]], Table39[[#This Row],[RN DON Hours]])</f>
        <v>15.655555555555555</v>
      </c>
      <c r="J567" s="3">
        <f t="shared" si="27"/>
        <v>2.0666666666666669</v>
      </c>
      <c r="K567" s="4">
        <f>Table39[[#This Row],[RN Hours Contract (W/ Admin, DON)]]/Table39[[#This Row],[RN Hours (w/ Admin, DON)]]</f>
        <v>0.13200851667849539</v>
      </c>
      <c r="L567" s="3">
        <v>0.67777777777777781</v>
      </c>
      <c r="M567" s="3">
        <v>0</v>
      </c>
      <c r="N567" s="4">
        <f>Table39[[#This Row],[RN Hours Contract]]/Table39[[#This Row],[RN Hours]]</f>
        <v>0</v>
      </c>
      <c r="O567" s="3">
        <v>10.71111111111111</v>
      </c>
      <c r="P567" s="3">
        <v>2.0666666666666669</v>
      </c>
      <c r="Q567" s="4">
        <f>Table39[[#This Row],[RN Admin Hours Contract]]/Table39[[#This Row],[RN Admin Hours]]</f>
        <v>0.19294605809128634</v>
      </c>
      <c r="R567" s="3">
        <v>4.2666666666666666</v>
      </c>
      <c r="S567" s="3">
        <v>0</v>
      </c>
      <c r="T567" s="4">
        <f>Table39[[#This Row],[RN DON Hours Contract]]/Table39[[#This Row],[RN DON Hours]]</f>
        <v>0</v>
      </c>
      <c r="U567" s="3">
        <f>SUM(Table39[[#This Row],[LPN Hours]], Table39[[#This Row],[LPN Admin Hours]])</f>
        <v>52.628888888888895</v>
      </c>
      <c r="V567" s="3">
        <f>Table39[[#This Row],[LPN Hours Contract]]+Table39[[#This Row],[LPN Admin Hours Contract]]</f>
        <v>0.81111111111111112</v>
      </c>
      <c r="W567" s="4">
        <f t="shared" si="28"/>
        <v>1.5411898830384662E-2</v>
      </c>
      <c r="X567" s="3">
        <v>52.628888888888895</v>
      </c>
      <c r="Y567" s="3">
        <v>0.81111111111111112</v>
      </c>
      <c r="Z567" s="4">
        <f>Table39[[#This Row],[LPN Hours Contract]]/Table39[[#This Row],[LPN Hours]]</f>
        <v>1.5411898830384662E-2</v>
      </c>
      <c r="AA567" s="3">
        <v>0</v>
      </c>
      <c r="AB567" s="3">
        <v>0</v>
      </c>
      <c r="AC567" s="4">
        <v>0</v>
      </c>
      <c r="AD567" s="3">
        <f>SUM(Table39[[#This Row],[CNA Hours]], Table39[[#This Row],[NA in Training Hours]], Table39[[#This Row],[Med Aide/Tech Hours]])</f>
        <v>82.89</v>
      </c>
      <c r="AE567" s="3">
        <f>SUM(Table39[[#This Row],[CNA Hours Contract]], Table39[[#This Row],[NA in Training Hours Contract]], Table39[[#This Row],[Med Aide/Tech Hours Contract]])</f>
        <v>0.17222222222222222</v>
      </c>
      <c r="AF567" s="4">
        <f>Table39[[#This Row],[CNA/NA/Med Aide Contract Hours]]/Table39[[#This Row],[Total CNA, NA in Training, Med Aide/Tech Hours]]</f>
        <v>2.0777201377997615E-3</v>
      </c>
      <c r="AG567" s="3">
        <v>80.425555555555562</v>
      </c>
      <c r="AH567" s="3">
        <v>0.17222222222222222</v>
      </c>
      <c r="AI567" s="4">
        <f>Table39[[#This Row],[CNA Hours Contract]]/Table39[[#This Row],[CNA Hours]]</f>
        <v>2.1413867897158169E-3</v>
      </c>
      <c r="AJ567" s="3">
        <v>2.4644444444444442</v>
      </c>
      <c r="AK567" s="3">
        <v>0</v>
      </c>
      <c r="AL567" s="4">
        <f>Table39[[#This Row],[NA in Training Hours Contract]]/Table39[[#This Row],[NA in Training Hours]]</f>
        <v>0</v>
      </c>
      <c r="AM567" s="3">
        <v>0</v>
      </c>
      <c r="AN567" s="3">
        <v>0</v>
      </c>
      <c r="AO567" s="4">
        <v>0</v>
      </c>
      <c r="AP567" s="1" t="s">
        <v>565</v>
      </c>
      <c r="AQ567" s="1">
        <v>5</v>
      </c>
    </row>
    <row r="568" spans="1:43" x14ac:dyDescent="0.2">
      <c r="A568" s="1" t="s">
        <v>680</v>
      </c>
      <c r="B568" s="1" t="s">
        <v>1250</v>
      </c>
      <c r="C568" s="1" t="s">
        <v>1668</v>
      </c>
      <c r="D568" s="1" t="s">
        <v>1735</v>
      </c>
      <c r="E568" s="3">
        <v>33.666666666666664</v>
      </c>
      <c r="F568" s="3">
        <f t="shared" si="26"/>
        <v>121.17777777777778</v>
      </c>
      <c r="G568" s="3">
        <f>SUM(Table39[[#This Row],[RN Hours Contract (W/ Admin, DON)]], Table39[[#This Row],[LPN Contract Hours (w/ Admin)]], Table39[[#This Row],[CNA/NA/Med Aide Contract Hours]])</f>
        <v>0</v>
      </c>
      <c r="H568" s="4">
        <f>Table39[[#This Row],[Total Contract Hours]]/Table39[[#This Row],[Total Hours Nurse Staffing]]</f>
        <v>0</v>
      </c>
      <c r="I568" s="3">
        <f>SUM(Table39[[#This Row],[RN Hours]], Table39[[#This Row],[RN Admin Hours]], Table39[[#This Row],[RN DON Hours]])</f>
        <v>16.290555555555553</v>
      </c>
      <c r="J568" s="3">
        <f t="shared" si="27"/>
        <v>0</v>
      </c>
      <c r="K568" s="4">
        <f>Table39[[#This Row],[RN Hours Contract (W/ Admin, DON)]]/Table39[[#This Row],[RN Hours (w/ Admin, DON)]]</f>
        <v>0</v>
      </c>
      <c r="L568" s="3">
        <v>16.163555555555554</v>
      </c>
      <c r="M568" s="3">
        <v>0</v>
      </c>
      <c r="N568" s="4">
        <f>Table39[[#This Row],[RN Hours Contract]]/Table39[[#This Row],[RN Hours]]</f>
        <v>0</v>
      </c>
      <c r="O568" s="3">
        <v>0</v>
      </c>
      <c r="P568" s="3">
        <v>0</v>
      </c>
      <c r="Q568" s="4">
        <v>0</v>
      </c>
      <c r="R568" s="3">
        <v>0.127</v>
      </c>
      <c r="S568" s="3">
        <v>0</v>
      </c>
      <c r="T568" s="4">
        <f>Table39[[#This Row],[RN DON Hours Contract]]/Table39[[#This Row],[RN DON Hours]]</f>
        <v>0</v>
      </c>
      <c r="U568" s="3">
        <f>SUM(Table39[[#This Row],[LPN Hours]], Table39[[#This Row],[LPN Admin Hours]])</f>
        <v>26.821111111111112</v>
      </c>
      <c r="V568" s="3">
        <f>Table39[[#This Row],[LPN Hours Contract]]+Table39[[#This Row],[LPN Admin Hours Contract]]</f>
        <v>0</v>
      </c>
      <c r="W568" s="4">
        <f t="shared" si="28"/>
        <v>0</v>
      </c>
      <c r="X568" s="3">
        <v>16.222222222222221</v>
      </c>
      <c r="Y568" s="3">
        <v>0</v>
      </c>
      <c r="Z568" s="4">
        <f>Table39[[#This Row],[LPN Hours Contract]]/Table39[[#This Row],[LPN Hours]]</f>
        <v>0</v>
      </c>
      <c r="AA568" s="3">
        <v>10.59888888888889</v>
      </c>
      <c r="AB568" s="3">
        <v>0</v>
      </c>
      <c r="AC568" s="4">
        <f>Table39[[#This Row],[LPN Admin Hours Contract]]/Table39[[#This Row],[LPN Admin Hours]]</f>
        <v>0</v>
      </c>
      <c r="AD568" s="3">
        <f>SUM(Table39[[#This Row],[CNA Hours]], Table39[[#This Row],[NA in Training Hours]], Table39[[#This Row],[Med Aide/Tech Hours]])</f>
        <v>78.066111111111113</v>
      </c>
      <c r="AE568" s="3">
        <f>SUM(Table39[[#This Row],[CNA Hours Contract]], Table39[[#This Row],[NA in Training Hours Contract]], Table39[[#This Row],[Med Aide/Tech Hours Contract]])</f>
        <v>0</v>
      </c>
      <c r="AF568" s="4">
        <f>Table39[[#This Row],[CNA/NA/Med Aide Contract Hours]]/Table39[[#This Row],[Total CNA, NA in Training, Med Aide/Tech Hours]]</f>
        <v>0</v>
      </c>
      <c r="AG568" s="3">
        <v>78.066111111111113</v>
      </c>
      <c r="AH568" s="3">
        <v>0</v>
      </c>
      <c r="AI568" s="4">
        <f>Table39[[#This Row],[CNA Hours Contract]]/Table39[[#This Row],[CNA Hours]]</f>
        <v>0</v>
      </c>
      <c r="AJ568" s="3">
        <v>0</v>
      </c>
      <c r="AK568" s="3">
        <v>0</v>
      </c>
      <c r="AL568" s="4">
        <v>0</v>
      </c>
      <c r="AM568" s="3">
        <v>0</v>
      </c>
      <c r="AN568" s="3">
        <v>0</v>
      </c>
      <c r="AO568" s="4">
        <v>0</v>
      </c>
      <c r="AP568" s="1" t="s">
        <v>566</v>
      </c>
      <c r="AQ568" s="1">
        <v>5</v>
      </c>
    </row>
    <row r="569" spans="1:43" x14ac:dyDescent="0.2">
      <c r="A569" s="1" t="s">
        <v>680</v>
      </c>
      <c r="B569" s="1" t="s">
        <v>1251</v>
      </c>
      <c r="C569" s="1" t="s">
        <v>1380</v>
      </c>
      <c r="D569" s="1" t="s">
        <v>1703</v>
      </c>
      <c r="E569" s="3">
        <v>45.844444444444441</v>
      </c>
      <c r="F569" s="3">
        <f t="shared" si="26"/>
        <v>140.90411111111109</v>
      </c>
      <c r="G569" s="3">
        <f>SUM(Table39[[#This Row],[RN Hours Contract (W/ Admin, DON)]], Table39[[#This Row],[LPN Contract Hours (w/ Admin)]], Table39[[#This Row],[CNA/NA/Med Aide Contract Hours]])</f>
        <v>2.7777777777777779E-3</v>
      </c>
      <c r="H569" s="4">
        <f>Table39[[#This Row],[Total Contract Hours]]/Table39[[#This Row],[Total Hours Nurse Staffing]]</f>
        <v>1.9713958349925919E-5</v>
      </c>
      <c r="I569" s="3">
        <f>SUM(Table39[[#This Row],[RN Hours]], Table39[[#This Row],[RN Admin Hours]], Table39[[#This Row],[RN DON Hours]])</f>
        <v>31.243777777777776</v>
      </c>
      <c r="J569" s="3">
        <f t="shared" si="27"/>
        <v>0</v>
      </c>
      <c r="K569" s="4">
        <f>Table39[[#This Row],[RN Hours Contract (W/ Admin, DON)]]/Table39[[#This Row],[RN Hours (w/ Admin, DON)]]</f>
        <v>0</v>
      </c>
      <c r="L569" s="3">
        <v>20.218222222222224</v>
      </c>
      <c r="M569" s="3">
        <v>0</v>
      </c>
      <c r="N569" s="4">
        <f>Table39[[#This Row],[RN Hours Contract]]/Table39[[#This Row],[RN Hours]]</f>
        <v>0</v>
      </c>
      <c r="O569" s="3">
        <v>5.2669999999999977</v>
      </c>
      <c r="P569" s="3">
        <v>0</v>
      </c>
      <c r="Q569" s="4">
        <f>Table39[[#This Row],[RN Admin Hours Contract]]/Table39[[#This Row],[RN Admin Hours]]</f>
        <v>0</v>
      </c>
      <c r="R569" s="3">
        <v>5.7585555555555556</v>
      </c>
      <c r="S569" s="3">
        <v>0</v>
      </c>
      <c r="T569" s="4">
        <f>Table39[[#This Row],[RN DON Hours Contract]]/Table39[[#This Row],[RN DON Hours]]</f>
        <v>0</v>
      </c>
      <c r="U569" s="3">
        <f>SUM(Table39[[#This Row],[LPN Hours]], Table39[[#This Row],[LPN Admin Hours]])</f>
        <v>21.659222222222219</v>
      </c>
      <c r="V569" s="3">
        <f>Table39[[#This Row],[LPN Hours Contract]]+Table39[[#This Row],[LPN Admin Hours Contract]]</f>
        <v>0</v>
      </c>
      <c r="W569" s="4">
        <f t="shared" si="28"/>
        <v>0</v>
      </c>
      <c r="X569" s="3">
        <v>20.703555555555553</v>
      </c>
      <c r="Y569" s="3">
        <v>0</v>
      </c>
      <c r="Z569" s="4">
        <f>Table39[[#This Row],[LPN Hours Contract]]/Table39[[#This Row],[LPN Hours]]</f>
        <v>0</v>
      </c>
      <c r="AA569" s="3">
        <v>0.95566666666666678</v>
      </c>
      <c r="AB569" s="3">
        <v>0</v>
      </c>
      <c r="AC569" s="4">
        <f>Table39[[#This Row],[LPN Admin Hours Contract]]/Table39[[#This Row],[LPN Admin Hours]]</f>
        <v>0</v>
      </c>
      <c r="AD569" s="3">
        <f>SUM(Table39[[#This Row],[CNA Hours]], Table39[[#This Row],[NA in Training Hours]], Table39[[#This Row],[Med Aide/Tech Hours]])</f>
        <v>88.001111111111115</v>
      </c>
      <c r="AE569" s="3">
        <f>SUM(Table39[[#This Row],[CNA Hours Contract]], Table39[[#This Row],[NA in Training Hours Contract]], Table39[[#This Row],[Med Aide/Tech Hours Contract]])</f>
        <v>2.7777777777777779E-3</v>
      </c>
      <c r="AF569" s="4">
        <f>Table39[[#This Row],[CNA/NA/Med Aide Contract Hours]]/Table39[[#This Row],[Total CNA, NA in Training, Med Aide/Tech Hours]]</f>
        <v>3.1565258014419007E-5</v>
      </c>
      <c r="AG569" s="3">
        <v>79.019000000000005</v>
      </c>
      <c r="AH569" s="3">
        <v>2.7777777777777779E-3</v>
      </c>
      <c r="AI569" s="4">
        <f>Table39[[#This Row],[CNA Hours Contract]]/Table39[[#This Row],[CNA Hours]]</f>
        <v>3.5153289433905486E-5</v>
      </c>
      <c r="AJ569" s="3">
        <v>8.9821111111111129</v>
      </c>
      <c r="AK569" s="3">
        <v>0</v>
      </c>
      <c r="AL569" s="4">
        <f>Table39[[#This Row],[NA in Training Hours Contract]]/Table39[[#This Row],[NA in Training Hours]]</f>
        <v>0</v>
      </c>
      <c r="AM569" s="3">
        <v>0</v>
      </c>
      <c r="AN569" s="3">
        <v>0</v>
      </c>
      <c r="AO569" s="4">
        <v>0</v>
      </c>
      <c r="AP569" s="1" t="s">
        <v>567</v>
      </c>
      <c r="AQ569" s="1">
        <v>5</v>
      </c>
    </row>
    <row r="570" spans="1:43" x14ac:dyDescent="0.2">
      <c r="A570" s="1" t="s">
        <v>680</v>
      </c>
      <c r="B570" s="1" t="s">
        <v>1252</v>
      </c>
      <c r="C570" s="1" t="s">
        <v>1388</v>
      </c>
      <c r="D570" s="1" t="s">
        <v>1758</v>
      </c>
      <c r="E570" s="3">
        <v>53.111111111111114</v>
      </c>
      <c r="F570" s="3">
        <f t="shared" si="26"/>
        <v>209.21488888888888</v>
      </c>
      <c r="G570" s="3">
        <f>SUM(Table39[[#This Row],[RN Hours Contract (W/ Admin, DON)]], Table39[[#This Row],[LPN Contract Hours (w/ Admin)]], Table39[[#This Row],[CNA/NA/Med Aide Contract Hours]])</f>
        <v>6.7398888888888893</v>
      </c>
      <c r="H570" s="4">
        <f>Table39[[#This Row],[Total Contract Hours]]/Table39[[#This Row],[Total Hours Nurse Staffing]]</f>
        <v>3.2215149336089322E-2</v>
      </c>
      <c r="I570" s="3">
        <f>SUM(Table39[[#This Row],[RN Hours]], Table39[[#This Row],[RN Admin Hours]], Table39[[#This Row],[RN DON Hours]])</f>
        <v>33.781555555555556</v>
      </c>
      <c r="J570" s="3">
        <f t="shared" si="27"/>
        <v>1.0871111111111111</v>
      </c>
      <c r="K570" s="4">
        <f>Table39[[#This Row],[RN Hours Contract (W/ Admin, DON)]]/Table39[[#This Row],[RN Hours (w/ Admin, DON)]]</f>
        <v>3.218061137899051E-2</v>
      </c>
      <c r="L570" s="3">
        <v>28.270444444444447</v>
      </c>
      <c r="M570" s="3">
        <v>1.0871111111111111</v>
      </c>
      <c r="N570" s="4">
        <f>Table39[[#This Row],[RN Hours Contract]]/Table39[[#This Row],[RN Hours]]</f>
        <v>3.8453980207047801E-2</v>
      </c>
      <c r="O570" s="3">
        <v>0</v>
      </c>
      <c r="P570" s="3">
        <v>0</v>
      </c>
      <c r="Q570" s="4">
        <v>0</v>
      </c>
      <c r="R570" s="3">
        <v>5.5111111111111111</v>
      </c>
      <c r="S570" s="3">
        <v>0</v>
      </c>
      <c r="T570" s="4">
        <f>Table39[[#This Row],[RN DON Hours Contract]]/Table39[[#This Row],[RN DON Hours]]</f>
        <v>0</v>
      </c>
      <c r="U570" s="3">
        <f>SUM(Table39[[#This Row],[LPN Hours]], Table39[[#This Row],[LPN Admin Hours]])</f>
        <v>25.122222222222224</v>
      </c>
      <c r="V570" s="3">
        <f>Table39[[#This Row],[LPN Hours Contract]]+Table39[[#This Row],[LPN Admin Hours Contract]]</f>
        <v>5.0333333333333332</v>
      </c>
      <c r="W570" s="4">
        <f t="shared" si="28"/>
        <v>0.20035382574082264</v>
      </c>
      <c r="X570" s="3">
        <v>19.725000000000001</v>
      </c>
      <c r="Y570" s="3">
        <v>5.0333333333333332</v>
      </c>
      <c r="Z570" s="4">
        <f>Table39[[#This Row],[LPN Hours Contract]]/Table39[[#This Row],[LPN Hours]]</f>
        <v>0.25517532741867338</v>
      </c>
      <c r="AA570" s="3">
        <v>5.3972222222222221</v>
      </c>
      <c r="AB570" s="3">
        <v>0</v>
      </c>
      <c r="AC570" s="4">
        <f>Table39[[#This Row],[LPN Admin Hours Contract]]/Table39[[#This Row],[LPN Admin Hours]]</f>
        <v>0</v>
      </c>
      <c r="AD570" s="3">
        <f>SUM(Table39[[#This Row],[CNA Hours]], Table39[[#This Row],[NA in Training Hours]], Table39[[#This Row],[Med Aide/Tech Hours]])</f>
        <v>150.3111111111111</v>
      </c>
      <c r="AE570" s="3">
        <f>SUM(Table39[[#This Row],[CNA Hours Contract]], Table39[[#This Row],[NA in Training Hours Contract]], Table39[[#This Row],[Med Aide/Tech Hours Contract]])</f>
        <v>0.61944444444444446</v>
      </c>
      <c r="AF570" s="4">
        <f>Table39[[#This Row],[CNA/NA/Med Aide Contract Hours]]/Table39[[#This Row],[Total CNA, NA in Training, Med Aide/Tech Hours]]</f>
        <v>4.1210821998817274E-3</v>
      </c>
      <c r="AG570" s="3">
        <v>150.3111111111111</v>
      </c>
      <c r="AH570" s="3">
        <v>0.61944444444444446</v>
      </c>
      <c r="AI570" s="4">
        <f>Table39[[#This Row],[CNA Hours Contract]]/Table39[[#This Row],[CNA Hours]]</f>
        <v>4.1210821998817274E-3</v>
      </c>
      <c r="AJ570" s="3">
        <v>0</v>
      </c>
      <c r="AK570" s="3">
        <v>0</v>
      </c>
      <c r="AL570" s="4">
        <v>0</v>
      </c>
      <c r="AM570" s="3">
        <v>0</v>
      </c>
      <c r="AN570" s="3">
        <v>0</v>
      </c>
      <c r="AO570" s="4">
        <v>0</v>
      </c>
      <c r="AP570" s="1" t="s">
        <v>568</v>
      </c>
      <c r="AQ570" s="1">
        <v>5</v>
      </c>
    </row>
    <row r="571" spans="1:43" x14ac:dyDescent="0.2">
      <c r="A571" s="1" t="s">
        <v>680</v>
      </c>
      <c r="B571" s="1" t="s">
        <v>1253</v>
      </c>
      <c r="C571" s="1" t="s">
        <v>1429</v>
      </c>
      <c r="D571" s="1" t="s">
        <v>1753</v>
      </c>
      <c r="E571" s="3">
        <v>72.766666666666666</v>
      </c>
      <c r="F571" s="3">
        <f t="shared" si="26"/>
        <v>295.31111111111113</v>
      </c>
      <c r="G571" s="3">
        <f>SUM(Table39[[#This Row],[RN Hours Contract (W/ Admin, DON)]], Table39[[#This Row],[LPN Contract Hours (w/ Admin)]], Table39[[#This Row],[CNA/NA/Med Aide Contract Hours]])</f>
        <v>0</v>
      </c>
      <c r="H571" s="4">
        <f>Table39[[#This Row],[Total Contract Hours]]/Table39[[#This Row],[Total Hours Nurse Staffing]]</f>
        <v>0</v>
      </c>
      <c r="I571" s="3">
        <f>SUM(Table39[[#This Row],[RN Hours]], Table39[[#This Row],[RN Admin Hours]], Table39[[#This Row],[RN DON Hours]])</f>
        <v>68.288888888888891</v>
      </c>
      <c r="J571" s="3">
        <f t="shared" si="27"/>
        <v>0</v>
      </c>
      <c r="K571" s="4">
        <f>Table39[[#This Row],[RN Hours Contract (W/ Admin, DON)]]/Table39[[#This Row],[RN Hours (w/ Admin, DON)]]</f>
        <v>0</v>
      </c>
      <c r="L571" s="3">
        <v>47.680555555555557</v>
      </c>
      <c r="M571" s="3">
        <v>0</v>
      </c>
      <c r="N571" s="4">
        <f>Table39[[#This Row],[RN Hours Contract]]/Table39[[#This Row],[RN Hours]]</f>
        <v>0</v>
      </c>
      <c r="O571" s="3">
        <v>15.808333333333334</v>
      </c>
      <c r="P571" s="3">
        <v>0</v>
      </c>
      <c r="Q571" s="4">
        <f>Table39[[#This Row],[RN Admin Hours Contract]]/Table39[[#This Row],[RN Admin Hours]]</f>
        <v>0</v>
      </c>
      <c r="R571" s="3">
        <v>4.8</v>
      </c>
      <c r="S571" s="3">
        <v>0</v>
      </c>
      <c r="T571" s="4">
        <f>Table39[[#This Row],[RN DON Hours Contract]]/Table39[[#This Row],[RN DON Hours]]</f>
        <v>0</v>
      </c>
      <c r="U571" s="3">
        <f>SUM(Table39[[#This Row],[LPN Hours]], Table39[[#This Row],[LPN Admin Hours]])</f>
        <v>59.55833333333333</v>
      </c>
      <c r="V571" s="3">
        <f>Table39[[#This Row],[LPN Hours Contract]]+Table39[[#This Row],[LPN Admin Hours Contract]]</f>
        <v>0</v>
      </c>
      <c r="W571" s="4">
        <f t="shared" si="28"/>
        <v>0</v>
      </c>
      <c r="X571" s="3">
        <v>59.55833333333333</v>
      </c>
      <c r="Y571" s="3">
        <v>0</v>
      </c>
      <c r="Z571" s="4">
        <f>Table39[[#This Row],[LPN Hours Contract]]/Table39[[#This Row],[LPN Hours]]</f>
        <v>0</v>
      </c>
      <c r="AA571" s="3">
        <v>0</v>
      </c>
      <c r="AB571" s="3">
        <v>0</v>
      </c>
      <c r="AC571" s="4">
        <v>0</v>
      </c>
      <c r="AD571" s="3">
        <f>SUM(Table39[[#This Row],[CNA Hours]], Table39[[#This Row],[NA in Training Hours]], Table39[[#This Row],[Med Aide/Tech Hours]])</f>
        <v>167.46388888888887</v>
      </c>
      <c r="AE571" s="3">
        <f>SUM(Table39[[#This Row],[CNA Hours Contract]], Table39[[#This Row],[NA in Training Hours Contract]], Table39[[#This Row],[Med Aide/Tech Hours Contract]])</f>
        <v>0</v>
      </c>
      <c r="AF571" s="4">
        <f>Table39[[#This Row],[CNA/NA/Med Aide Contract Hours]]/Table39[[#This Row],[Total CNA, NA in Training, Med Aide/Tech Hours]]</f>
        <v>0</v>
      </c>
      <c r="AG571" s="3">
        <v>165.66666666666666</v>
      </c>
      <c r="AH571" s="3">
        <v>0</v>
      </c>
      <c r="AI571" s="4">
        <f>Table39[[#This Row],[CNA Hours Contract]]/Table39[[#This Row],[CNA Hours]]</f>
        <v>0</v>
      </c>
      <c r="AJ571" s="3">
        <v>1.7972222222222223</v>
      </c>
      <c r="AK571" s="3">
        <v>0</v>
      </c>
      <c r="AL571" s="4">
        <f>Table39[[#This Row],[NA in Training Hours Contract]]/Table39[[#This Row],[NA in Training Hours]]</f>
        <v>0</v>
      </c>
      <c r="AM571" s="3">
        <v>0</v>
      </c>
      <c r="AN571" s="3">
        <v>0</v>
      </c>
      <c r="AO571" s="4">
        <v>0</v>
      </c>
      <c r="AP571" s="1" t="s">
        <v>569</v>
      </c>
      <c r="AQ571" s="1">
        <v>5</v>
      </c>
    </row>
    <row r="572" spans="1:43" x14ac:dyDescent="0.2">
      <c r="A572" s="1" t="s">
        <v>680</v>
      </c>
      <c r="B572" s="1" t="s">
        <v>1254</v>
      </c>
      <c r="C572" s="1" t="s">
        <v>1651</v>
      </c>
      <c r="D572" s="1" t="s">
        <v>1784</v>
      </c>
      <c r="E572" s="3">
        <v>26.922222222222221</v>
      </c>
      <c r="F572" s="3">
        <f t="shared" si="26"/>
        <v>80.86388888888888</v>
      </c>
      <c r="G572" s="3">
        <f>SUM(Table39[[#This Row],[RN Hours Contract (W/ Admin, DON)]], Table39[[#This Row],[LPN Contract Hours (w/ Admin)]], Table39[[#This Row],[CNA/NA/Med Aide Contract Hours]])</f>
        <v>1.1111111111111112E-2</v>
      </c>
      <c r="H572" s="4">
        <f>Table39[[#This Row],[Total Contract Hours]]/Table39[[#This Row],[Total Hours Nurse Staffing]]</f>
        <v>1.374051045996359E-4</v>
      </c>
      <c r="I572" s="3">
        <f>SUM(Table39[[#This Row],[RN Hours]], Table39[[#This Row],[RN Admin Hours]], Table39[[#This Row],[RN DON Hours]])</f>
        <v>20.088888888888889</v>
      </c>
      <c r="J572" s="3">
        <f t="shared" si="27"/>
        <v>1.1111111111111112E-2</v>
      </c>
      <c r="K572" s="4">
        <f>Table39[[#This Row],[RN Hours Contract (W/ Admin, DON)]]/Table39[[#This Row],[RN Hours (w/ Admin, DON)]]</f>
        <v>5.5309734513274336E-4</v>
      </c>
      <c r="L572" s="3">
        <v>18.777777777777779</v>
      </c>
      <c r="M572" s="3">
        <v>1.1111111111111112E-2</v>
      </c>
      <c r="N572" s="4">
        <f>Table39[[#This Row],[RN Hours Contract]]/Table39[[#This Row],[RN Hours]]</f>
        <v>5.9171597633136095E-4</v>
      </c>
      <c r="O572" s="3">
        <v>0</v>
      </c>
      <c r="P572" s="3">
        <v>0</v>
      </c>
      <c r="Q572" s="4">
        <v>0</v>
      </c>
      <c r="R572" s="3">
        <v>1.3111111111111111</v>
      </c>
      <c r="S572" s="3">
        <v>0</v>
      </c>
      <c r="T572" s="4">
        <f>Table39[[#This Row],[RN DON Hours Contract]]/Table39[[#This Row],[RN DON Hours]]</f>
        <v>0</v>
      </c>
      <c r="U572" s="3">
        <f>SUM(Table39[[#This Row],[LPN Hours]], Table39[[#This Row],[LPN Admin Hours]])</f>
        <v>12.394444444444444</v>
      </c>
      <c r="V572" s="3">
        <f>Table39[[#This Row],[LPN Hours Contract]]+Table39[[#This Row],[LPN Admin Hours Contract]]</f>
        <v>0</v>
      </c>
      <c r="W572" s="4">
        <f t="shared" si="28"/>
        <v>0</v>
      </c>
      <c r="X572" s="3">
        <v>6.5555555555555554</v>
      </c>
      <c r="Y572" s="3">
        <v>0</v>
      </c>
      <c r="Z572" s="4">
        <f>Table39[[#This Row],[LPN Hours Contract]]/Table39[[#This Row],[LPN Hours]]</f>
        <v>0</v>
      </c>
      <c r="AA572" s="3">
        <v>5.8388888888888886</v>
      </c>
      <c r="AB572" s="3">
        <v>0</v>
      </c>
      <c r="AC572" s="4">
        <f>Table39[[#This Row],[LPN Admin Hours Contract]]/Table39[[#This Row],[LPN Admin Hours]]</f>
        <v>0</v>
      </c>
      <c r="AD572" s="3">
        <f>SUM(Table39[[#This Row],[CNA Hours]], Table39[[#This Row],[NA in Training Hours]], Table39[[#This Row],[Med Aide/Tech Hours]])</f>
        <v>48.380555555555553</v>
      </c>
      <c r="AE572" s="3">
        <f>SUM(Table39[[#This Row],[CNA Hours Contract]], Table39[[#This Row],[NA in Training Hours Contract]], Table39[[#This Row],[Med Aide/Tech Hours Contract]])</f>
        <v>0</v>
      </c>
      <c r="AF572" s="4">
        <f>Table39[[#This Row],[CNA/NA/Med Aide Contract Hours]]/Table39[[#This Row],[Total CNA, NA in Training, Med Aide/Tech Hours]]</f>
        <v>0</v>
      </c>
      <c r="AG572" s="3">
        <v>48.380555555555553</v>
      </c>
      <c r="AH572" s="3">
        <v>0</v>
      </c>
      <c r="AI572" s="4">
        <f>Table39[[#This Row],[CNA Hours Contract]]/Table39[[#This Row],[CNA Hours]]</f>
        <v>0</v>
      </c>
      <c r="AJ572" s="3">
        <v>0</v>
      </c>
      <c r="AK572" s="3">
        <v>0</v>
      </c>
      <c r="AL572" s="4">
        <v>0</v>
      </c>
      <c r="AM572" s="3">
        <v>0</v>
      </c>
      <c r="AN572" s="3">
        <v>0</v>
      </c>
      <c r="AO572" s="4">
        <v>0</v>
      </c>
      <c r="AP572" s="1" t="s">
        <v>570</v>
      </c>
      <c r="AQ572" s="1">
        <v>5</v>
      </c>
    </row>
    <row r="573" spans="1:43" x14ac:dyDescent="0.2">
      <c r="A573" s="1" t="s">
        <v>680</v>
      </c>
      <c r="B573" s="1" t="s">
        <v>1255</v>
      </c>
      <c r="C573" s="1" t="s">
        <v>1588</v>
      </c>
      <c r="D573" s="1" t="s">
        <v>1741</v>
      </c>
      <c r="E573" s="3">
        <v>111.84444444444445</v>
      </c>
      <c r="F573" s="3">
        <f t="shared" si="26"/>
        <v>405.46866666666665</v>
      </c>
      <c r="G573" s="3">
        <f>SUM(Table39[[#This Row],[RN Hours Contract (W/ Admin, DON)]], Table39[[#This Row],[LPN Contract Hours (w/ Admin)]], Table39[[#This Row],[CNA/NA/Med Aide Contract Hours]])</f>
        <v>4.3853333333333335</v>
      </c>
      <c r="H573" s="4">
        <f>Table39[[#This Row],[Total Contract Hours]]/Table39[[#This Row],[Total Hours Nurse Staffing]]</f>
        <v>1.0815467861881643E-2</v>
      </c>
      <c r="I573" s="3">
        <f>SUM(Table39[[#This Row],[RN Hours]], Table39[[#This Row],[RN Admin Hours]], Table39[[#This Row],[RN DON Hours]])</f>
        <v>84.538888888888891</v>
      </c>
      <c r="J573" s="3">
        <f t="shared" si="27"/>
        <v>3.2</v>
      </c>
      <c r="K573" s="4">
        <f>Table39[[#This Row],[RN Hours Contract (W/ Admin, DON)]]/Table39[[#This Row],[RN Hours (w/ Admin, DON)]]</f>
        <v>3.7852401918906486E-2</v>
      </c>
      <c r="L573" s="3">
        <v>66.588888888888889</v>
      </c>
      <c r="M573" s="3">
        <v>0</v>
      </c>
      <c r="N573" s="4">
        <f>Table39[[#This Row],[RN Hours Contract]]/Table39[[#This Row],[RN Hours]]</f>
        <v>0</v>
      </c>
      <c r="O573" s="3">
        <v>13.45</v>
      </c>
      <c r="P573" s="3">
        <v>3.2</v>
      </c>
      <c r="Q573" s="4">
        <f>Table39[[#This Row],[RN Admin Hours Contract]]/Table39[[#This Row],[RN Admin Hours]]</f>
        <v>0.23791821561338292</v>
      </c>
      <c r="R573" s="3">
        <v>4.5</v>
      </c>
      <c r="S573" s="3">
        <v>0</v>
      </c>
      <c r="T573" s="4">
        <f>Table39[[#This Row],[RN DON Hours Contract]]/Table39[[#This Row],[RN DON Hours]]</f>
        <v>0</v>
      </c>
      <c r="U573" s="3">
        <f>SUM(Table39[[#This Row],[LPN Hours]], Table39[[#This Row],[LPN Admin Hours]])</f>
        <v>125.51088888888889</v>
      </c>
      <c r="V573" s="3">
        <f>Table39[[#This Row],[LPN Hours Contract]]+Table39[[#This Row],[LPN Admin Hours Contract]]</f>
        <v>0.23866666666666667</v>
      </c>
      <c r="W573" s="4">
        <f t="shared" si="28"/>
        <v>1.9015614404416438E-3</v>
      </c>
      <c r="X573" s="3">
        <v>99.35</v>
      </c>
      <c r="Y573" s="3">
        <v>0</v>
      </c>
      <c r="Z573" s="4">
        <f>Table39[[#This Row],[LPN Hours Contract]]/Table39[[#This Row],[LPN Hours]]</f>
        <v>0</v>
      </c>
      <c r="AA573" s="3">
        <v>26.160888888888888</v>
      </c>
      <c r="AB573" s="3">
        <v>0.23866666666666667</v>
      </c>
      <c r="AC573" s="4">
        <f>Table39[[#This Row],[LPN Admin Hours Contract]]/Table39[[#This Row],[LPN Admin Hours]]</f>
        <v>9.1230335360674118E-3</v>
      </c>
      <c r="AD573" s="3">
        <f>SUM(Table39[[#This Row],[CNA Hours]], Table39[[#This Row],[NA in Training Hours]], Table39[[#This Row],[Med Aide/Tech Hours]])</f>
        <v>195.41888888888889</v>
      </c>
      <c r="AE573" s="3">
        <f>SUM(Table39[[#This Row],[CNA Hours Contract]], Table39[[#This Row],[NA in Training Hours Contract]], Table39[[#This Row],[Med Aide/Tech Hours Contract]])</f>
        <v>0.94666666666666666</v>
      </c>
      <c r="AF573" s="4">
        <f>Table39[[#This Row],[CNA/NA/Med Aide Contract Hours]]/Table39[[#This Row],[Total CNA, NA in Training, Med Aide/Tech Hours]]</f>
        <v>4.8442945922434425E-3</v>
      </c>
      <c r="AG573" s="3">
        <v>195.41888888888889</v>
      </c>
      <c r="AH573" s="3">
        <v>0.94666666666666666</v>
      </c>
      <c r="AI573" s="4">
        <f>Table39[[#This Row],[CNA Hours Contract]]/Table39[[#This Row],[CNA Hours]]</f>
        <v>4.8442945922434425E-3</v>
      </c>
      <c r="AJ573" s="3">
        <v>0</v>
      </c>
      <c r="AK573" s="3">
        <v>0</v>
      </c>
      <c r="AL573" s="4">
        <v>0</v>
      </c>
      <c r="AM573" s="3">
        <v>0</v>
      </c>
      <c r="AN573" s="3">
        <v>0</v>
      </c>
      <c r="AO573" s="4">
        <v>0</v>
      </c>
      <c r="AP573" s="1" t="s">
        <v>571</v>
      </c>
      <c r="AQ573" s="1">
        <v>5</v>
      </c>
    </row>
    <row r="574" spans="1:43" x14ac:dyDescent="0.2">
      <c r="A574" s="1" t="s">
        <v>680</v>
      </c>
      <c r="B574" s="1" t="s">
        <v>1256</v>
      </c>
      <c r="C574" s="1" t="s">
        <v>1669</v>
      </c>
      <c r="D574" s="1" t="s">
        <v>1754</v>
      </c>
      <c r="E574" s="3">
        <v>14.766666666666667</v>
      </c>
      <c r="F574" s="3">
        <f t="shared" si="26"/>
        <v>72.444666666666677</v>
      </c>
      <c r="G574" s="3">
        <f>SUM(Table39[[#This Row],[RN Hours Contract (W/ Admin, DON)]], Table39[[#This Row],[LPN Contract Hours (w/ Admin)]], Table39[[#This Row],[CNA/NA/Med Aide Contract Hours]])</f>
        <v>1.6772222222222224</v>
      </c>
      <c r="H574" s="4">
        <f>Table39[[#This Row],[Total Contract Hours]]/Table39[[#This Row],[Total Hours Nurse Staffing]]</f>
        <v>2.3151769473099774E-2</v>
      </c>
      <c r="I574" s="3">
        <f>SUM(Table39[[#This Row],[RN Hours]], Table39[[#This Row],[RN Admin Hours]], Table39[[#This Row],[RN DON Hours]])</f>
        <v>33.617444444444445</v>
      </c>
      <c r="J574" s="3">
        <f t="shared" si="27"/>
        <v>0.71666666666666667</v>
      </c>
      <c r="K574" s="4">
        <f>Table39[[#This Row],[RN Hours Contract (W/ Admin, DON)]]/Table39[[#This Row],[RN Hours (w/ Admin, DON)]]</f>
        <v>2.1318297048159521E-2</v>
      </c>
      <c r="L574" s="3">
        <v>25.069666666666667</v>
      </c>
      <c r="M574" s="3">
        <v>0.71666666666666667</v>
      </c>
      <c r="N574" s="4">
        <f>Table39[[#This Row],[RN Hours Contract]]/Table39[[#This Row],[RN Hours]]</f>
        <v>2.8587004214921087E-2</v>
      </c>
      <c r="O574" s="3">
        <v>2.8766666666666665</v>
      </c>
      <c r="P574" s="3">
        <v>0</v>
      </c>
      <c r="Q574" s="4">
        <f>Table39[[#This Row],[RN Admin Hours Contract]]/Table39[[#This Row],[RN Admin Hours]]</f>
        <v>0</v>
      </c>
      <c r="R574" s="3">
        <v>5.6711111111111112</v>
      </c>
      <c r="S574" s="3">
        <v>0</v>
      </c>
      <c r="T574" s="4">
        <f>Table39[[#This Row],[RN DON Hours Contract]]/Table39[[#This Row],[RN DON Hours]]</f>
        <v>0</v>
      </c>
      <c r="U574" s="3">
        <f>SUM(Table39[[#This Row],[LPN Hours]], Table39[[#This Row],[LPN Admin Hours]])</f>
        <v>4.833333333333333</v>
      </c>
      <c r="V574" s="3">
        <f>Table39[[#This Row],[LPN Hours Contract]]+Table39[[#This Row],[LPN Admin Hours Contract]]</f>
        <v>0</v>
      </c>
      <c r="W574" s="4">
        <f t="shared" si="28"/>
        <v>0</v>
      </c>
      <c r="X574" s="3">
        <v>4.7444444444444445</v>
      </c>
      <c r="Y574" s="3">
        <v>0</v>
      </c>
      <c r="Z574" s="4">
        <f>Table39[[#This Row],[LPN Hours Contract]]/Table39[[#This Row],[LPN Hours]]</f>
        <v>0</v>
      </c>
      <c r="AA574" s="3">
        <v>8.8888888888888892E-2</v>
      </c>
      <c r="AB574" s="3">
        <v>0</v>
      </c>
      <c r="AC574" s="4">
        <f>Table39[[#This Row],[LPN Admin Hours Contract]]/Table39[[#This Row],[LPN Admin Hours]]</f>
        <v>0</v>
      </c>
      <c r="AD574" s="3">
        <f>SUM(Table39[[#This Row],[CNA Hours]], Table39[[#This Row],[NA in Training Hours]], Table39[[#This Row],[Med Aide/Tech Hours]])</f>
        <v>33.99388888888889</v>
      </c>
      <c r="AE574" s="3">
        <f>SUM(Table39[[#This Row],[CNA Hours Contract]], Table39[[#This Row],[NA in Training Hours Contract]], Table39[[#This Row],[Med Aide/Tech Hours Contract]])</f>
        <v>0.96055555555555561</v>
      </c>
      <c r="AF574" s="4">
        <f>Table39[[#This Row],[CNA/NA/Med Aide Contract Hours]]/Table39[[#This Row],[Total CNA, NA in Training, Med Aide/Tech Hours]]</f>
        <v>2.8256712807857621E-2</v>
      </c>
      <c r="AG574" s="3">
        <v>33.99388888888889</v>
      </c>
      <c r="AH574" s="3">
        <v>0.96055555555555561</v>
      </c>
      <c r="AI574" s="4">
        <f>Table39[[#This Row],[CNA Hours Contract]]/Table39[[#This Row],[CNA Hours]]</f>
        <v>2.8256712807857621E-2</v>
      </c>
      <c r="AJ574" s="3">
        <v>0</v>
      </c>
      <c r="AK574" s="3">
        <v>0</v>
      </c>
      <c r="AL574" s="4">
        <v>0</v>
      </c>
      <c r="AM574" s="3">
        <v>0</v>
      </c>
      <c r="AN574" s="3">
        <v>0</v>
      </c>
      <c r="AO574" s="4">
        <v>0</v>
      </c>
      <c r="AP574" s="1" t="s">
        <v>572</v>
      </c>
      <c r="AQ574" s="1">
        <v>5</v>
      </c>
    </row>
    <row r="575" spans="1:43" x14ac:dyDescent="0.2">
      <c r="A575" s="1" t="s">
        <v>680</v>
      </c>
      <c r="B575" s="1" t="s">
        <v>1257</v>
      </c>
      <c r="C575" s="1" t="s">
        <v>1628</v>
      </c>
      <c r="D575" s="1" t="s">
        <v>1774</v>
      </c>
      <c r="E575" s="3">
        <v>45.788888888888891</v>
      </c>
      <c r="F575" s="3">
        <f t="shared" si="26"/>
        <v>214.32888888888888</v>
      </c>
      <c r="G575" s="3">
        <f>SUM(Table39[[#This Row],[RN Hours Contract (W/ Admin, DON)]], Table39[[#This Row],[LPN Contract Hours (w/ Admin)]], Table39[[#This Row],[CNA/NA/Med Aide Contract Hours]])</f>
        <v>6.8555555555555561</v>
      </c>
      <c r="H575" s="4">
        <f>Table39[[#This Row],[Total Contract Hours]]/Table39[[#This Row],[Total Hours Nurse Staffing]]</f>
        <v>3.1986147976111483E-2</v>
      </c>
      <c r="I575" s="3">
        <f>SUM(Table39[[#This Row],[RN Hours]], Table39[[#This Row],[RN Admin Hours]], Table39[[#This Row],[RN DON Hours]])</f>
        <v>45.172222222222224</v>
      </c>
      <c r="J575" s="3">
        <f t="shared" si="27"/>
        <v>0</v>
      </c>
      <c r="K575" s="4">
        <f>Table39[[#This Row],[RN Hours Contract (W/ Admin, DON)]]/Table39[[#This Row],[RN Hours (w/ Admin, DON)]]</f>
        <v>0</v>
      </c>
      <c r="L575" s="3">
        <v>35.097777777777779</v>
      </c>
      <c r="M575" s="3">
        <v>0</v>
      </c>
      <c r="N575" s="4">
        <f>Table39[[#This Row],[RN Hours Contract]]/Table39[[#This Row],[RN Hours]]</f>
        <v>0</v>
      </c>
      <c r="O575" s="3">
        <v>5.5411111111111113</v>
      </c>
      <c r="P575" s="3">
        <v>0</v>
      </c>
      <c r="Q575" s="4">
        <f>Table39[[#This Row],[RN Admin Hours Contract]]/Table39[[#This Row],[RN Admin Hours]]</f>
        <v>0</v>
      </c>
      <c r="R575" s="3">
        <v>4.5333333333333332</v>
      </c>
      <c r="S575" s="3">
        <v>0</v>
      </c>
      <c r="T575" s="4">
        <f>Table39[[#This Row],[RN DON Hours Contract]]/Table39[[#This Row],[RN DON Hours]]</f>
        <v>0</v>
      </c>
      <c r="U575" s="3">
        <f>SUM(Table39[[#This Row],[LPN Hours]], Table39[[#This Row],[LPN Admin Hours]])</f>
        <v>30.239999999999995</v>
      </c>
      <c r="V575" s="3">
        <f>Table39[[#This Row],[LPN Hours Contract]]+Table39[[#This Row],[LPN Admin Hours Contract]]</f>
        <v>4.4722222222222223</v>
      </c>
      <c r="W575" s="4">
        <f t="shared" si="28"/>
        <v>0.14789094650205764</v>
      </c>
      <c r="X575" s="3">
        <v>24.874444444444443</v>
      </c>
      <c r="Y575" s="3">
        <v>4.4722222222222223</v>
      </c>
      <c r="Z575" s="4">
        <f>Table39[[#This Row],[LPN Hours Contract]]/Table39[[#This Row],[LPN Hours]]</f>
        <v>0.17979184348059143</v>
      </c>
      <c r="AA575" s="3">
        <v>5.3655555555555541</v>
      </c>
      <c r="AB575" s="3">
        <v>0</v>
      </c>
      <c r="AC575" s="4">
        <f>Table39[[#This Row],[LPN Admin Hours Contract]]/Table39[[#This Row],[LPN Admin Hours]]</f>
        <v>0</v>
      </c>
      <c r="AD575" s="3">
        <f>SUM(Table39[[#This Row],[CNA Hours]], Table39[[#This Row],[NA in Training Hours]], Table39[[#This Row],[Med Aide/Tech Hours]])</f>
        <v>138.91666666666666</v>
      </c>
      <c r="AE575" s="3">
        <f>SUM(Table39[[#This Row],[CNA Hours Contract]], Table39[[#This Row],[NA in Training Hours Contract]], Table39[[#This Row],[Med Aide/Tech Hours Contract]])</f>
        <v>2.3833333333333333</v>
      </c>
      <c r="AF575" s="4">
        <f>Table39[[#This Row],[CNA/NA/Med Aide Contract Hours]]/Table39[[#This Row],[Total CNA, NA in Training, Med Aide/Tech Hours]]</f>
        <v>1.7156568686262749E-2</v>
      </c>
      <c r="AG575" s="3">
        <v>138.91666666666666</v>
      </c>
      <c r="AH575" s="3">
        <v>2.3833333333333333</v>
      </c>
      <c r="AI575" s="4">
        <f>Table39[[#This Row],[CNA Hours Contract]]/Table39[[#This Row],[CNA Hours]]</f>
        <v>1.7156568686262749E-2</v>
      </c>
      <c r="AJ575" s="3">
        <v>0</v>
      </c>
      <c r="AK575" s="3">
        <v>0</v>
      </c>
      <c r="AL575" s="4">
        <v>0</v>
      </c>
      <c r="AM575" s="3">
        <v>0</v>
      </c>
      <c r="AN575" s="3">
        <v>0</v>
      </c>
      <c r="AO575" s="4">
        <v>0</v>
      </c>
      <c r="AP575" s="1" t="s">
        <v>573</v>
      </c>
      <c r="AQ575" s="1">
        <v>5</v>
      </c>
    </row>
    <row r="576" spans="1:43" x14ac:dyDescent="0.2">
      <c r="A576" s="1" t="s">
        <v>680</v>
      </c>
      <c r="B576" s="1" t="s">
        <v>1258</v>
      </c>
      <c r="C576" s="1" t="s">
        <v>1376</v>
      </c>
      <c r="D576" s="1" t="s">
        <v>1751</v>
      </c>
      <c r="E576" s="3">
        <v>60.155555555555559</v>
      </c>
      <c r="F576" s="3">
        <f t="shared" si="26"/>
        <v>193.56055555555557</v>
      </c>
      <c r="G576" s="3">
        <f>SUM(Table39[[#This Row],[RN Hours Contract (W/ Admin, DON)]], Table39[[#This Row],[LPN Contract Hours (w/ Admin)]], Table39[[#This Row],[CNA/NA/Med Aide Contract Hours]])</f>
        <v>0</v>
      </c>
      <c r="H576" s="4">
        <f>Table39[[#This Row],[Total Contract Hours]]/Table39[[#This Row],[Total Hours Nurse Staffing]]</f>
        <v>0</v>
      </c>
      <c r="I576" s="3">
        <f>SUM(Table39[[#This Row],[RN Hours]], Table39[[#This Row],[RN Admin Hours]], Table39[[#This Row],[RN DON Hours]])</f>
        <v>38.747222222222227</v>
      </c>
      <c r="J576" s="3">
        <f t="shared" si="27"/>
        <v>0</v>
      </c>
      <c r="K576" s="4">
        <f>Table39[[#This Row],[RN Hours Contract (W/ Admin, DON)]]/Table39[[#This Row],[RN Hours (w/ Admin, DON)]]</f>
        <v>0</v>
      </c>
      <c r="L576" s="3">
        <v>33.236111111111114</v>
      </c>
      <c r="M576" s="3">
        <v>0</v>
      </c>
      <c r="N576" s="4">
        <f>Table39[[#This Row],[RN Hours Contract]]/Table39[[#This Row],[RN Hours]]</f>
        <v>0</v>
      </c>
      <c r="O576" s="3">
        <v>0</v>
      </c>
      <c r="P576" s="3">
        <v>0</v>
      </c>
      <c r="Q576" s="4">
        <v>0</v>
      </c>
      <c r="R576" s="3">
        <v>5.5111111111111111</v>
      </c>
      <c r="S576" s="3">
        <v>0</v>
      </c>
      <c r="T576" s="4">
        <f>Table39[[#This Row],[RN DON Hours Contract]]/Table39[[#This Row],[RN DON Hours]]</f>
        <v>0</v>
      </c>
      <c r="U576" s="3">
        <f>SUM(Table39[[#This Row],[LPN Hours]], Table39[[#This Row],[LPN Admin Hours]])</f>
        <v>37.725999999999999</v>
      </c>
      <c r="V576" s="3">
        <f>Table39[[#This Row],[LPN Hours Contract]]+Table39[[#This Row],[LPN Admin Hours Contract]]</f>
        <v>0</v>
      </c>
      <c r="W576" s="4">
        <f t="shared" si="28"/>
        <v>0</v>
      </c>
      <c r="X576" s="3">
        <v>37.725999999999999</v>
      </c>
      <c r="Y576" s="3">
        <v>0</v>
      </c>
      <c r="Z576" s="4">
        <f>Table39[[#This Row],[LPN Hours Contract]]/Table39[[#This Row],[LPN Hours]]</f>
        <v>0</v>
      </c>
      <c r="AA576" s="3">
        <v>0</v>
      </c>
      <c r="AB576" s="3">
        <v>0</v>
      </c>
      <c r="AC576" s="4">
        <v>0</v>
      </c>
      <c r="AD576" s="3">
        <f>SUM(Table39[[#This Row],[CNA Hours]], Table39[[#This Row],[NA in Training Hours]], Table39[[#This Row],[Med Aide/Tech Hours]])</f>
        <v>117.08733333333333</v>
      </c>
      <c r="AE576" s="3">
        <f>SUM(Table39[[#This Row],[CNA Hours Contract]], Table39[[#This Row],[NA in Training Hours Contract]], Table39[[#This Row],[Med Aide/Tech Hours Contract]])</f>
        <v>0</v>
      </c>
      <c r="AF576" s="4">
        <f>Table39[[#This Row],[CNA/NA/Med Aide Contract Hours]]/Table39[[#This Row],[Total CNA, NA in Training, Med Aide/Tech Hours]]</f>
        <v>0</v>
      </c>
      <c r="AG576" s="3">
        <v>112.48633333333333</v>
      </c>
      <c r="AH576" s="3">
        <v>0</v>
      </c>
      <c r="AI576" s="4">
        <f>Table39[[#This Row],[CNA Hours Contract]]/Table39[[#This Row],[CNA Hours]]</f>
        <v>0</v>
      </c>
      <c r="AJ576" s="3">
        <v>4.601</v>
      </c>
      <c r="AK576" s="3">
        <v>0</v>
      </c>
      <c r="AL576" s="4">
        <f>Table39[[#This Row],[NA in Training Hours Contract]]/Table39[[#This Row],[NA in Training Hours]]</f>
        <v>0</v>
      </c>
      <c r="AM576" s="3">
        <v>0</v>
      </c>
      <c r="AN576" s="3">
        <v>0</v>
      </c>
      <c r="AO576" s="4">
        <v>0</v>
      </c>
      <c r="AP576" s="1" t="s">
        <v>574</v>
      </c>
      <c r="AQ576" s="1">
        <v>5</v>
      </c>
    </row>
    <row r="577" spans="1:43" x14ac:dyDescent="0.2">
      <c r="A577" s="1" t="s">
        <v>680</v>
      </c>
      <c r="B577" s="1" t="s">
        <v>1259</v>
      </c>
      <c r="C577" s="1" t="s">
        <v>1484</v>
      </c>
      <c r="D577" s="1" t="s">
        <v>1749</v>
      </c>
      <c r="E577" s="3">
        <v>57.611111111111114</v>
      </c>
      <c r="F577" s="3">
        <f t="shared" si="26"/>
        <v>264.12</v>
      </c>
      <c r="G577" s="3">
        <f>SUM(Table39[[#This Row],[RN Hours Contract (W/ Admin, DON)]], Table39[[#This Row],[LPN Contract Hours (w/ Admin)]], Table39[[#This Row],[CNA/NA/Med Aide Contract Hours]])</f>
        <v>13.837777777777774</v>
      </c>
      <c r="H577" s="4">
        <f>Table39[[#This Row],[Total Contract Hours]]/Table39[[#This Row],[Total Hours Nurse Staffing]]</f>
        <v>5.2392010365658694E-2</v>
      </c>
      <c r="I577" s="3">
        <f>SUM(Table39[[#This Row],[RN Hours]], Table39[[#This Row],[RN Admin Hours]], Table39[[#This Row],[RN DON Hours]])</f>
        <v>18.225555555555555</v>
      </c>
      <c r="J577" s="3">
        <f t="shared" si="27"/>
        <v>0</v>
      </c>
      <c r="K577" s="4">
        <f>Table39[[#This Row],[RN Hours Contract (W/ Admin, DON)]]/Table39[[#This Row],[RN Hours (w/ Admin, DON)]]</f>
        <v>0</v>
      </c>
      <c r="L577" s="3">
        <v>15.088888888888889</v>
      </c>
      <c r="M577" s="3">
        <v>0</v>
      </c>
      <c r="N577" s="4">
        <f>Table39[[#This Row],[RN Hours Contract]]/Table39[[#This Row],[RN Hours]]</f>
        <v>0</v>
      </c>
      <c r="O577" s="3">
        <v>3.1366666666666654</v>
      </c>
      <c r="P577" s="3">
        <v>0</v>
      </c>
      <c r="Q577" s="4">
        <f>Table39[[#This Row],[RN Admin Hours Contract]]/Table39[[#This Row],[RN Admin Hours]]</f>
        <v>0</v>
      </c>
      <c r="R577" s="3">
        <v>0</v>
      </c>
      <c r="S577" s="3">
        <v>0</v>
      </c>
      <c r="T577" s="4">
        <v>0</v>
      </c>
      <c r="U577" s="3">
        <f>SUM(Table39[[#This Row],[LPN Hours]], Table39[[#This Row],[LPN Admin Hours]])</f>
        <v>79.673333333333332</v>
      </c>
      <c r="V577" s="3">
        <f>Table39[[#This Row],[LPN Hours Contract]]+Table39[[#This Row],[LPN Admin Hours Contract]]</f>
        <v>0</v>
      </c>
      <c r="W577" s="4">
        <f t="shared" si="28"/>
        <v>0</v>
      </c>
      <c r="X577" s="3">
        <v>70.23555555555555</v>
      </c>
      <c r="Y577" s="3">
        <v>0</v>
      </c>
      <c r="Z577" s="4">
        <f>Table39[[#This Row],[LPN Hours Contract]]/Table39[[#This Row],[LPN Hours]]</f>
        <v>0</v>
      </c>
      <c r="AA577" s="3">
        <v>9.4377777777777805</v>
      </c>
      <c r="AB577" s="3">
        <v>0</v>
      </c>
      <c r="AC577" s="4">
        <f>Table39[[#This Row],[LPN Admin Hours Contract]]/Table39[[#This Row],[LPN Admin Hours]]</f>
        <v>0</v>
      </c>
      <c r="AD577" s="3">
        <f>SUM(Table39[[#This Row],[CNA Hours]], Table39[[#This Row],[NA in Training Hours]], Table39[[#This Row],[Med Aide/Tech Hours]])</f>
        <v>166.2211111111111</v>
      </c>
      <c r="AE577" s="3">
        <f>SUM(Table39[[#This Row],[CNA Hours Contract]], Table39[[#This Row],[NA in Training Hours Contract]], Table39[[#This Row],[Med Aide/Tech Hours Contract]])</f>
        <v>13.837777777777774</v>
      </c>
      <c r="AF577" s="4">
        <f>Table39[[#This Row],[CNA/NA/Med Aide Contract Hours]]/Table39[[#This Row],[Total CNA, NA in Training, Med Aide/Tech Hours]]</f>
        <v>8.3249219580344772E-2</v>
      </c>
      <c r="AG577" s="3">
        <v>166.2211111111111</v>
      </c>
      <c r="AH577" s="3">
        <v>13.837777777777774</v>
      </c>
      <c r="AI577" s="4">
        <f>Table39[[#This Row],[CNA Hours Contract]]/Table39[[#This Row],[CNA Hours]]</f>
        <v>8.3249219580344772E-2</v>
      </c>
      <c r="AJ577" s="3">
        <v>0</v>
      </c>
      <c r="AK577" s="3">
        <v>0</v>
      </c>
      <c r="AL577" s="4">
        <v>0</v>
      </c>
      <c r="AM577" s="3">
        <v>0</v>
      </c>
      <c r="AN577" s="3">
        <v>0</v>
      </c>
      <c r="AO577" s="4">
        <v>0</v>
      </c>
      <c r="AP577" s="1" t="s">
        <v>575</v>
      </c>
      <c r="AQ577" s="1">
        <v>5</v>
      </c>
    </row>
    <row r="578" spans="1:43" x14ac:dyDescent="0.2">
      <c r="A578" s="1" t="s">
        <v>680</v>
      </c>
      <c r="B578" s="1" t="s">
        <v>1260</v>
      </c>
      <c r="C578" s="1" t="s">
        <v>1670</v>
      </c>
      <c r="D578" s="1" t="s">
        <v>1788</v>
      </c>
      <c r="E578" s="3">
        <v>23.68888888888889</v>
      </c>
      <c r="F578" s="3">
        <f t="shared" ref="F578:F641" si="29">SUM(I578,U578,AD578)</f>
        <v>114.58522222222223</v>
      </c>
      <c r="G578" s="3">
        <f>SUM(Table39[[#This Row],[RN Hours Contract (W/ Admin, DON)]], Table39[[#This Row],[LPN Contract Hours (w/ Admin)]], Table39[[#This Row],[CNA/NA/Med Aide Contract Hours]])</f>
        <v>0.32500000000000001</v>
      </c>
      <c r="H578" s="4">
        <f>Table39[[#This Row],[Total Contract Hours]]/Table39[[#This Row],[Total Hours Nurse Staffing]]</f>
        <v>2.8363168801096125E-3</v>
      </c>
      <c r="I578" s="3">
        <f>SUM(Table39[[#This Row],[RN Hours]], Table39[[#This Row],[RN Admin Hours]], Table39[[#This Row],[RN DON Hours]])</f>
        <v>14.792666666666667</v>
      </c>
      <c r="J578" s="3">
        <f t="shared" si="27"/>
        <v>0.10277777777777777</v>
      </c>
      <c r="K578" s="4">
        <f>Table39[[#This Row],[RN Hours Contract (W/ Admin, DON)]]/Table39[[#This Row],[RN Hours (w/ Admin, DON)]]</f>
        <v>6.9478870912013458E-3</v>
      </c>
      <c r="L578" s="3">
        <v>8.9611111111111104</v>
      </c>
      <c r="M578" s="3">
        <v>0.10277777777777777</v>
      </c>
      <c r="N578" s="4">
        <f>Table39[[#This Row],[RN Hours Contract]]/Table39[[#This Row],[RN Hours]]</f>
        <v>1.1469311841289524E-2</v>
      </c>
      <c r="O578" s="3">
        <v>0</v>
      </c>
      <c r="P578" s="3">
        <v>0</v>
      </c>
      <c r="Q578" s="4">
        <v>0</v>
      </c>
      <c r="R578" s="3">
        <v>5.8315555555555569</v>
      </c>
      <c r="S578" s="3">
        <v>0</v>
      </c>
      <c r="T578" s="4">
        <f>Table39[[#This Row],[RN DON Hours Contract]]/Table39[[#This Row],[RN DON Hours]]</f>
        <v>0</v>
      </c>
      <c r="U578" s="3">
        <f>SUM(Table39[[#This Row],[LPN Hours]], Table39[[#This Row],[LPN Admin Hours]])</f>
        <v>34.510111111111108</v>
      </c>
      <c r="V578" s="3">
        <f>Table39[[#This Row],[LPN Hours Contract]]+Table39[[#This Row],[LPN Admin Hours Contract]]</f>
        <v>3.0555555555555555E-2</v>
      </c>
      <c r="W578" s="4">
        <f t="shared" si="28"/>
        <v>8.8540878518695004E-4</v>
      </c>
      <c r="X578" s="3">
        <v>34.510111111111108</v>
      </c>
      <c r="Y578" s="3">
        <v>3.0555555555555555E-2</v>
      </c>
      <c r="Z578" s="4">
        <f>Table39[[#This Row],[LPN Hours Contract]]/Table39[[#This Row],[LPN Hours]]</f>
        <v>8.8540878518695004E-4</v>
      </c>
      <c r="AA578" s="3">
        <v>0</v>
      </c>
      <c r="AB578" s="3">
        <v>0</v>
      </c>
      <c r="AC578" s="4">
        <v>0</v>
      </c>
      <c r="AD578" s="3">
        <f>SUM(Table39[[#This Row],[CNA Hours]], Table39[[#This Row],[NA in Training Hours]], Table39[[#This Row],[Med Aide/Tech Hours]])</f>
        <v>65.282444444444451</v>
      </c>
      <c r="AE578" s="3">
        <f>SUM(Table39[[#This Row],[CNA Hours Contract]], Table39[[#This Row],[NA in Training Hours Contract]], Table39[[#This Row],[Med Aide/Tech Hours Contract]])</f>
        <v>0.19166666666666668</v>
      </c>
      <c r="AF578" s="4">
        <f>Table39[[#This Row],[CNA/NA/Med Aide Contract Hours]]/Table39[[#This Row],[Total CNA, NA in Training, Med Aide/Tech Hours]]</f>
        <v>2.935960322836495E-3</v>
      </c>
      <c r="AG578" s="3">
        <v>65.282444444444451</v>
      </c>
      <c r="AH578" s="3">
        <v>0.19166666666666668</v>
      </c>
      <c r="AI578" s="4">
        <f>Table39[[#This Row],[CNA Hours Contract]]/Table39[[#This Row],[CNA Hours]]</f>
        <v>2.935960322836495E-3</v>
      </c>
      <c r="AJ578" s="3">
        <v>0</v>
      </c>
      <c r="AK578" s="3">
        <v>0</v>
      </c>
      <c r="AL578" s="4">
        <v>0</v>
      </c>
      <c r="AM578" s="3">
        <v>0</v>
      </c>
      <c r="AN578" s="3">
        <v>0</v>
      </c>
      <c r="AO578" s="4">
        <v>0</v>
      </c>
      <c r="AP578" s="1" t="s">
        <v>576</v>
      </c>
      <c r="AQ578" s="1">
        <v>5</v>
      </c>
    </row>
    <row r="579" spans="1:43" x14ac:dyDescent="0.2">
      <c r="A579" s="1" t="s">
        <v>680</v>
      </c>
      <c r="B579" s="1" t="s">
        <v>1261</v>
      </c>
      <c r="C579" s="1" t="s">
        <v>1441</v>
      </c>
      <c r="D579" s="1" t="s">
        <v>1757</v>
      </c>
      <c r="E579" s="3">
        <v>29.344444444444445</v>
      </c>
      <c r="F579" s="3">
        <f t="shared" si="29"/>
        <v>96.922222222222217</v>
      </c>
      <c r="G579" s="3">
        <f>SUM(Table39[[#This Row],[RN Hours Contract (W/ Admin, DON)]], Table39[[#This Row],[LPN Contract Hours (w/ Admin)]], Table39[[#This Row],[CNA/NA/Med Aide Contract Hours]])</f>
        <v>7.9416666666666664</v>
      </c>
      <c r="H579" s="4">
        <f>Table39[[#This Row],[Total Contract Hours]]/Table39[[#This Row],[Total Hours Nurse Staffing]]</f>
        <v>8.1938553250028662E-2</v>
      </c>
      <c r="I579" s="3">
        <f>SUM(Table39[[#This Row],[RN Hours]], Table39[[#This Row],[RN Admin Hours]], Table39[[#This Row],[RN DON Hours]])</f>
        <v>26.727777777777781</v>
      </c>
      <c r="J579" s="3">
        <f t="shared" si="27"/>
        <v>0</v>
      </c>
      <c r="K579" s="4">
        <f>Table39[[#This Row],[RN Hours Contract (W/ Admin, DON)]]/Table39[[#This Row],[RN Hours (w/ Admin, DON)]]</f>
        <v>0</v>
      </c>
      <c r="L579" s="3">
        <v>19.43888888888889</v>
      </c>
      <c r="M579" s="3">
        <v>0</v>
      </c>
      <c r="N579" s="4">
        <f>Table39[[#This Row],[RN Hours Contract]]/Table39[[#This Row],[RN Hours]]</f>
        <v>0</v>
      </c>
      <c r="O579" s="3">
        <v>3.6444444444444444</v>
      </c>
      <c r="P579" s="3">
        <v>0</v>
      </c>
      <c r="Q579" s="4">
        <f>Table39[[#This Row],[RN Admin Hours Contract]]/Table39[[#This Row],[RN Admin Hours]]</f>
        <v>0</v>
      </c>
      <c r="R579" s="3">
        <v>3.6444444444444444</v>
      </c>
      <c r="S579" s="3">
        <v>0</v>
      </c>
      <c r="T579" s="4">
        <f>Table39[[#This Row],[RN DON Hours Contract]]/Table39[[#This Row],[RN DON Hours]]</f>
        <v>0</v>
      </c>
      <c r="U579" s="3">
        <f>SUM(Table39[[#This Row],[LPN Hours]], Table39[[#This Row],[LPN Admin Hours]])</f>
        <v>11.822222222222223</v>
      </c>
      <c r="V579" s="3">
        <f>Table39[[#This Row],[LPN Hours Contract]]+Table39[[#This Row],[LPN Admin Hours Contract]]</f>
        <v>0</v>
      </c>
      <c r="W579" s="4">
        <f t="shared" si="28"/>
        <v>0</v>
      </c>
      <c r="X579" s="3">
        <v>11.822222222222223</v>
      </c>
      <c r="Y579" s="3">
        <v>0</v>
      </c>
      <c r="Z579" s="4">
        <f>Table39[[#This Row],[LPN Hours Contract]]/Table39[[#This Row],[LPN Hours]]</f>
        <v>0</v>
      </c>
      <c r="AA579" s="3">
        <v>0</v>
      </c>
      <c r="AB579" s="3">
        <v>0</v>
      </c>
      <c r="AC579" s="4">
        <v>0</v>
      </c>
      <c r="AD579" s="3">
        <f>SUM(Table39[[#This Row],[CNA Hours]], Table39[[#This Row],[NA in Training Hours]], Table39[[#This Row],[Med Aide/Tech Hours]])</f>
        <v>58.37222222222222</v>
      </c>
      <c r="AE579" s="3">
        <f>SUM(Table39[[#This Row],[CNA Hours Contract]], Table39[[#This Row],[NA in Training Hours Contract]], Table39[[#This Row],[Med Aide/Tech Hours Contract]])</f>
        <v>7.9416666666666664</v>
      </c>
      <c r="AF579" s="4">
        <f>Table39[[#This Row],[CNA/NA/Med Aide Contract Hours]]/Table39[[#This Row],[Total CNA, NA in Training, Med Aide/Tech Hours]]</f>
        <v>0.13605215570571999</v>
      </c>
      <c r="AG579" s="3">
        <v>58.37222222222222</v>
      </c>
      <c r="AH579" s="3">
        <v>7.9416666666666664</v>
      </c>
      <c r="AI579" s="4">
        <f>Table39[[#This Row],[CNA Hours Contract]]/Table39[[#This Row],[CNA Hours]]</f>
        <v>0.13605215570571999</v>
      </c>
      <c r="AJ579" s="3">
        <v>0</v>
      </c>
      <c r="AK579" s="3">
        <v>0</v>
      </c>
      <c r="AL579" s="4">
        <v>0</v>
      </c>
      <c r="AM579" s="3">
        <v>0</v>
      </c>
      <c r="AN579" s="3">
        <v>0</v>
      </c>
      <c r="AO579" s="4">
        <v>0</v>
      </c>
      <c r="AP579" s="1" t="s">
        <v>577</v>
      </c>
      <c r="AQ579" s="1">
        <v>5</v>
      </c>
    </row>
    <row r="580" spans="1:43" x14ac:dyDescent="0.2">
      <c r="A580" s="1" t="s">
        <v>680</v>
      </c>
      <c r="B580" s="1" t="s">
        <v>1262</v>
      </c>
      <c r="C580" s="1" t="s">
        <v>1451</v>
      </c>
      <c r="D580" s="1" t="s">
        <v>1760</v>
      </c>
      <c r="E580" s="3">
        <v>75.666666666666671</v>
      </c>
      <c r="F580" s="3">
        <f t="shared" si="29"/>
        <v>294.14722222222224</v>
      </c>
      <c r="G580" s="3">
        <f>SUM(Table39[[#This Row],[RN Hours Contract (W/ Admin, DON)]], Table39[[#This Row],[LPN Contract Hours (w/ Admin)]], Table39[[#This Row],[CNA/NA/Med Aide Contract Hours]])</f>
        <v>0</v>
      </c>
      <c r="H580" s="4">
        <f>Table39[[#This Row],[Total Contract Hours]]/Table39[[#This Row],[Total Hours Nurse Staffing]]</f>
        <v>0</v>
      </c>
      <c r="I580" s="3">
        <f>SUM(Table39[[#This Row],[RN Hours]], Table39[[#This Row],[RN Admin Hours]], Table39[[#This Row],[RN DON Hours]])</f>
        <v>45.519444444444446</v>
      </c>
      <c r="J580" s="3">
        <f t="shared" si="27"/>
        <v>0</v>
      </c>
      <c r="K580" s="4">
        <f>Table39[[#This Row],[RN Hours Contract (W/ Admin, DON)]]/Table39[[#This Row],[RN Hours (w/ Admin, DON)]]</f>
        <v>0</v>
      </c>
      <c r="L580" s="3">
        <v>33.902777777777779</v>
      </c>
      <c r="M580" s="3">
        <v>0</v>
      </c>
      <c r="N580" s="4">
        <f>Table39[[#This Row],[RN Hours Contract]]/Table39[[#This Row],[RN Hours]]</f>
        <v>0</v>
      </c>
      <c r="O580" s="3">
        <v>6.1055555555555552</v>
      </c>
      <c r="P580" s="3">
        <v>0</v>
      </c>
      <c r="Q580" s="4">
        <f>Table39[[#This Row],[RN Admin Hours Contract]]/Table39[[#This Row],[RN Admin Hours]]</f>
        <v>0</v>
      </c>
      <c r="R580" s="3">
        <v>5.5111111111111111</v>
      </c>
      <c r="S580" s="3">
        <v>0</v>
      </c>
      <c r="T580" s="4">
        <f>Table39[[#This Row],[RN DON Hours Contract]]/Table39[[#This Row],[RN DON Hours]]</f>
        <v>0</v>
      </c>
      <c r="U580" s="3">
        <f>SUM(Table39[[#This Row],[LPN Hours]], Table39[[#This Row],[LPN Admin Hours]])</f>
        <v>40.647222222222226</v>
      </c>
      <c r="V580" s="3">
        <f>Table39[[#This Row],[LPN Hours Contract]]+Table39[[#This Row],[LPN Admin Hours Contract]]</f>
        <v>0</v>
      </c>
      <c r="W580" s="4">
        <f t="shared" si="28"/>
        <v>0</v>
      </c>
      <c r="X580" s="3">
        <v>38.947222222222223</v>
      </c>
      <c r="Y580" s="3">
        <v>0</v>
      </c>
      <c r="Z580" s="4">
        <f>Table39[[#This Row],[LPN Hours Contract]]/Table39[[#This Row],[LPN Hours]]</f>
        <v>0</v>
      </c>
      <c r="AA580" s="3">
        <v>1.7</v>
      </c>
      <c r="AB580" s="3">
        <v>0</v>
      </c>
      <c r="AC580" s="4">
        <f>Table39[[#This Row],[LPN Admin Hours Contract]]/Table39[[#This Row],[LPN Admin Hours]]</f>
        <v>0</v>
      </c>
      <c r="AD580" s="3">
        <f>SUM(Table39[[#This Row],[CNA Hours]], Table39[[#This Row],[NA in Training Hours]], Table39[[#This Row],[Med Aide/Tech Hours]])</f>
        <v>207.98055555555555</v>
      </c>
      <c r="AE580" s="3">
        <f>SUM(Table39[[#This Row],[CNA Hours Contract]], Table39[[#This Row],[NA in Training Hours Contract]], Table39[[#This Row],[Med Aide/Tech Hours Contract]])</f>
        <v>0</v>
      </c>
      <c r="AF580" s="4">
        <f>Table39[[#This Row],[CNA/NA/Med Aide Contract Hours]]/Table39[[#This Row],[Total CNA, NA in Training, Med Aide/Tech Hours]]</f>
        <v>0</v>
      </c>
      <c r="AG580" s="3">
        <v>202.88055555555556</v>
      </c>
      <c r="AH580" s="3">
        <v>0</v>
      </c>
      <c r="AI580" s="4">
        <f>Table39[[#This Row],[CNA Hours Contract]]/Table39[[#This Row],[CNA Hours]]</f>
        <v>0</v>
      </c>
      <c r="AJ580" s="3">
        <v>5.0999999999999996</v>
      </c>
      <c r="AK580" s="3">
        <v>0</v>
      </c>
      <c r="AL580" s="4">
        <f>Table39[[#This Row],[NA in Training Hours Contract]]/Table39[[#This Row],[NA in Training Hours]]</f>
        <v>0</v>
      </c>
      <c r="AM580" s="3">
        <v>0</v>
      </c>
      <c r="AN580" s="3">
        <v>0</v>
      </c>
      <c r="AO580" s="4">
        <v>0</v>
      </c>
      <c r="AP580" s="1" t="s">
        <v>578</v>
      </c>
      <c r="AQ580" s="1">
        <v>5</v>
      </c>
    </row>
    <row r="581" spans="1:43" x14ac:dyDescent="0.2">
      <c r="A581" s="1" t="s">
        <v>680</v>
      </c>
      <c r="B581" s="1" t="s">
        <v>1263</v>
      </c>
      <c r="C581" s="1" t="s">
        <v>1671</v>
      </c>
      <c r="D581" s="1" t="s">
        <v>1793</v>
      </c>
      <c r="E581" s="3">
        <v>29.533333333333335</v>
      </c>
      <c r="F581" s="3">
        <f t="shared" si="29"/>
        <v>125.69466666666666</v>
      </c>
      <c r="G581" s="3">
        <f>SUM(Table39[[#This Row],[RN Hours Contract (W/ Admin, DON)]], Table39[[#This Row],[LPN Contract Hours (w/ Admin)]], Table39[[#This Row],[CNA/NA/Med Aide Contract Hours]])</f>
        <v>0</v>
      </c>
      <c r="H581" s="4">
        <f>Table39[[#This Row],[Total Contract Hours]]/Table39[[#This Row],[Total Hours Nurse Staffing]]</f>
        <v>0</v>
      </c>
      <c r="I581" s="3">
        <f>SUM(Table39[[#This Row],[RN Hours]], Table39[[#This Row],[RN Admin Hours]], Table39[[#This Row],[RN DON Hours]])</f>
        <v>27.365999999999996</v>
      </c>
      <c r="J581" s="3">
        <f t="shared" si="27"/>
        <v>0</v>
      </c>
      <c r="K581" s="4">
        <f>Table39[[#This Row],[RN Hours Contract (W/ Admin, DON)]]/Table39[[#This Row],[RN Hours (w/ Admin, DON)]]</f>
        <v>0</v>
      </c>
      <c r="L581" s="3">
        <v>16.787333333333333</v>
      </c>
      <c r="M581" s="3">
        <v>0</v>
      </c>
      <c r="N581" s="4">
        <f>Table39[[#This Row],[RN Hours Contract]]/Table39[[#This Row],[RN Hours]]</f>
        <v>0</v>
      </c>
      <c r="O581" s="3">
        <v>5.5038888888888877</v>
      </c>
      <c r="P581" s="3">
        <v>0</v>
      </c>
      <c r="Q581" s="4">
        <f>Table39[[#This Row],[RN Admin Hours Contract]]/Table39[[#This Row],[RN Admin Hours]]</f>
        <v>0</v>
      </c>
      <c r="R581" s="3">
        <v>5.0747777777777765</v>
      </c>
      <c r="S581" s="3">
        <v>0</v>
      </c>
      <c r="T581" s="4">
        <f>Table39[[#This Row],[RN DON Hours Contract]]/Table39[[#This Row],[RN DON Hours]]</f>
        <v>0</v>
      </c>
      <c r="U581" s="3">
        <f>SUM(Table39[[#This Row],[LPN Hours]], Table39[[#This Row],[LPN Admin Hours]])</f>
        <v>23.295000000000002</v>
      </c>
      <c r="V581" s="3">
        <f>Table39[[#This Row],[LPN Hours Contract]]+Table39[[#This Row],[LPN Admin Hours Contract]]</f>
        <v>0</v>
      </c>
      <c r="W581" s="4">
        <f t="shared" si="28"/>
        <v>0</v>
      </c>
      <c r="X581" s="3">
        <v>23.295000000000002</v>
      </c>
      <c r="Y581" s="3">
        <v>0</v>
      </c>
      <c r="Z581" s="4">
        <f>Table39[[#This Row],[LPN Hours Contract]]/Table39[[#This Row],[LPN Hours]]</f>
        <v>0</v>
      </c>
      <c r="AA581" s="3">
        <v>0</v>
      </c>
      <c r="AB581" s="3">
        <v>0</v>
      </c>
      <c r="AC581" s="4">
        <v>0</v>
      </c>
      <c r="AD581" s="3">
        <f>SUM(Table39[[#This Row],[CNA Hours]], Table39[[#This Row],[NA in Training Hours]], Table39[[#This Row],[Med Aide/Tech Hours]])</f>
        <v>75.033666666666662</v>
      </c>
      <c r="AE581" s="3">
        <f>SUM(Table39[[#This Row],[CNA Hours Contract]], Table39[[#This Row],[NA in Training Hours Contract]], Table39[[#This Row],[Med Aide/Tech Hours Contract]])</f>
        <v>0</v>
      </c>
      <c r="AF581" s="4">
        <f>Table39[[#This Row],[CNA/NA/Med Aide Contract Hours]]/Table39[[#This Row],[Total CNA, NA in Training, Med Aide/Tech Hours]]</f>
        <v>0</v>
      </c>
      <c r="AG581" s="3">
        <v>75.033666666666662</v>
      </c>
      <c r="AH581" s="3">
        <v>0</v>
      </c>
      <c r="AI581" s="4">
        <f>Table39[[#This Row],[CNA Hours Contract]]/Table39[[#This Row],[CNA Hours]]</f>
        <v>0</v>
      </c>
      <c r="AJ581" s="3">
        <v>0</v>
      </c>
      <c r="AK581" s="3">
        <v>0</v>
      </c>
      <c r="AL581" s="4">
        <v>0</v>
      </c>
      <c r="AM581" s="3">
        <v>0</v>
      </c>
      <c r="AN581" s="3">
        <v>0</v>
      </c>
      <c r="AO581" s="4">
        <v>0</v>
      </c>
      <c r="AP581" s="1" t="s">
        <v>579</v>
      </c>
      <c r="AQ581" s="1">
        <v>5</v>
      </c>
    </row>
    <row r="582" spans="1:43" x14ac:dyDescent="0.2">
      <c r="A582" s="1" t="s">
        <v>680</v>
      </c>
      <c r="B582" s="1" t="s">
        <v>1264</v>
      </c>
      <c r="C582" s="1" t="s">
        <v>1672</v>
      </c>
      <c r="D582" s="1" t="s">
        <v>1792</v>
      </c>
      <c r="E582" s="3">
        <v>45.633333333333333</v>
      </c>
      <c r="F582" s="3">
        <f t="shared" si="29"/>
        <v>104.02055555555556</v>
      </c>
      <c r="G582" s="3">
        <f>SUM(Table39[[#This Row],[RN Hours Contract (W/ Admin, DON)]], Table39[[#This Row],[LPN Contract Hours (w/ Admin)]], Table39[[#This Row],[CNA/NA/Med Aide Contract Hours]])</f>
        <v>0</v>
      </c>
      <c r="H582" s="4">
        <f>Table39[[#This Row],[Total Contract Hours]]/Table39[[#This Row],[Total Hours Nurse Staffing]]</f>
        <v>0</v>
      </c>
      <c r="I582" s="3">
        <f>SUM(Table39[[#This Row],[RN Hours]], Table39[[#This Row],[RN Admin Hours]], Table39[[#This Row],[RN DON Hours]])</f>
        <v>11.840000000000003</v>
      </c>
      <c r="J582" s="3">
        <f t="shared" si="27"/>
        <v>0</v>
      </c>
      <c r="K582" s="4">
        <f>Table39[[#This Row],[RN Hours Contract (W/ Admin, DON)]]/Table39[[#This Row],[RN Hours (w/ Admin, DON)]]</f>
        <v>0</v>
      </c>
      <c r="L582" s="3">
        <v>6.1257777777777784</v>
      </c>
      <c r="M582" s="3">
        <v>0</v>
      </c>
      <c r="N582" s="4">
        <f>Table39[[#This Row],[RN Hours Contract]]/Table39[[#This Row],[RN Hours]]</f>
        <v>0</v>
      </c>
      <c r="O582" s="3">
        <v>0</v>
      </c>
      <c r="P582" s="3">
        <v>0</v>
      </c>
      <c r="Q582" s="4">
        <v>0</v>
      </c>
      <c r="R582" s="3">
        <v>5.7142222222222259</v>
      </c>
      <c r="S582" s="3">
        <v>0</v>
      </c>
      <c r="T582" s="4">
        <f>Table39[[#This Row],[RN DON Hours Contract]]/Table39[[#This Row],[RN DON Hours]]</f>
        <v>0</v>
      </c>
      <c r="U582" s="3">
        <f>SUM(Table39[[#This Row],[LPN Hours]], Table39[[#This Row],[LPN Admin Hours]])</f>
        <v>24.17</v>
      </c>
      <c r="V582" s="3">
        <f>Table39[[#This Row],[LPN Hours Contract]]+Table39[[#This Row],[LPN Admin Hours Contract]]</f>
        <v>0</v>
      </c>
      <c r="W582" s="4">
        <f t="shared" si="28"/>
        <v>0</v>
      </c>
      <c r="X582" s="3">
        <v>24.17</v>
      </c>
      <c r="Y582" s="3">
        <v>0</v>
      </c>
      <c r="Z582" s="4">
        <f>Table39[[#This Row],[LPN Hours Contract]]/Table39[[#This Row],[LPN Hours]]</f>
        <v>0</v>
      </c>
      <c r="AA582" s="3">
        <v>0</v>
      </c>
      <c r="AB582" s="3">
        <v>0</v>
      </c>
      <c r="AC582" s="4">
        <v>0</v>
      </c>
      <c r="AD582" s="3">
        <f>SUM(Table39[[#This Row],[CNA Hours]], Table39[[#This Row],[NA in Training Hours]], Table39[[#This Row],[Med Aide/Tech Hours]])</f>
        <v>68.010555555555555</v>
      </c>
      <c r="AE582" s="3">
        <f>SUM(Table39[[#This Row],[CNA Hours Contract]], Table39[[#This Row],[NA in Training Hours Contract]], Table39[[#This Row],[Med Aide/Tech Hours Contract]])</f>
        <v>0</v>
      </c>
      <c r="AF582" s="4">
        <f>Table39[[#This Row],[CNA/NA/Med Aide Contract Hours]]/Table39[[#This Row],[Total CNA, NA in Training, Med Aide/Tech Hours]]</f>
        <v>0</v>
      </c>
      <c r="AG582" s="3">
        <v>68.010555555555555</v>
      </c>
      <c r="AH582" s="3">
        <v>0</v>
      </c>
      <c r="AI582" s="4">
        <f>Table39[[#This Row],[CNA Hours Contract]]/Table39[[#This Row],[CNA Hours]]</f>
        <v>0</v>
      </c>
      <c r="AJ582" s="3">
        <v>0</v>
      </c>
      <c r="AK582" s="3">
        <v>0</v>
      </c>
      <c r="AL582" s="4">
        <v>0</v>
      </c>
      <c r="AM582" s="3">
        <v>0</v>
      </c>
      <c r="AN582" s="3">
        <v>0</v>
      </c>
      <c r="AO582" s="4">
        <v>0</v>
      </c>
      <c r="AP582" s="1" t="s">
        <v>580</v>
      </c>
      <c r="AQ582" s="1">
        <v>5</v>
      </c>
    </row>
    <row r="583" spans="1:43" x14ac:dyDescent="0.2">
      <c r="A583" s="1" t="s">
        <v>680</v>
      </c>
      <c r="B583" s="1" t="s">
        <v>1265</v>
      </c>
      <c r="C583" s="1" t="s">
        <v>1673</v>
      </c>
      <c r="D583" s="1" t="s">
        <v>1794</v>
      </c>
      <c r="E583" s="3">
        <v>29.244444444444444</v>
      </c>
      <c r="F583" s="3">
        <f t="shared" si="29"/>
        <v>133.24644444444442</v>
      </c>
      <c r="G583" s="3">
        <f>SUM(Table39[[#This Row],[RN Hours Contract (W/ Admin, DON)]], Table39[[#This Row],[LPN Contract Hours (w/ Admin)]], Table39[[#This Row],[CNA/NA/Med Aide Contract Hours]])</f>
        <v>0</v>
      </c>
      <c r="H583" s="4">
        <f>Table39[[#This Row],[Total Contract Hours]]/Table39[[#This Row],[Total Hours Nurse Staffing]]</f>
        <v>0</v>
      </c>
      <c r="I583" s="3">
        <f>SUM(Table39[[#This Row],[RN Hours]], Table39[[#This Row],[RN Admin Hours]], Table39[[#This Row],[RN DON Hours]])</f>
        <v>9.7612222222222211</v>
      </c>
      <c r="J583" s="3">
        <f t="shared" si="27"/>
        <v>0</v>
      </c>
      <c r="K583" s="4">
        <f>Table39[[#This Row],[RN Hours Contract (W/ Admin, DON)]]/Table39[[#This Row],[RN Hours (w/ Admin, DON)]]</f>
        <v>0</v>
      </c>
      <c r="L583" s="3">
        <v>5.1172222222222228</v>
      </c>
      <c r="M583" s="3">
        <v>0</v>
      </c>
      <c r="N583" s="4">
        <f>Table39[[#This Row],[RN Hours Contract]]/Table39[[#This Row],[RN Hours]]</f>
        <v>0</v>
      </c>
      <c r="O583" s="3">
        <v>0</v>
      </c>
      <c r="P583" s="3">
        <v>0</v>
      </c>
      <c r="Q583" s="4">
        <v>0</v>
      </c>
      <c r="R583" s="3">
        <v>4.6439999999999984</v>
      </c>
      <c r="S583" s="3">
        <v>0</v>
      </c>
      <c r="T583" s="4">
        <f>Table39[[#This Row],[RN DON Hours Contract]]/Table39[[#This Row],[RN DON Hours]]</f>
        <v>0</v>
      </c>
      <c r="U583" s="3">
        <f>SUM(Table39[[#This Row],[LPN Hours]], Table39[[#This Row],[LPN Admin Hours]])</f>
        <v>49.272222222222219</v>
      </c>
      <c r="V583" s="3">
        <f>Table39[[#This Row],[LPN Hours Contract]]+Table39[[#This Row],[LPN Admin Hours Contract]]</f>
        <v>0</v>
      </c>
      <c r="W583" s="4">
        <f t="shared" si="28"/>
        <v>0</v>
      </c>
      <c r="X583" s="3">
        <v>39.793333333333337</v>
      </c>
      <c r="Y583" s="3">
        <v>0</v>
      </c>
      <c r="Z583" s="4">
        <f>Table39[[#This Row],[LPN Hours Contract]]/Table39[[#This Row],[LPN Hours]]</f>
        <v>0</v>
      </c>
      <c r="AA583" s="3">
        <v>9.4788888888888838</v>
      </c>
      <c r="AB583" s="3">
        <v>0</v>
      </c>
      <c r="AC583" s="4">
        <f>Table39[[#This Row],[LPN Admin Hours Contract]]/Table39[[#This Row],[LPN Admin Hours]]</f>
        <v>0</v>
      </c>
      <c r="AD583" s="3">
        <f>SUM(Table39[[#This Row],[CNA Hours]], Table39[[#This Row],[NA in Training Hours]], Table39[[#This Row],[Med Aide/Tech Hours]])</f>
        <v>74.212999999999994</v>
      </c>
      <c r="AE583" s="3">
        <f>SUM(Table39[[#This Row],[CNA Hours Contract]], Table39[[#This Row],[NA in Training Hours Contract]], Table39[[#This Row],[Med Aide/Tech Hours Contract]])</f>
        <v>0</v>
      </c>
      <c r="AF583" s="4">
        <f>Table39[[#This Row],[CNA/NA/Med Aide Contract Hours]]/Table39[[#This Row],[Total CNA, NA in Training, Med Aide/Tech Hours]]</f>
        <v>0</v>
      </c>
      <c r="AG583" s="3">
        <v>74.212999999999994</v>
      </c>
      <c r="AH583" s="3">
        <v>0</v>
      </c>
      <c r="AI583" s="4">
        <f>Table39[[#This Row],[CNA Hours Contract]]/Table39[[#This Row],[CNA Hours]]</f>
        <v>0</v>
      </c>
      <c r="AJ583" s="3">
        <v>0</v>
      </c>
      <c r="AK583" s="3">
        <v>0</v>
      </c>
      <c r="AL583" s="4">
        <v>0</v>
      </c>
      <c r="AM583" s="3">
        <v>0</v>
      </c>
      <c r="AN583" s="3">
        <v>0</v>
      </c>
      <c r="AO583" s="4">
        <v>0</v>
      </c>
      <c r="AP583" s="1" t="s">
        <v>581</v>
      </c>
      <c r="AQ583" s="1">
        <v>5</v>
      </c>
    </row>
    <row r="584" spans="1:43" x14ac:dyDescent="0.2">
      <c r="A584" s="1" t="s">
        <v>680</v>
      </c>
      <c r="B584" s="1" t="s">
        <v>1266</v>
      </c>
      <c r="C584" s="1" t="s">
        <v>1461</v>
      </c>
      <c r="D584" s="1" t="s">
        <v>1741</v>
      </c>
      <c r="E584" s="3">
        <v>38.744444444444447</v>
      </c>
      <c r="F584" s="3">
        <f t="shared" si="29"/>
        <v>274.04544444444446</v>
      </c>
      <c r="G584" s="3">
        <f>SUM(Table39[[#This Row],[RN Hours Contract (W/ Admin, DON)]], Table39[[#This Row],[LPN Contract Hours (w/ Admin)]], Table39[[#This Row],[CNA/NA/Med Aide Contract Hours]])</f>
        <v>0</v>
      </c>
      <c r="H584" s="4">
        <f>Table39[[#This Row],[Total Contract Hours]]/Table39[[#This Row],[Total Hours Nurse Staffing]]</f>
        <v>0</v>
      </c>
      <c r="I584" s="3">
        <f>SUM(Table39[[#This Row],[RN Hours]], Table39[[#This Row],[RN Admin Hours]], Table39[[#This Row],[RN DON Hours]])</f>
        <v>98.973777777777769</v>
      </c>
      <c r="J584" s="3">
        <f t="shared" si="27"/>
        <v>0</v>
      </c>
      <c r="K584" s="4">
        <f>Table39[[#This Row],[RN Hours Contract (W/ Admin, DON)]]/Table39[[#This Row],[RN Hours (w/ Admin, DON)]]</f>
        <v>0</v>
      </c>
      <c r="L584" s="3">
        <v>76.885444444444445</v>
      </c>
      <c r="M584" s="3">
        <v>0</v>
      </c>
      <c r="N584" s="4">
        <f>Table39[[#This Row],[RN Hours Contract]]/Table39[[#This Row],[RN Hours]]</f>
        <v>0</v>
      </c>
      <c r="O584" s="3">
        <v>16.666111111111107</v>
      </c>
      <c r="P584" s="3">
        <v>0</v>
      </c>
      <c r="Q584" s="4">
        <f>Table39[[#This Row],[RN Admin Hours Contract]]/Table39[[#This Row],[RN Admin Hours]]</f>
        <v>0</v>
      </c>
      <c r="R584" s="3">
        <v>5.4222222222222225</v>
      </c>
      <c r="S584" s="3">
        <v>0</v>
      </c>
      <c r="T584" s="4">
        <f>Table39[[#This Row],[RN DON Hours Contract]]/Table39[[#This Row],[RN DON Hours]]</f>
        <v>0</v>
      </c>
      <c r="U584" s="3">
        <f>SUM(Table39[[#This Row],[LPN Hours]], Table39[[#This Row],[LPN Admin Hours]])</f>
        <v>13.94877777777778</v>
      </c>
      <c r="V584" s="3">
        <f>Table39[[#This Row],[LPN Hours Contract]]+Table39[[#This Row],[LPN Admin Hours Contract]]</f>
        <v>0</v>
      </c>
      <c r="W584" s="4">
        <f t="shared" si="28"/>
        <v>0</v>
      </c>
      <c r="X584" s="3">
        <v>13.94877777777778</v>
      </c>
      <c r="Y584" s="3">
        <v>0</v>
      </c>
      <c r="Z584" s="4">
        <f>Table39[[#This Row],[LPN Hours Contract]]/Table39[[#This Row],[LPN Hours]]</f>
        <v>0</v>
      </c>
      <c r="AA584" s="3">
        <v>0</v>
      </c>
      <c r="AB584" s="3">
        <v>0</v>
      </c>
      <c r="AC584" s="4">
        <v>0</v>
      </c>
      <c r="AD584" s="3">
        <f>SUM(Table39[[#This Row],[CNA Hours]], Table39[[#This Row],[NA in Training Hours]], Table39[[#This Row],[Med Aide/Tech Hours]])</f>
        <v>161.12288888888889</v>
      </c>
      <c r="AE584" s="3">
        <f>SUM(Table39[[#This Row],[CNA Hours Contract]], Table39[[#This Row],[NA in Training Hours Contract]], Table39[[#This Row],[Med Aide/Tech Hours Contract]])</f>
        <v>0</v>
      </c>
      <c r="AF584" s="4">
        <f>Table39[[#This Row],[CNA/NA/Med Aide Contract Hours]]/Table39[[#This Row],[Total CNA, NA in Training, Med Aide/Tech Hours]]</f>
        <v>0</v>
      </c>
      <c r="AG584" s="3">
        <v>161.12288888888889</v>
      </c>
      <c r="AH584" s="3">
        <v>0</v>
      </c>
      <c r="AI584" s="4">
        <f>Table39[[#This Row],[CNA Hours Contract]]/Table39[[#This Row],[CNA Hours]]</f>
        <v>0</v>
      </c>
      <c r="AJ584" s="3">
        <v>0</v>
      </c>
      <c r="AK584" s="3">
        <v>0</v>
      </c>
      <c r="AL584" s="4">
        <v>0</v>
      </c>
      <c r="AM584" s="3">
        <v>0</v>
      </c>
      <c r="AN584" s="3">
        <v>0</v>
      </c>
      <c r="AO584" s="4">
        <v>0</v>
      </c>
      <c r="AP584" s="1" t="s">
        <v>582</v>
      </c>
      <c r="AQ584" s="1">
        <v>5</v>
      </c>
    </row>
    <row r="585" spans="1:43" x14ac:dyDescent="0.2">
      <c r="A585" s="1" t="s">
        <v>680</v>
      </c>
      <c r="B585" s="1" t="s">
        <v>1267</v>
      </c>
      <c r="C585" s="1" t="s">
        <v>1376</v>
      </c>
      <c r="D585" s="1" t="s">
        <v>1751</v>
      </c>
      <c r="E585" s="3">
        <v>33.288888888888891</v>
      </c>
      <c r="F585" s="3">
        <f t="shared" si="29"/>
        <v>109.33333333333334</v>
      </c>
      <c r="G585" s="3">
        <f>SUM(Table39[[#This Row],[RN Hours Contract (W/ Admin, DON)]], Table39[[#This Row],[LPN Contract Hours (w/ Admin)]], Table39[[#This Row],[CNA/NA/Med Aide Contract Hours]])</f>
        <v>3.5194444444444444</v>
      </c>
      <c r="H585" s="4">
        <f>Table39[[#This Row],[Total Contract Hours]]/Table39[[#This Row],[Total Hours Nurse Staffing]]</f>
        <v>3.2190040650406503E-2</v>
      </c>
      <c r="I585" s="3">
        <f>SUM(Table39[[#This Row],[RN Hours]], Table39[[#This Row],[RN Admin Hours]], Table39[[#This Row],[RN DON Hours]])</f>
        <v>27.947222222222223</v>
      </c>
      <c r="J585" s="3">
        <f t="shared" si="27"/>
        <v>0</v>
      </c>
      <c r="K585" s="4">
        <f>Table39[[#This Row],[RN Hours Contract (W/ Admin, DON)]]/Table39[[#This Row],[RN Hours (w/ Admin, DON)]]</f>
        <v>0</v>
      </c>
      <c r="L585" s="3">
        <v>22.43611111111111</v>
      </c>
      <c r="M585" s="3">
        <v>0</v>
      </c>
      <c r="N585" s="4">
        <f>Table39[[#This Row],[RN Hours Contract]]/Table39[[#This Row],[RN Hours]]</f>
        <v>0</v>
      </c>
      <c r="O585" s="3">
        <v>0</v>
      </c>
      <c r="P585" s="3">
        <v>0</v>
      </c>
      <c r="Q585" s="4">
        <v>0</v>
      </c>
      <c r="R585" s="3">
        <v>5.5111111111111111</v>
      </c>
      <c r="S585" s="3">
        <v>0</v>
      </c>
      <c r="T585" s="4">
        <f>Table39[[#This Row],[RN DON Hours Contract]]/Table39[[#This Row],[RN DON Hours]]</f>
        <v>0</v>
      </c>
      <c r="U585" s="3">
        <f>SUM(Table39[[#This Row],[LPN Hours]], Table39[[#This Row],[LPN Admin Hours]])</f>
        <v>24.172222222222224</v>
      </c>
      <c r="V585" s="3">
        <f>Table39[[#This Row],[LPN Hours Contract]]+Table39[[#This Row],[LPN Admin Hours Contract]]</f>
        <v>1.586111111111111</v>
      </c>
      <c r="W585" s="4">
        <f t="shared" si="28"/>
        <v>6.5617099517352326E-2</v>
      </c>
      <c r="X585" s="3">
        <v>18.366666666666667</v>
      </c>
      <c r="Y585" s="3">
        <v>1.586111111111111</v>
      </c>
      <c r="Z585" s="4">
        <f>Table39[[#This Row],[LPN Hours Contract]]/Table39[[#This Row],[LPN Hours]]</f>
        <v>8.6358136721113116E-2</v>
      </c>
      <c r="AA585" s="3">
        <v>5.8055555555555554</v>
      </c>
      <c r="AB585" s="3">
        <v>0</v>
      </c>
      <c r="AC585" s="4">
        <f>Table39[[#This Row],[LPN Admin Hours Contract]]/Table39[[#This Row],[LPN Admin Hours]]</f>
        <v>0</v>
      </c>
      <c r="AD585" s="3">
        <f>SUM(Table39[[#This Row],[CNA Hours]], Table39[[#This Row],[NA in Training Hours]], Table39[[#This Row],[Med Aide/Tech Hours]])</f>
        <v>57.213888888888889</v>
      </c>
      <c r="AE585" s="3">
        <f>SUM(Table39[[#This Row],[CNA Hours Contract]], Table39[[#This Row],[NA in Training Hours Contract]], Table39[[#This Row],[Med Aide/Tech Hours Contract]])</f>
        <v>1.9333333333333333</v>
      </c>
      <c r="AF585" s="4">
        <f>Table39[[#This Row],[CNA/NA/Med Aide Contract Hours]]/Table39[[#This Row],[Total CNA, NA in Training, Med Aide/Tech Hours]]</f>
        <v>3.3791328834296259E-2</v>
      </c>
      <c r="AG585" s="3">
        <v>57.213888888888889</v>
      </c>
      <c r="AH585" s="3">
        <v>1.9333333333333333</v>
      </c>
      <c r="AI585" s="4">
        <f>Table39[[#This Row],[CNA Hours Contract]]/Table39[[#This Row],[CNA Hours]]</f>
        <v>3.3791328834296259E-2</v>
      </c>
      <c r="AJ585" s="3">
        <v>0</v>
      </c>
      <c r="AK585" s="3">
        <v>0</v>
      </c>
      <c r="AL585" s="4">
        <v>0</v>
      </c>
      <c r="AM585" s="3">
        <v>0</v>
      </c>
      <c r="AN585" s="3">
        <v>0</v>
      </c>
      <c r="AO585" s="4">
        <v>0</v>
      </c>
      <c r="AP585" s="1" t="s">
        <v>583</v>
      </c>
      <c r="AQ585" s="1">
        <v>5</v>
      </c>
    </row>
    <row r="586" spans="1:43" x14ac:dyDescent="0.2">
      <c r="A586" s="1" t="s">
        <v>680</v>
      </c>
      <c r="B586" s="1" t="s">
        <v>1268</v>
      </c>
      <c r="C586" s="1" t="s">
        <v>1620</v>
      </c>
      <c r="D586" s="1" t="s">
        <v>1741</v>
      </c>
      <c r="E586" s="3">
        <v>58.533333333333331</v>
      </c>
      <c r="F586" s="3">
        <f t="shared" si="29"/>
        <v>256.10822222222225</v>
      </c>
      <c r="G586" s="3">
        <f>SUM(Table39[[#This Row],[RN Hours Contract (W/ Admin, DON)]], Table39[[#This Row],[LPN Contract Hours (w/ Admin)]], Table39[[#This Row],[CNA/NA/Med Aide Contract Hours]])</f>
        <v>121.23544444444444</v>
      </c>
      <c r="H586" s="4">
        <f>Table39[[#This Row],[Total Contract Hours]]/Table39[[#This Row],[Total Hours Nurse Staffing]]</f>
        <v>0.47337583851271198</v>
      </c>
      <c r="I586" s="3">
        <f>SUM(Table39[[#This Row],[RN Hours]], Table39[[#This Row],[RN Admin Hours]], Table39[[#This Row],[RN DON Hours]])</f>
        <v>93.506888888888881</v>
      </c>
      <c r="J586" s="3">
        <f t="shared" si="27"/>
        <v>83.945777777777778</v>
      </c>
      <c r="K586" s="4">
        <f>Table39[[#This Row],[RN Hours Contract (W/ Admin, DON)]]/Table39[[#This Row],[RN Hours (w/ Admin, DON)]]</f>
        <v>0.89774966074989138</v>
      </c>
      <c r="L586" s="3">
        <v>73.599333333333334</v>
      </c>
      <c r="M586" s="3">
        <v>73.599333333333334</v>
      </c>
      <c r="N586" s="4">
        <f>Table39[[#This Row],[RN Hours Contract]]/Table39[[#This Row],[RN Hours]]</f>
        <v>1</v>
      </c>
      <c r="O586" s="3">
        <v>15.574222222222224</v>
      </c>
      <c r="P586" s="3">
        <v>10.346444444444444</v>
      </c>
      <c r="Q586" s="4">
        <f>Table39[[#This Row],[RN Admin Hours Contract]]/Table39[[#This Row],[RN Admin Hours]]</f>
        <v>0.66433137378003526</v>
      </c>
      <c r="R586" s="3">
        <v>4.333333333333333</v>
      </c>
      <c r="S586" s="3">
        <v>0</v>
      </c>
      <c r="T586" s="4">
        <f>Table39[[#This Row],[RN DON Hours Contract]]/Table39[[#This Row],[RN DON Hours]]</f>
        <v>0</v>
      </c>
      <c r="U586" s="3">
        <f>SUM(Table39[[#This Row],[LPN Hours]], Table39[[#This Row],[LPN Admin Hours]])</f>
        <v>29.131333333333338</v>
      </c>
      <c r="V586" s="3">
        <f>Table39[[#This Row],[LPN Hours Contract]]+Table39[[#This Row],[LPN Admin Hours Contract]]</f>
        <v>29.13133333333333</v>
      </c>
      <c r="W586" s="4">
        <f t="shared" si="28"/>
        <v>0.99999999999999978</v>
      </c>
      <c r="X586" s="3">
        <v>23.96466666666667</v>
      </c>
      <c r="Y586" s="3">
        <v>23.964666666666663</v>
      </c>
      <c r="Z586" s="4">
        <f>Table39[[#This Row],[LPN Hours Contract]]/Table39[[#This Row],[LPN Hours]]</f>
        <v>0.99999999999999967</v>
      </c>
      <c r="AA586" s="3">
        <v>5.166666666666667</v>
      </c>
      <c r="AB586" s="3">
        <v>5.166666666666667</v>
      </c>
      <c r="AC586" s="4">
        <f>Table39[[#This Row],[LPN Admin Hours Contract]]/Table39[[#This Row],[LPN Admin Hours]]</f>
        <v>1</v>
      </c>
      <c r="AD586" s="3">
        <f>SUM(Table39[[#This Row],[CNA Hours]], Table39[[#This Row],[NA in Training Hours]], Table39[[#This Row],[Med Aide/Tech Hours]])</f>
        <v>133.47</v>
      </c>
      <c r="AE586" s="3">
        <f>SUM(Table39[[#This Row],[CNA Hours Contract]], Table39[[#This Row],[NA in Training Hours Contract]], Table39[[#This Row],[Med Aide/Tech Hours Contract]])</f>
        <v>8.1583333333333332</v>
      </c>
      <c r="AF586" s="4">
        <f>Table39[[#This Row],[CNA/NA/Med Aide Contract Hours]]/Table39[[#This Row],[Total CNA, NA in Training, Med Aide/Tech Hours]]</f>
        <v>6.1124847031792412E-2</v>
      </c>
      <c r="AG586" s="3">
        <v>133.47</v>
      </c>
      <c r="AH586" s="3">
        <v>8.1583333333333332</v>
      </c>
      <c r="AI586" s="4">
        <f>Table39[[#This Row],[CNA Hours Contract]]/Table39[[#This Row],[CNA Hours]]</f>
        <v>6.1124847031792412E-2</v>
      </c>
      <c r="AJ586" s="3">
        <v>0</v>
      </c>
      <c r="AK586" s="3">
        <v>0</v>
      </c>
      <c r="AL586" s="4">
        <v>0</v>
      </c>
      <c r="AM586" s="3">
        <v>0</v>
      </c>
      <c r="AN586" s="3">
        <v>0</v>
      </c>
      <c r="AO586" s="4">
        <v>0</v>
      </c>
      <c r="AP586" s="1" t="s">
        <v>584</v>
      </c>
      <c r="AQ586" s="1">
        <v>5</v>
      </c>
    </row>
    <row r="587" spans="1:43" x14ac:dyDescent="0.2">
      <c r="A587" s="1" t="s">
        <v>680</v>
      </c>
      <c r="B587" s="1" t="s">
        <v>1269</v>
      </c>
      <c r="C587" s="1" t="s">
        <v>1403</v>
      </c>
      <c r="D587" s="1" t="s">
        <v>1734</v>
      </c>
      <c r="E587" s="3">
        <v>28.922222222222221</v>
      </c>
      <c r="F587" s="3">
        <f t="shared" si="29"/>
        <v>114.88177777777777</v>
      </c>
      <c r="G587" s="3">
        <f>SUM(Table39[[#This Row],[RN Hours Contract (W/ Admin, DON)]], Table39[[#This Row],[LPN Contract Hours (w/ Admin)]], Table39[[#This Row],[CNA/NA/Med Aide Contract Hours]])</f>
        <v>0</v>
      </c>
      <c r="H587" s="4">
        <f>Table39[[#This Row],[Total Contract Hours]]/Table39[[#This Row],[Total Hours Nurse Staffing]]</f>
        <v>0</v>
      </c>
      <c r="I587" s="3">
        <f>SUM(Table39[[#This Row],[RN Hours]], Table39[[#This Row],[RN Admin Hours]], Table39[[#This Row],[RN DON Hours]])</f>
        <v>16.440333333333331</v>
      </c>
      <c r="J587" s="3">
        <f t="shared" si="27"/>
        <v>0</v>
      </c>
      <c r="K587" s="4">
        <f>Table39[[#This Row],[RN Hours Contract (W/ Admin, DON)]]/Table39[[#This Row],[RN Hours (w/ Admin, DON)]]</f>
        <v>0</v>
      </c>
      <c r="L587" s="3">
        <v>12.552555555555555</v>
      </c>
      <c r="M587" s="3">
        <v>0</v>
      </c>
      <c r="N587" s="4">
        <f>Table39[[#This Row],[RN Hours Contract]]/Table39[[#This Row],[RN Hours]]</f>
        <v>0</v>
      </c>
      <c r="O587" s="3">
        <v>0</v>
      </c>
      <c r="P587" s="3">
        <v>0</v>
      </c>
      <c r="Q587" s="4">
        <v>0</v>
      </c>
      <c r="R587" s="3">
        <v>3.8877777777777762</v>
      </c>
      <c r="S587" s="3">
        <v>0</v>
      </c>
      <c r="T587" s="4">
        <f>Table39[[#This Row],[RN DON Hours Contract]]/Table39[[#This Row],[RN DON Hours]]</f>
        <v>0</v>
      </c>
      <c r="U587" s="3">
        <f>SUM(Table39[[#This Row],[LPN Hours]], Table39[[#This Row],[LPN Admin Hours]])</f>
        <v>30.883333333333333</v>
      </c>
      <c r="V587" s="3">
        <f>Table39[[#This Row],[LPN Hours Contract]]+Table39[[#This Row],[LPN Admin Hours Contract]]</f>
        <v>0</v>
      </c>
      <c r="W587" s="4">
        <f t="shared" si="28"/>
        <v>0</v>
      </c>
      <c r="X587" s="3">
        <v>25.592777777777776</v>
      </c>
      <c r="Y587" s="3">
        <v>0</v>
      </c>
      <c r="Z587" s="4">
        <f>Table39[[#This Row],[LPN Hours Contract]]/Table39[[#This Row],[LPN Hours]]</f>
        <v>0</v>
      </c>
      <c r="AA587" s="3">
        <v>5.2905555555555557</v>
      </c>
      <c r="AB587" s="3">
        <v>0</v>
      </c>
      <c r="AC587" s="4">
        <f>Table39[[#This Row],[LPN Admin Hours Contract]]/Table39[[#This Row],[LPN Admin Hours]]</f>
        <v>0</v>
      </c>
      <c r="AD587" s="3">
        <f>SUM(Table39[[#This Row],[CNA Hours]], Table39[[#This Row],[NA in Training Hours]], Table39[[#This Row],[Med Aide/Tech Hours]])</f>
        <v>67.558111111111103</v>
      </c>
      <c r="AE587" s="3">
        <f>SUM(Table39[[#This Row],[CNA Hours Contract]], Table39[[#This Row],[NA in Training Hours Contract]], Table39[[#This Row],[Med Aide/Tech Hours Contract]])</f>
        <v>0</v>
      </c>
      <c r="AF587" s="4">
        <f>Table39[[#This Row],[CNA/NA/Med Aide Contract Hours]]/Table39[[#This Row],[Total CNA, NA in Training, Med Aide/Tech Hours]]</f>
        <v>0</v>
      </c>
      <c r="AG587" s="3">
        <v>67.558111111111103</v>
      </c>
      <c r="AH587" s="3">
        <v>0</v>
      </c>
      <c r="AI587" s="4">
        <f>Table39[[#This Row],[CNA Hours Contract]]/Table39[[#This Row],[CNA Hours]]</f>
        <v>0</v>
      </c>
      <c r="AJ587" s="3">
        <v>0</v>
      </c>
      <c r="AK587" s="3">
        <v>0</v>
      </c>
      <c r="AL587" s="4">
        <v>0</v>
      </c>
      <c r="AM587" s="3">
        <v>0</v>
      </c>
      <c r="AN587" s="3">
        <v>0</v>
      </c>
      <c r="AO587" s="4">
        <v>0</v>
      </c>
      <c r="AP587" s="1" t="s">
        <v>585</v>
      </c>
      <c r="AQ587" s="1">
        <v>5</v>
      </c>
    </row>
    <row r="588" spans="1:43" x14ac:dyDescent="0.2">
      <c r="A588" s="1" t="s">
        <v>680</v>
      </c>
      <c r="B588" s="1" t="s">
        <v>1270</v>
      </c>
      <c r="C588" s="1" t="s">
        <v>1674</v>
      </c>
      <c r="D588" s="1" t="s">
        <v>1752</v>
      </c>
      <c r="E588" s="3">
        <v>49.011111111111113</v>
      </c>
      <c r="F588" s="3">
        <f t="shared" si="29"/>
        <v>147.41222222222223</v>
      </c>
      <c r="G588" s="3">
        <f>SUM(Table39[[#This Row],[RN Hours Contract (W/ Admin, DON)]], Table39[[#This Row],[LPN Contract Hours (w/ Admin)]], Table39[[#This Row],[CNA/NA/Med Aide Contract Hours]])</f>
        <v>6.3861111111111111</v>
      </c>
      <c r="H588" s="4">
        <f>Table39[[#This Row],[Total Contract Hours]]/Table39[[#This Row],[Total Hours Nurse Staffing]]</f>
        <v>4.3321449299394743E-2</v>
      </c>
      <c r="I588" s="3">
        <f>SUM(Table39[[#This Row],[RN Hours]], Table39[[#This Row],[RN Admin Hours]], Table39[[#This Row],[RN DON Hours]])</f>
        <v>33.99</v>
      </c>
      <c r="J588" s="3">
        <f t="shared" si="27"/>
        <v>0.93888888888888888</v>
      </c>
      <c r="K588" s="4">
        <f>Table39[[#This Row],[RN Hours Contract (W/ Admin, DON)]]/Table39[[#This Row],[RN Hours (w/ Admin, DON)]]</f>
        <v>2.7622503350658689E-2</v>
      </c>
      <c r="L588" s="3">
        <v>25.965555555555557</v>
      </c>
      <c r="M588" s="3">
        <v>0.40555555555555556</v>
      </c>
      <c r="N588" s="4">
        <f>Table39[[#This Row],[RN Hours Contract]]/Table39[[#This Row],[RN Hours]]</f>
        <v>1.5618982412597885E-2</v>
      </c>
      <c r="O588" s="3">
        <v>1.98</v>
      </c>
      <c r="P588" s="3">
        <v>0.53333333333333333</v>
      </c>
      <c r="Q588" s="4">
        <f>Table39[[#This Row],[RN Admin Hours Contract]]/Table39[[#This Row],[RN Admin Hours]]</f>
        <v>0.26936026936026936</v>
      </c>
      <c r="R588" s="3">
        <v>6.0444444444444443</v>
      </c>
      <c r="S588" s="3">
        <v>0</v>
      </c>
      <c r="T588" s="4">
        <f>Table39[[#This Row],[RN DON Hours Contract]]/Table39[[#This Row],[RN DON Hours]]</f>
        <v>0</v>
      </c>
      <c r="U588" s="3">
        <f>SUM(Table39[[#This Row],[LPN Hours]], Table39[[#This Row],[LPN Admin Hours]])</f>
        <v>22.495555555555555</v>
      </c>
      <c r="V588" s="3">
        <f>Table39[[#This Row],[LPN Hours Contract]]+Table39[[#This Row],[LPN Admin Hours Contract]]</f>
        <v>0.76944444444444449</v>
      </c>
      <c r="W588" s="4">
        <f t="shared" si="28"/>
        <v>3.4204287266620573E-2</v>
      </c>
      <c r="X588" s="3">
        <v>19.998333333333331</v>
      </c>
      <c r="Y588" s="3">
        <v>0.76944444444444449</v>
      </c>
      <c r="Z588" s="4">
        <f>Table39[[#This Row],[LPN Hours Contract]]/Table39[[#This Row],[LPN Hours]]</f>
        <v>3.8475428507931224E-2</v>
      </c>
      <c r="AA588" s="3">
        <v>2.4972222222222222</v>
      </c>
      <c r="AB588" s="3">
        <v>0</v>
      </c>
      <c r="AC588" s="4">
        <f>Table39[[#This Row],[LPN Admin Hours Contract]]/Table39[[#This Row],[LPN Admin Hours]]</f>
        <v>0</v>
      </c>
      <c r="AD588" s="3">
        <f>SUM(Table39[[#This Row],[CNA Hours]], Table39[[#This Row],[NA in Training Hours]], Table39[[#This Row],[Med Aide/Tech Hours]])</f>
        <v>90.926666666666662</v>
      </c>
      <c r="AE588" s="3">
        <f>SUM(Table39[[#This Row],[CNA Hours Contract]], Table39[[#This Row],[NA in Training Hours Contract]], Table39[[#This Row],[Med Aide/Tech Hours Contract]])</f>
        <v>4.677777777777778</v>
      </c>
      <c r="AF588" s="4">
        <f>Table39[[#This Row],[CNA/NA/Med Aide Contract Hours]]/Table39[[#This Row],[Total CNA, NA in Training, Med Aide/Tech Hours]]</f>
        <v>5.1445609404404041E-2</v>
      </c>
      <c r="AG588" s="3">
        <v>90.926666666666662</v>
      </c>
      <c r="AH588" s="3">
        <v>4.677777777777778</v>
      </c>
      <c r="AI588" s="4">
        <f>Table39[[#This Row],[CNA Hours Contract]]/Table39[[#This Row],[CNA Hours]]</f>
        <v>5.1445609404404041E-2</v>
      </c>
      <c r="AJ588" s="3">
        <v>0</v>
      </c>
      <c r="AK588" s="3">
        <v>0</v>
      </c>
      <c r="AL588" s="4">
        <v>0</v>
      </c>
      <c r="AM588" s="3">
        <v>0</v>
      </c>
      <c r="AN588" s="3">
        <v>0</v>
      </c>
      <c r="AO588" s="4">
        <v>0</v>
      </c>
      <c r="AP588" s="1" t="s">
        <v>586</v>
      </c>
      <c r="AQ588" s="1">
        <v>5</v>
      </c>
    </row>
    <row r="589" spans="1:43" x14ac:dyDescent="0.2">
      <c r="A589" s="1" t="s">
        <v>680</v>
      </c>
      <c r="B589" s="1" t="s">
        <v>1271</v>
      </c>
      <c r="C589" s="1" t="s">
        <v>1675</v>
      </c>
      <c r="D589" s="1" t="s">
        <v>1789</v>
      </c>
      <c r="E589" s="3">
        <v>35.511111111111113</v>
      </c>
      <c r="F589" s="3">
        <f t="shared" si="29"/>
        <v>107.71111111111111</v>
      </c>
      <c r="G589" s="3">
        <f>SUM(Table39[[#This Row],[RN Hours Contract (W/ Admin, DON)]], Table39[[#This Row],[LPN Contract Hours (w/ Admin)]], Table39[[#This Row],[CNA/NA/Med Aide Contract Hours]])</f>
        <v>0</v>
      </c>
      <c r="H589" s="4">
        <f>Table39[[#This Row],[Total Contract Hours]]/Table39[[#This Row],[Total Hours Nurse Staffing]]</f>
        <v>0</v>
      </c>
      <c r="I589" s="3">
        <f>SUM(Table39[[#This Row],[RN Hours]], Table39[[#This Row],[RN Admin Hours]], Table39[[#This Row],[RN DON Hours]])</f>
        <v>18.34933333333333</v>
      </c>
      <c r="J589" s="3">
        <f t="shared" si="27"/>
        <v>0</v>
      </c>
      <c r="K589" s="4">
        <f>Table39[[#This Row],[RN Hours Contract (W/ Admin, DON)]]/Table39[[#This Row],[RN Hours (w/ Admin, DON)]]</f>
        <v>0</v>
      </c>
      <c r="L589" s="3">
        <v>9.7472222222222218</v>
      </c>
      <c r="M589" s="3">
        <v>0</v>
      </c>
      <c r="N589" s="4">
        <f>Table39[[#This Row],[RN Hours Contract]]/Table39[[#This Row],[RN Hours]]</f>
        <v>0</v>
      </c>
      <c r="O589" s="3">
        <v>5.8718888888888889</v>
      </c>
      <c r="P589" s="3">
        <v>0</v>
      </c>
      <c r="Q589" s="4">
        <f>Table39[[#This Row],[RN Admin Hours Contract]]/Table39[[#This Row],[RN Admin Hours]]</f>
        <v>0</v>
      </c>
      <c r="R589" s="3">
        <v>2.7302222222222214</v>
      </c>
      <c r="S589" s="3">
        <v>0</v>
      </c>
      <c r="T589" s="4">
        <f>Table39[[#This Row],[RN DON Hours Contract]]/Table39[[#This Row],[RN DON Hours]]</f>
        <v>0</v>
      </c>
      <c r="U589" s="3">
        <f>SUM(Table39[[#This Row],[LPN Hours]], Table39[[#This Row],[LPN Admin Hours]])</f>
        <v>24.577222222222222</v>
      </c>
      <c r="V589" s="3">
        <f>Table39[[#This Row],[LPN Hours Contract]]+Table39[[#This Row],[LPN Admin Hours Contract]]</f>
        <v>0</v>
      </c>
      <c r="W589" s="4">
        <f t="shared" si="28"/>
        <v>0</v>
      </c>
      <c r="X589" s="3">
        <v>24.577222222222222</v>
      </c>
      <c r="Y589" s="3">
        <v>0</v>
      </c>
      <c r="Z589" s="4">
        <f>Table39[[#This Row],[LPN Hours Contract]]/Table39[[#This Row],[LPN Hours]]</f>
        <v>0</v>
      </c>
      <c r="AA589" s="3">
        <v>0</v>
      </c>
      <c r="AB589" s="3">
        <v>0</v>
      </c>
      <c r="AC589" s="4">
        <v>0</v>
      </c>
      <c r="AD589" s="3">
        <f>SUM(Table39[[#This Row],[CNA Hours]], Table39[[#This Row],[NA in Training Hours]], Table39[[#This Row],[Med Aide/Tech Hours]])</f>
        <v>64.784555555555556</v>
      </c>
      <c r="AE589" s="3">
        <f>SUM(Table39[[#This Row],[CNA Hours Contract]], Table39[[#This Row],[NA in Training Hours Contract]], Table39[[#This Row],[Med Aide/Tech Hours Contract]])</f>
        <v>0</v>
      </c>
      <c r="AF589" s="4">
        <f>Table39[[#This Row],[CNA/NA/Med Aide Contract Hours]]/Table39[[#This Row],[Total CNA, NA in Training, Med Aide/Tech Hours]]</f>
        <v>0</v>
      </c>
      <c r="AG589" s="3">
        <v>64.784555555555556</v>
      </c>
      <c r="AH589" s="3">
        <v>0</v>
      </c>
      <c r="AI589" s="4">
        <f>Table39[[#This Row],[CNA Hours Contract]]/Table39[[#This Row],[CNA Hours]]</f>
        <v>0</v>
      </c>
      <c r="AJ589" s="3">
        <v>0</v>
      </c>
      <c r="AK589" s="3">
        <v>0</v>
      </c>
      <c r="AL589" s="4">
        <v>0</v>
      </c>
      <c r="AM589" s="3">
        <v>0</v>
      </c>
      <c r="AN589" s="3">
        <v>0</v>
      </c>
      <c r="AO589" s="4">
        <v>0</v>
      </c>
      <c r="AP589" s="1" t="s">
        <v>587</v>
      </c>
      <c r="AQ589" s="1">
        <v>5</v>
      </c>
    </row>
    <row r="590" spans="1:43" x14ac:dyDescent="0.2">
      <c r="A590" s="1" t="s">
        <v>680</v>
      </c>
      <c r="B590" s="1" t="s">
        <v>1272</v>
      </c>
      <c r="C590" s="1" t="s">
        <v>1676</v>
      </c>
      <c r="D590" s="1" t="s">
        <v>1760</v>
      </c>
      <c r="E590" s="3">
        <v>56.555555555555557</v>
      </c>
      <c r="F590" s="3">
        <f t="shared" si="29"/>
        <v>208.1621111111111</v>
      </c>
      <c r="G590" s="3">
        <f>SUM(Table39[[#This Row],[RN Hours Contract (W/ Admin, DON)]], Table39[[#This Row],[LPN Contract Hours (w/ Admin)]], Table39[[#This Row],[CNA/NA/Med Aide Contract Hours]])</f>
        <v>82.534333333333322</v>
      </c>
      <c r="H590" s="4">
        <f>Table39[[#This Row],[Total Contract Hours]]/Table39[[#This Row],[Total Hours Nurse Staffing]]</f>
        <v>0.39649066245911968</v>
      </c>
      <c r="I590" s="3">
        <f>SUM(Table39[[#This Row],[RN Hours]], Table39[[#This Row],[RN Admin Hours]], Table39[[#This Row],[RN DON Hours]])</f>
        <v>35.797111111111107</v>
      </c>
      <c r="J590" s="3">
        <f t="shared" si="27"/>
        <v>3.786</v>
      </c>
      <c r="K590" s="4">
        <f>Table39[[#This Row],[RN Hours Contract (W/ Admin, DON)]]/Table39[[#This Row],[RN Hours (w/ Admin, DON)]]</f>
        <v>0.10576272449049273</v>
      </c>
      <c r="L590" s="3">
        <v>29.241555555555554</v>
      </c>
      <c r="M590" s="3">
        <v>2.6526666666666667</v>
      </c>
      <c r="N590" s="4">
        <f>Table39[[#This Row],[RN Hours Contract]]/Table39[[#This Row],[RN Hours]]</f>
        <v>9.0715648202330024E-2</v>
      </c>
      <c r="O590" s="3">
        <v>1.1333333333333333</v>
      </c>
      <c r="P590" s="3">
        <v>1.1333333333333333</v>
      </c>
      <c r="Q590" s="4">
        <f>Table39[[#This Row],[RN Admin Hours Contract]]/Table39[[#This Row],[RN Admin Hours]]</f>
        <v>1</v>
      </c>
      <c r="R590" s="3">
        <v>5.4222222222222225</v>
      </c>
      <c r="S590" s="3">
        <v>0</v>
      </c>
      <c r="T590" s="4">
        <f>Table39[[#This Row],[RN DON Hours Contract]]/Table39[[#This Row],[RN DON Hours]]</f>
        <v>0</v>
      </c>
      <c r="U590" s="3">
        <f>SUM(Table39[[#This Row],[LPN Hours]], Table39[[#This Row],[LPN Admin Hours]])</f>
        <v>38.636111111111113</v>
      </c>
      <c r="V590" s="3">
        <f>Table39[[#This Row],[LPN Hours Contract]]+Table39[[#This Row],[LPN Admin Hours Contract]]</f>
        <v>0</v>
      </c>
      <c r="W590" s="4">
        <f t="shared" si="28"/>
        <v>0</v>
      </c>
      <c r="X590" s="3">
        <v>38.636111111111113</v>
      </c>
      <c r="Y590" s="3">
        <v>0</v>
      </c>
      <c r="Z590" s="4">
        <f>Table39[[#This Row],[LPN Hours Contract]]/Table39[[#This Row],[LPN Hours]]</f>
        <v>0</v>
      </c>
      <c r="AA590" s="3">
        <v>0</v>
      </c>
      <c r="AB590" s="3">
        <v>0</v>
      </c>
      <c r="AC590" s="4">
        <v>0</v>
      </c>
      <c r="AD590" s="3">
        <f>SUM(Table39[[#This Row],[CNA Hours]], Table39[[#This Row],[NA in Training Hours]], Table39[[#This Row],[Med Aide/Tech Hours]])</f>
        <v>133.72888888888889</v>
      </c>
      <c r="AE590" s="3">
        <f>SUM(Table39[[#This Row],[CNA Hours Contract]], Table39[[#This Row],[NA in Training Hours Contract]], Table39[[#This Row],[Med Aide/Tech Hours Contract]])</f>
        <v>78.748333333333321</v>
      </c>
      <c r="AF590" s="4">
        <f>Table39[[#This Row],[CNA/NA/Med Aide Contract Hours]]/Table39[[#This Row],[Total CNA, NA in Training, Med Aide/Tech Hours]]</f>
        <v>0.58886553225431215</v>
      </c>
      <c r="AG590" s="3">
        <v>133.72888888888889</v>
      </c>
      <c r="AH590" s="3">
        <v>78.748333333333321</v>
      </c>
      <c r="AI590" s="4">
        <f>Table39[[#This Row],[CNA Hours Contract]]/Table39[[#This Row],[CNA Hours]]</f>
        <v>0.58886553225431215</v>
      </c>
      <c r="AJ590" s="3">
        <v>0</v>
      </c>
      <c r="AK590" s="3">
        <v>0</v>
      </c>
      <c r="AL590" s="4">
        <v>0</v>
      </c>
      <c r="AM590" s="3">
        <v>0</v>
      </c>
      <c r="AN590" s="3">
        <v>0</v>
      </c>
      <c r="AO590" s="4">
        <v>0</v>
      </c>
      <c r="AP590" s="1" t="s">
        <v>588</v>
      </c>
      <c r="AQ590" s="1">
        <v>5</v>
      </c>
    </row>
    <row r="591" spans="1:43" x14ac:dyDescent="0.2">
      <c r="A591" s="1" t="s">
        <v>680</v>
      </c>
      <c r="B591" s="1" t="s">
        <v>1273</v>
      </c>
      <c r="C591" s="1" t="s">
        <v>1496</v>
      </c>
      <c r="D591" s="1" t="s">
        <v>1753</v>
      </c>
      <c r="E591" s="3">
        <v>36.288888888888891</v>
      </c>
      <c r="F591" s="3">
        <f t="shared" si="29"/>
        <v>151.81111111111113</v>
      </c>
      <c r="G591" s="3">
        <f>SUM(Table39[[#This Row],[RN Hours Contract (W/ Admin, DON)]], Table39[[#This Row],[LPN Contract Hours (w/ Admin)]], Table39[[#This Row],[CNA/NA/Med Aide Contract Hours]])</f>
        <v>4.3111111111111109</v>
      </c>
      <c r="H591" s="4">
        <f>Table39[[#This Row],[Total Contract Hours]]/Table39[[#This Row],[Total Hours Nurse Staffing]]</f>
        <v>2.8397862841250086E-2</v>
      </c>
      <c r="I591" s="3">
        <f>SUM(Table39[[#This Row],[RN Hours]], Table39[[#This Row],[RN Admin Hours]], Table39[[#This Row],[RN DON Hours]])</f>
        <v>29.958333333333336</v>
      </c>
      <c r="J591" s="3">
        <f t="shared" si="27"/>
        <v>5.8333333333333334E-2</v>
      </c>
      <c r="K591" s="4">
        <f>Table39[[#This Row],[RN Hours Contract (W/ Admin, DON)]]/Table39[[#This Row],[RN Hours (w/ Admin, DON)]]</f>
        <v>1.9471488178025033E-3</v>
      </c>
      <c r="L591" s="3">
        <v>12.958333333333334</v>
      </c>
      <c r="M591" s="3">
        <v>5.8333333333333334E-2</v>
      </c>
      <c r="N591" s="4">
        <f>Table39[[#This Row],[RN Hours Contract]]/Table39[[#This Row],[RN Hours]]</f>
        <v>4.5016077170418004E-3</v>
      </c>
      <c r="O591" s="3">
        <v>12.697222222222223</v>
      </c>
      <c r="P591" s="3">
        <v>0</v>
      </c>
      <c r="Q591" s="4">
        <f>Table39[[#This Row],[RN Admin Hours Contract]]/Table39[[#This Row],[RN Admin Hours]]</f>
        <v>0</v>
      </c>
      <c r="R591" s="3">
        <v>4.302777777777778</v>
      </c>
      <c r="S591" s="3">
        <v>0</v>
      </c>
      <c r="T591" s="4">
        <f>Table39[[#This Row],[RN DON Hours Contract]]/Table39[[#This Row],[RN DON Hours]]</f>
        <v>0</v>
      </c>
      <c r="U591" s="3">
        <f>SUM(Table39[[#This Row],[LPN Hours]], Table39[[#This Row],[LPN Admin Hours]])</f>
        <v>36.31388888888889</v>
      </c>
      <c r="V591" s="3">
        <f>Table39[[#This Row],[LPN Hours Contract]]+Table39[[#This Row],[LPN Admin Hours Contract]]</f>
        <v>0.33888888888888891</v>
      </c>
      <c r="W591" s="4">
        <f t="shared" si="28"/>
        <v>9.3322114281343231E-3</v>
      </c>
      <c r="X591" s="3">
        <v>36.31388888888889</v>
      </c>
      <c r="Y591" s="3">
        <v>0.33888888888888891</v>
      </c>
      <c r="Z591" s="4">
        <f>Table39[[#This Row],[LPN Hours Contract]]/Table39[[#This Row],[LPN Hours]]</f>
        <v>9.3322114281343231E-3</v>
      </c>
      <c r="AA591" s="3">
        <v>0</v>
      </c>
      <c r="AB591" s="3">
        <v>0</v>
      </c>
      <c r="AC591" s="4">
        <v>0</v>
      </c>
      <c r="AD591" s="3">
        <f>SUM(Table39[[#This Row],[CNA Hours]], Table39[[#This Row],[NA in Training Hours]], Table39[[#This Row],[Med Aide/Tech Hours]])</f>
        <v>85.538888888888891</v>
      </c>
      <c r="AE591" s="3">
        <f>SUM(Table39[[#This Row],[CNA Hours Contract]], Table39[[#This Row],[NA in Training Hours Contract]], Table39[[#This Row],[Med Aide/Tech Hours Contract]])</f>
        <v>3.9138888888888888</v>
      </c>
      <c r="AF591" s="4">
        <f>Table39[[#This Row],[CNA/NA/Med Aide Contract Hours]]/Table39[[#This Row],[Total CNA, NA in Training, Med Aide/Tech Hours]]</f>
        <v>4.5755666688315905E-2</v>
      </c>
      <c r="AG591" s="3">
        <v>85.538888888888891</v>
      </c>
      <c r="AH591" s="3">
        <v>3.9138888888888888</v>
      </c>
      <c r="AI591" s="4">
        <f>Table39[[#This Row],[CNA Hours Contract]]/Table39[[#This Row],[CNA Hours]]</f>
        <v>4.5755666688315905E-2</v>
      </c>
      <c r="AJ591" s="3">
        <v>0</v>
      </c>
      <c r="AK591" s="3">
        <v>0</v>
      </c>
      <c r="AL591" s="4">
        <v>0</v>
      </c>
      <c r="AM591" s="3">
        <v>0</v>
      </c>
      <c r="AN591" s="3">
        <v>0</v>
      </c>
      <c r="AO591" s="4">
        <v>0</v>
      </c>
      <c r="AP591" s="1" t="s">
        <v>589</v>
      </c>
      <c r="AQ591" s="1">
        <v>5</v>
      </c>
    </row>
    <row r="592" spans="1:43" x14ac:dyDescent="0.2">
      <c r="A592" s="1" t="s">
        <v>680</v>
      </c>
      <c r="B592" s="1" t="s">
        <v>1274</v>
      </c>
      <c r="C592" s="1" t="s">
        <v>1491</v>
      </c>
      <c r="D592" s="1" t="s">
        <v>1729</v>
      </c>
      <c r="E592" s="3">
        <v>38.133333333333333</v>
      </c>
      <c r="F592" s="3">
        <f t="shared" si="29"/>
        <v>143.37055555555554</v>
      </c>
      <c r="G592" s="3">
        <f>SUM(Table39[[#This Row],[RN Hours Contract (W/ Admin, DON)]], Table39[[#This Row],[LPN Contract Hours (w/ Admin)]], Table39[[#This Row],[CNA/NA/Med Aide Contract Hours]])</f>
        <v>0</v>
      </c>
      <c r="H592" s="4">
        <f>Table39[[#This Row],[Total Contract Hours]]/Table39[[#This Row],[Total Hours Nurse Staffing]]</f>
        <v>0</v>
      </c>
      <c r="I592" s="3">
        <f>SUM(Table39[[#This Row],[RN Hours]], Table39[[#This Row],[RN Admin Hours]], Table39[[#This Row],[RN DON Hours]])</f>
        <v>26.368333333333332</v>
      </c>
      <c r="J592" s="3">
        <f t="shared" si="27"/>
        <v>0</v>
      </c>
      <c r="K592" s="4">
        <f>Table39[[#This Row],[RN Hours Contract (W/ Admin, DON)]]/Table39[[#This Row],[RN Hours (w/ Admin, DON)]]</f>
        <v>0</v>
      </c>
      <c r="L592" s="3">
        <v>14.035555555555556</v>
      </c>
      <c r="M592" s="3">
        <v>0</v>
      </c>
      <c r="N592" s="4">
        <f>Table39[[#This Row],[RN Hours Contract]]/Table39[[#This Row],[RN Hours]]</f>
        <v>0</v>
      </c>
      <c r="O592" s="3">
        <v>6.618555555555556</v>
      </c>
      <c r="P592" s="3">
        <v>0</v>
      </c>
      <c r="Q592" s="4">
        <f>Table39[[#This Row],[RN Admin Hours Contract]]/Table39[[#This Row],[RN Admin Hours]]</f>
        <v>0</v>
      </c>
      <c r="R592" s="3">
        <v>5.7142222222222196</v>
      </c>
      <c r="S592" s="3">
        <v>0</v>
      </c>
      <c r="T592" s="4">
        <f>Table39[[#This Row],[RN DON Hours Contract]]/Table39[[#This Row],[RN DON Hours]]</f>
        <v>0</v>
      </c>
      <c r="U592" s="3">
        <f>SUM(Table39[[#This Row],[LPN Hours]], Table39[[#This Row],[LPN Admin Hours]])</f>
        <v>25.460222222222225</v>
      </c>
      <c r="V592" s="3">
        <f>Table39[[#This Row],[LPN Hours Contract]]+Table39[[#This Row],[LPN Admin Hours Contract]]</f>
        <v>0</v>
      </c>
      <c r="W592" s="4">
        <f t="shared" si="28"/>
        <v>0</v>
      </c>
      <c r="X592" s="3">
        <v>25.071333333333335</v>
      </c>
      <c r="Y592" s="3">
        <v>0</v>
      </c>
      <c r="Z592" s="4">
        <f>Table39[[#This Row],[LPN Hours Contract]]/Table39[[#This Row],[LPN Hours]]</f>
        <v>0</v>
      </c>
      <c r="AA592" s="3">
        <v>0.3888888888888889</v>
      </c>
      <c r="AB592" s="3">
        <v>0</v>
      </c>
      <c r="AC592" s="4">
        <f>Table39[[#This Row],[LPN Admin Hours Contract]]/Table39[[#This Row],[LPN Admin Hours]]</f>
        <v>0</v>
      </c>
      <c r="AD592" s="3">
        <f>SUM(Table39[[#This Row],[CNA Hours]], Table39[[#This Row],[NA in Training Hours]], Table39[[#This Row],[Med Aide/Tech Hours]])</f>
        <v>91.541999999999987</v>
      </c>
      <c r="AE592" s="3">
        <f>SUM(Table39[[#This Row],[CNA Hours Contract]], Table39[[#This Row],[NA in Training Hours Contract]], Table39[[#This Row],[Med Aide/Tech Hours Contract]])</f>
        <v>0</v>
      </c>
      <c r="AF592" s="4">
        <f>Table39[[#This Row],[CNA/NA/Med Aide Contract Hours]]/Table39[[#This Row],[Total CNA, NA in Training, Med Aide/Tech Hours]]</f>
        <v>0</v>
      </c>
      <c r="AG592" s="3">
        <v>87.115555555555545</v>
      </c>
      <c r="AH592" s="3">
        <v>0</v>
      </c>
      <c r="AI592" s="4">
        <f>Table39[[#This Row],[CNA Hours Contract]]/Table39[[#This Row],[CNA Hours]]</f>
        <v>0</v>
      </c>
      <c r="AJ592" s="3">
        <v>4.4264444444444448</v>
      </c>
      <c r="AK592" s="3">
        <v>0</v>
      </c>
      <c r="AL592" s="4">
        <f>Table39[[#This Row],[NA in Training Hours Contract]]/Table39[[#This Row],[NA in Training Hours]]</f>
        <v>0</v>
      </c>
      <c r="AM592" s="3">
        <v>0</v>
      </c>
      <c r="AN592" s="3">
        <v>0</v>
      </c>
      <c r="AO592" s="4">
        <v>0</v>
      </c>
      <c r="AP592" s="1" t="s">
        <v>590</v>
      </c>
      <c r="AQ592" s="1">
        <v>5</v>
      </c>
    </row>
    <row r="593" spans="1:43" x14ac:dyDescent="0.2">
      <c r="A593" s="1" t="s">
        <v>680</v>
      </c>
      <c r="B593" s="1" t="s">
        <v>1275</v>
      </c>
      <c r="C593" s="1" t="s">
        <v>1535</v>
      </c>
      <c r="D593" s="1" t="s">
        <v>1733</v>
      </c>
      <c r="E593" s="3">
        <v>12.811111111111112</v>
      </c>
      <c r="F593" s="3">
        <f t="shared" si="29"/>
        <v>100.91799999999999</v>
      </c>
      <c r="G593" s="3">
        <f>SUM(Table39[[#This Row],[RN Hours Contract (W/ Admin, DON)]], Table39[[#This Row],[LPN Contract Hours (w/ Admin)]], Table39[[#This Row],[CNA/NA/Med Aide Contract Hours]])</f>
        <v>8.5444444444444443</v>
      </c>
      <c r="H593" s="4">
        <f>Table39[[#This Row],[Total Contract Hours]]/Table39[[#This Row],[Total Hours Nurse Staffing]]</f>
        <v>8.4667199552552017E-2</v>
      </c>
      <c r="I593" s="3">
        <f>SUM(Table39[[#This Row],[RN Hours]], Table39[[#This Row],[RN Admin Hours]], Table39[[#This Row],[RN DON Hours]])</f>
        <v>35.885333333333335</v>
      </c>
      <c r="J593" s="3">
        <f t="shared" si="27"/>
        <v>1.4055555555555554</v>
      </c>
      <c r="K593" s="4">
        <f>Table39[[#This Row],[RN Hours Contract (W/ Admin, DON)]]/Table39[[#This Row],[RN Hours (w/ Admin, DON)]]</f>
        <v>3.916796710510019E-2</v>
      </c>
      <c r="L593" s="3">
        <v>26.876999999999999</v>
      </c>
      <c r="M593" s="3">
        <v>1.4055555555555554</v>
      </c>
      <c r="N593" s="4">
        <f>Table39[[#This Row],[RN Hours Contract]]/Table39[[#This Row],[RN Hours]]</f>
        <v>5.2295849817894688E-2</v>
      </c>
      <c r="O593" s="3">
        <v>4.2944444444444443</v>
      </c>
      <c r="P593" s="3">
        <v>0</v>
      </c>
      <c r="Q593" s="4">
        <f>Table39[[#This Row],[RN Admin Hours Contract]]/Table39[[#This Row],[RN Admin Hours]]</f>
        <v>0</v>
      </c>
      <c r="R593" s="3">
        <v>4.7138888888888886</v>
      </c>
      <c r="S593" s="3">
        <v>0</v>
      </c>
      <c r="T593" s="4">
        <f>Table39[[#This Row],[RN DON Hours Contract]]/Table39[[#This Row],[RN DON Hours]]</f>
        <v>0</v>
      </c>
      <c r="U593" s="3">
        <f>SUM(Table39[[#This Row],[LPN Hours]], Table39[[#This Row],[LPN Admin Hours]])</f>
        <v>0</v>
      </c>
      <c r="V593" s="3">
        <f>Table39[[#This Row],[LPN Hours Contract]]+Table39[[#This Row],[LPN Admin Hours Contract]]</f>
        <v>0</v>
      </c>
      <c r="W593" s="4">
        <v>0</v>
      </c>
      <c r="X593" s="3">
        <v>0</v>
      </c>
      <c r="Y593" s="3">
        <v>0</v>
      </c>
      <c r="Z593" s="4">
        <v>0</v>
      </c>
      <c r="AA593" s="3">
        <v>0</v>
      </c>
      <c r="AB593" s="3">
        <v>0</v>
      </c>
      <c r="AC593" s="4">
        <v>0</v>
      </c>
      <c r="AD593" s="3">
        <f>SUM(Table39[[#This Row],[CNA Hours]], Table39[[#This Row],[NA in Training Hours]], Table39[[#This Row],[Med Aide/Tech Hours]])</f>
        <v>65.032666666666657</v>
      </c>
      <c r="AE593" s="3">
        <f>SUM(Table39[[#This Row],[CNA Hours Contract]], Table39[[#This Row],[NA in Training Hours Contract]], Table39[[#This Row],[Med Aide/Tech Hours Contract]])</f>
        <v>7.1388888888888893</v>
      </c>
      <c r="AF593" s="4">
        <f>Table39[[#This Row],[CNA/NA/Med Aide Contract Hours]]/Table39[[#This Row],[Total CNA, NA in Training, Med Aide/Tech Hours]]</f>
        <v>0.10977389141183749</v>
      </c>
      <c r="AG593" s="3">
        <v>65.032666666666657</v>
      </c>
      <c r="AH593" s="3">
        <v>7.1388888888888893</v>
      </c>
      <c r="AI593" s="4">
        <f>Table39[[#This Row],[CNA Hours Contract]]/Table39[[#This Row],[CNA Hours]]</f>
        <v>0.10977389141183749</v>
      </c>
      <c r="AJ593" s="3">
        <v>0</v>
      </c>
      <c r="AK593" s="3">
        <v>0</v>
      </c>
      <c r="AL593" s="4">
        <v>0</v>
      </c>
      <c r="AM593" s="3">
        <v>0</v>
      </c>
      <c r="AN593" s="3">
        <v>0</v>
      </c>
      <c r="AO593" s="4">
        <v>0</v>
      </c>
      <c r="AP593" s="1" t="s">
        <v>591</v>
      </c>
      <c r="AQ593" s="1">
        <v>5</v>
      </c>
    </row>
    <row r="594" spans="1:43" x14ac:dyDescent="0.2">
      <c r="A594" s="1" t="s">
        <v>680</v>
      </c>
      <c r="B594" s="1" t="s">
        <v>1276</v>
      </c>
      <c r="C594" s="1" t="s">
        <v>1677</v>
      </c>
      <c r="D594" s="1" t="s">
        <v>1723</v>
      </c>
      <c r="E594" s="3">
        <v>24.977777777777778</v>
      </c>
      <c r="F594" s="3">
        <f t="shared" si="29"/>
        <v>118.62</v>
      </c>
      <c r="G594" s="3">
        <f>SUM(Table39[[#This Row],[RN Hours Contract (W/ Admin, DON)]], Table39[[#This Row],[LPN Contract Hours (w/ Admin)]], Table39[[#This Row],[CNA/NA/Med Aide Contract Hours]])</f>
        <v>0</v>
      </c>
      <c r="H594" s="4">
        <f>Table39[[#This Row],[Total Contract Hours]]/Table39[[#This Row],[Total Hours Nurse Staffing]]</f>
        <v>0</v>
      </c>
      <c r="I594" s="3">
        <f>SUM(Table39[[#This Row],[RN Hours]], Table39[[#This Row],[RN Admin Hours]], Table39[[#This Row],[RN DON Hours]])</f>
        <v>14.331111111111113</v>
      </c>
      <c r="J594" s="3">
        <f t="shared" si="27"/>
        <v>0</v>
      </c>
      <c r="K594" s="4">
        <f>Table39[[#This Row],[RN Hours Contract (W/ Admin, DON)]]/Table39[[#This Row],[RN Hours (w/ Admin, DON)]]</f>
        <v>0</v>
      </c>
      <c r="L594" s="3">
        <v>8.3555555555555561</v>
      </c>
      <c r="M594" s="3">
        <v>0</v>
      </c>
      <c r="N594" s="4">
        <f>Table39[[#This Row],[RN Hours Contract]]/Table39[[#This Row],[RN Hours]]</f>
        <v>0</v>
      </c>
      <c r="O594" s="3">
        <v>3.0511111111111116</v>
      </c>
      <c r="P594" s="3">
        <v>0</v>
      </c>
      <c r="Q594" s="4">
        <f>Table39[[#This Row],[RN Admin Hours Contract]]/Table39[[#This Row],[RN Admin Hours]]</f>
        <v>0</v>
      </c>
      <c r="R594" s="3">
        <v>2.9244444444444442</v>
      </c>
      <c r="S594" s="3">
        <v>0</v>
      </c>
      <c r="T594" s="4">
        <f>Table39[[#This Row],[RN DON Hours Contract]]/Table39[[#This Row],[RN DON Hours]]</f>
        <v>0</v>
      </c>
      <c r="U594" s="3">
        <f>SUM(Table39[[#This Row],[LPN Hours]], Table39[[#This Row],[LPN Admin Hours]])</f>
        <v>26.101111111111109</v>
      </c>
      <c r="V594" s="3">
        <f>Table39[[#This Row],[LPN Hours Contract]]+Table39[[#This Row],[LPN Admin Hours Contract]]</f>
        <v>0</v>
      </c>
      <c r="W594" s="4">
        <f t="shared" si="28"/>
        <v>0</v>
      </c>
      <c r="X594" s="3">
        <v>26.101111111111109</v>
      </c>
      <c r="Y594" s="3">
        <v>0</v>
      </c>
      <c r="Z594" s="4">
        <f>Table39[[#This Row],[LPN Hours Contract]]/Table39[[#This Row],[LPN Hours]]</f>
        <v>0</v>
      </c>
      <c r="AA594" s="3">
        <v>0</v>
      </c>
      <c r="AB594" s="3">
        <v>0</v>
      </c>
      <c r="AC594" s="4">
        <v>0</v>
      </c>
      <c r="AD594" s="3">
        <f>SUM(Table39[[#This Row],[CNA Hours]], Table39[[#This Row],[NA in Training Hours]], Table39[[#This Row],[Med Aide/Tech Hours]])</f>
        <v>78.187777777777782</v>
      </c>
      <c r="AE594" s="3">
        <f>SUM(Table39[[#This Row],[CNA Hours Contract]], Table39[[#This Row],[NA in Training Hours Contract]], Table39[[#This Row],[Med Aide/Tech Hours Contract]])</f>
        <v>0</v>
      </c>
      <c r="AF594" s="4">
        <f>Table39[[#This Row],[CNA/NA/Med Aide Contract Hours]]/Table39[[#This Row],[Total CNA, NA in Training, Med Aide/Tech Hours]]</f>
        <v>0</v>
      </c>
      <c r="AG594" s="3">
        <v>78.007777777777775</v>
      </c>
      <c r="AH594" s="3">
        <v>0</v>
      </c>
      <c r="AI594" s="4">
        <f>Table39[[#This Row],[CNA Hours Contract]]/Table39[[#This Row],[CNA Hours]]</f>
        <v>0</v>
      </c>
      <c r="AJ594" s="3">
        <v>0.18000000000000002</v>
      </c>
      <c r="AK594" s="3">
        <v>0</v>
      </c>
      <c r="AL594" s="4">
        <f>Table39[[#This Row],[NA in Training Hours Contract]]/Table39[[#This Row],[NA in Training Hours]]</f>
        <v>0</v>
      </c>
      <c r="AM594" s="3">
        <v>0</v>
      </c>
      <c r="AN594" s="3">
        <v>0</v>
      </c>
      <c r="AO594" s="4">
        <v>0</v>
      </c>
      <c r="AP594" s="1" t="s">
        <v>592</v>
      </c>
      <c r="AQ594" s="1">
        <v>5</v>
      </c>
    </row>
    <row r="595" spans="1:43" x14ac:dyDescent="0.2">
      <c r="A595" s="1" t="s">
        <v>680</v>
      </c>
      <c r="B595" s="1" t="s">
        <v>1277</v>
      </c>
      <c r="C595" s="1" t="s">
        <v>1380</v>
      </c>
      <c r="D595" s="1" t="s">
        <v>1703</v>
      </c>
      <c r="E595" s="3">
        <v>30.533333333333335</v>
      </c>
      <c r="F595" s="3">
        <f t="shared" si="29"/>
        <v>98.909777777777805</v>
      </c>
      <c r="G595" s="3">
        <f>SUM(Table39[[#This Row],[RN Hours Contract (W/ Admin, DON)]], Table39[[#This Row],[LPN Contract Hours (w/ Admin)]], Table39[[#This Row],[CNA/NA/Med Aide Contract Hours]])</f>
        <v>0</v>
      </c>
      <c r="H595" s="4">
        <f>Table39[[#This Row],[Total Contract Hours]]/Table39[[#This Row],[Total Hours Nurse Staffing]]</f>
        <v>0</v>
      </c>
      <c r="I595" s="3">
        <f>SUM(Table39[[#This Row],[RN Hours]], Table39[[#This Row],[RN Admin Hours]], Table39[[#This Row],[RN DON Hours]])</f>
        <v>19.149888888888906</v>
      </c>
      <c r="J595" s="3">
        <f t="shared" si="27"/>
        <v>0</v>
      </c>
      <c r="K595" s="4">
        <f>Table39[[#This Row],[RN Hours Contract (W/ Admin, DON)]]/Table39[[#This Row],[RN Hours (w/ Admin, DON)]]</f>
        <v>0</v>
      </c>
      <c r="L595" s="3">
        <v>7.7214444444444439</v>
      </c>
      <c r="M595" s="3">
        <v>0</v>
      </c>
      <c r="N595" s="4">
        <f>Table39[[#This Row],[RN Hours Contract]]/Table39[[#This Row],[RN Hours]]</f>
        <v>0</v>
      </c>
      <c r="O595" s="3">
        <v>5.7142222222222312</v>
      </c>
      <c r="P595" s="3">
        <v>0</v>
      </c>
      <c r="Q595" s="4">
        <f>Table39[[#This Row],[RN Admin Hours Contract]]/Table39[[#This Row],[RN Admin Hours]]</f>
        <v>0</v>
      </c>
      <c r="R595" s="3">
        <v>5.7142222222222312</v>
      </c>
      <c r="S595" s="3">
        <v>0</v>
      </c>
      <c r="T595" s="4">
        <f>Table39[[#This Row],[RN DON Hours Contract]]/Table39[[#This Row],[RN DON Hours]]</f>
        <v>0</v>
      </c>
      <c r="U595" s="3">
        <f>SUM(Table39[[#This Row],[LPN Hours]], Table39[[#This Row],[LPN Admin Hours]])</f>
        <v>19.219555555555555</v>
      </c>
      <c r="V595" s="3">
        <f>Table39[[#This Row],[LPN Hours Contract]]+Table39[[#This Row],[LPN Admin Hours Contract]]</f>
        <v>0</v>
      </c>
      <c r="W595" s="4">
        <f t="shared" si="28"/>
        <v>0</v>
      </c>
      <c r="X595" s="3">
        <v>19.219555555555555</v>
      </c>
      <c r="Y595" s="3">
        <v>0</v>
      </c>
      <c r="Z595" s="4">
        <f>Table39[[#This Row],[LPN Hours Contract]]/Table39[[#This Row],[LPN Hours]]</f>
        <v>0</v>
      </c>
      <c r="AA595" s="3">
        <v>0</v>
      </c>
      <c r="AB595" s="3">
        <v>0</v>
      </c>
      <c r="AC595" s="4">
        <v>0</v>
      </c>
      <c r="AD595" s="3">
        <f>SUM(Table39[[#This Row],[CNA Hours]], Table39[[#This Row],[NA in Training Hours]], Table39[[#This Row],[Med Aide/Tech Hours]])</f>
        <v>60.540333333333336</v>
      </c>
      <c r="AE595" s="3">
        <f>SUM(Table39[[#This Row],[CNA Hours Contract]], Table39[[#This Row],[NA in Training Hours Contract]], Table39[[#This Row],[Med Aide/Tech Hours Contract]])</f>
        <v>0</v>
      </c>
      <c r="AF595" s="4">
        <f>Table39[[#This Row],[CNA/NA/Med Aide Contract Hours]]/Table39[[#This Row],[Total CNA, NA in Training, Med Aide/Tech Hours]]</f>
        <v>0</v>
      </c>
      <c r="AG595" s="3">
        <v>60.540333333333336</v>
      </c>
      <c r="AH595" s="3">
        <v>0</v>
      </c>
      <c r="AI595" s="4">
        <f>Table39[[#This Row],[CNA Hours Contract]]/Table39[[#This Row],[CNA Hours]]</f>
        <v>0</v>
      </c>
      <c r="AJ595" s="3">
        <v>0</v>
      </c>
      <c r="AK595" s="3">
        <v>0</v>
      </c>
      <c r="AL595" s="4">
        <v>0</v>
      </c>
      <c r="AM595" s="3">
        <v>0</v>
      </c>
      <c r="AN595" s="3">
        <v>0</v>
      </c>
      <c r="AO595" s="4">
        <v>0</v>
      </c>
      <c r="AP595" s="1" t="s">
        <v>593</v>
      </c>
      <c r="AQ595" s="1">
        <v>5</v>
      </c>
    </row>
    <row r="596" spans="1:43" x14ac:dyDescent="0.2">
      <c r="A596" s="1" t="s">
        <v>680</v>
      </c>
      <c r="B596" s="1" t="s">
        <v>1278</v>
      </c>
      <c r="C596" s="1" t="s">
        <v>1436</v>
      </c>
      <c r="D596" s="1" t="s">
        <v>1717</v>
      </c>
      <c r="E596" s="3">
        <v>64.62222222222222</v>
      </c>
      <c r="F596" s="3">
        <f t="shared" si="29"/>
        <v>302.91944444444448</v>
      </c>
      <c r="G596" s="3">
        <f>SUM(Table39[[#This Row],[RN Hours Contract (W/ Admin, DON)]], Table39[[#This Row],[LPN Contract Hours (w/ Admin)]], Table39[[#This Row],[CNA/NA/Med Aide Contract Hours]])</f>
        <v>0</v>
      </c>
      <c r="H596" s="4">
        <f>Table39[[#This Row],[Total Contract Hours]]/Table39[[#This Row],[Total Hours Nurse Staffing]]</f>
        <v>0</v>
      </c>
      <c r="I596" s="3">
        <f>SUM(Table39[[#This Row],[RN Hours]], Table39[[#This Row],[RN Admin Hours]], Table39[[#This Row],[RN DON Hours]])</f>
        <v>59.766666666666673</v>
      </c>
      <c r="J596" s="3">
        <f t="shared" si="27"/>
        <v>0</v>
      </c>
      <c r="K596" s="4">
        <f>Table39[[#This Row],[RN Hours Contract (W/ Admin, DON)]]/Table39[[#This Row],[RN Hours (w/ Admin, DON)]]</f>
        <v>0</v>
      </c>
      <c r="L596" s="3">
        <v>48.197222222222223</v>
      </c>
      <c r="M596" s="3">
        <v>0</v>
      </c>
      <c r="N596" s="4">
        <f>Table39[[#This Row],[RN Hours Contract]]/Table39[[#This Row],[RN Hours]]</f>
        <v>0</v>
      </c>
      <c r="O596" s="3">
        <v>6.0583333333333336</v>
      </c>
      <c r="P596" s="3">
        <v>0</v>
      </c>
      <c r="Q596" s="4">
        <f>Table39[[#This Row],[RN Admin Hours Contract]]/Table39[[#This Row],[RN Admin Hours]]</f>
        <v>0</v>
      </c>
      <c r="R596" s="3">
        <v>5.5111111111111111</v>
      </c>
      <c r="S596" s="3">
        <v>0</v>
      </c>
      <c r="T596" s="4">
        <f>Table39[[#This Row],[RN DON Hours Contract]]/Table39[[#This Row],[RN DON Hours]]</f>
        <v>0</v>
      </c>
      <c r="U596" s="3">
        <f>SUM(Table39[[#This Row],[LPN Hours]], Table39[[#This Row],[LPN Admin Hours]])</f>
        <v>75.186111111111117</v>
      </c>
      <c r="V596" s="3">
        <f>Table39[[#This Row],[LPN Hours Contract]]+Table39[[#This Row],[LPN Admin Hours Contract]]</f>
        <v>0</v>
      </c>
      <c r="W596" s="4">
        <f t="shared" si="28"/>
        <v>0</v>
      </c>
      <c r="X596" s="3">
        <v>74.325000000000003</v>
      </c>
      <c r="Y596" s="3">
        <v>0</v>
      </c>
      <c r="Z596" s="4">
        <f>Table39[[#This Row],[LPN Hours Contract]]/Table39[[#This Row],[LPN Hours]]</f>
        <v>0</v>
      </c>
      <c r="AA596" s="3">
        <v>0.86111111111111116</v>
      </c>
      <c r="AB596" s="3">
        <v>0</v>
      </c>
      <c r="AC596" s="4">
        <f>Table39[[#This Row],[LPN Admin Hours Contract]]/Table39[[#This Row],[LPN Admin Hours]]</f>
        <v>0</v>
      </c>
      <c r="AD596" s="3">
        <f>SUM(Table39[[#This Row],[CNA Hours]], Table39[[#This Row],[NA in Training Hours]], Table39[[#This Row],[Med Aide/Tech Hours]])</f>
        <v>167.96666666666667</v>
      </c>
      <c r="AE596" s="3">
        <f>SUM(Table39[[#This Row],[CNA Hours Contract]], Table39[[#This Row],[NA in Training Hours Contract]], Table39[[#This Row],[Med Aide/Tech Hours Contract]])</f>
        <v>0</v>
      </c>
      <c r="AF596" s="4">
        <f>Table39[[#This Row],[CNA/NA/Med Aide Contract Hours]]/Table39[[#This Row],[Total CNA, NA in Training, Med Aide/Tech Hours]]</f>
        <v>0</v>
      </c>
      <c r="AG596" s="3">
        <v>167.96666666666667</v>
      </c>
      <c r="AH596" s="3">
        <v>0</v>
      </c>
      <c r="AI596" s="4">
        <f>Table39[[#This Row],[CNA Hours Contract]]/Table39[[#This Row],[CNA Hours]]</f>
        <v>0</v>
      </c>
      <c r="AJ596" s="3">
        <v>0</v>
      </c>
      <c r="AK596" s="3">
        <v>0</v>
      </c>
      <c r="AL596" s="4">
        <v>0</v>
      </c>
      <c r="AM596" s="3">
        <v>0</v>
      </c>
      <c r="AN596" s="3">
        <v>0</v>
      </c>
      <c r="AO596" s="4">
        <v>0</v>
      </c>
      <c r="AP596" s="1" t="s">
        <v>594</v>
      </c>
      <c r="AQ596" s="1">
        <v>5</v>
      </c>
    </row>
    <row r="597" spans="1:43" x14ac:dyDescent="0.2">
      <c r="A597" s="1" t="s">
        <v>680</v>
      </c>
      <c r="B597" s="1" t="s">
        <v>1279</v>
      </c>
      <c r="C597" s="1" t="s">
        <v>1678</v>
      </c>
      <c r="D597" s="1" t="s">
        <v>1702</v>
      </c>
      <c r="E597" s="3">
        <v>65.977777777777774</v>
      </c>
      <c r="F597" s="3">
        <f t="shared" si="29"/>
        <v>224.90822222222224</v>
      </c>
      <c r="G597" s="3">
        <f>SUM(Table39[[#This Row],[RN Hours Contract (W/ Admin, DON)]], Table39[[#This Row],[LPN Contract Hours (w/ Admin)]], Table39[[#This Row],[CNA/NA/Med Aide Contract Hours]])</f>
        <v>0</v>
      </c>
      <c r="H597" s="4">
        <f>Table39[[#This Row],[Total Contract Hours]]/Table39[[#This Row],[Total Hours Nurse Staffing]]</f>
        <v>0</v>
      </c>
      <c r="I597" s="3">
        <f>SUM(Table39[[#This Row],[RN Hours]], Table39[[#This Row],[RN Admin Hours]], Table39[[#This Row],[RN DON Hours]])</f>
        <v>39.876666666666672</v>
      </c>
      <c r="J597" s="3">
        <f t="shared" si="27"/>
        <v>0</v>
      </c>
      <c r="K597" s="4">
        <f>Table39[[#This Row],[RN Hours Contract (W/ Admin, DON)]]/Table39[[#This Row],[RN Hours (w/ Admin, DON)]]</f>
        <v>0</v>
      </c>
      <c r="L597" s="3">
        <v>34.276666666666671</v>
      </c>
      <c r="M597" s="3">
        <v>0</v>
      </c>
      <c r="N597" s="4">
        <f>Table39[[#This Row],[RN Hours Contract]]/Table39[[#This Row],[RN Hours]]</f>
        <v>0</v>
      </c>
      <c r="O597" s="3">
        <v>0</v>
      </c>
      <c r="P597" s="3">
        <v>0</v>
      </c>
      <c r="Q597" s="4">
        <v>0</v>
      </c>
      <c r="R597" s="3">
        <v>5.6</v>
      </c>
      <c r="S597" s="3">
        <v>0</v>
      </c>
      <c r="T597" s="4">
        <f>Table39[[#This Row],[RN DON Hours Contract]]/Table39[[#This Row],[RN DON Hours]]</f>
        <v>0</v>
      </c>
      <c r="U597" s="3">
        <f>SUM(Table39[[#This Row],[LPN Hours]], Table39[[#This Row],[LPN Admin Hours]])</f>
        <v>38.661999999999999</v>
      </c>
      <c r="V597" s="3">
        <f>Table39[[#This Row],[LPN Hours Contract]]+Table39[[#This Row],[LPN Admin Hours Contract]]</f>
        <v>0</v>
      </c>
      <c r="W597" s="4">
        <f t="shared" si="28"/>
        <v>0</v>
      </c>
      <c r="X597" s="3">
        <v>38.661999999999999</v>
      </c>
      <c r="Y597" s="3">
        <v>0</v>
      </c>
      <c r="Z597" s="4">
        <f>Table39[[#This Row],[LPN Hours Contract]]/Table39[[#This Row],[LPN Hours]]</f>
        <v>0</v>
      </c>
      <c r="AA597" s="3">
        <v>0</v>
      </c>
      <c r="AB597" s="3">
        <v>0</v>
      </c>
      <c r="AC597" s="4">
        <v>0</v>
      </c>
      <c r="AD597" s="3">
        <f>SUM(Table39[[#This Row],[CNA Hours]], Table39[[#This Row],[NA in Training Hours]], Table39[[#This Row],[Med Aide/Tech Hours]])</f>
        <v>146.36955555555556</v>
      </c>
      <c r="AE597" s="3">
        <f>SUM(Table39[[#This Row],[CNA Hours Contract]], Table39[[#This Row],[NA in Training Hours Contract]], Table39[[#This Row],[Med Aide/Tech Hours Contract]])</f>
        <v>0</v>
      </c>
      <c r="AF597" s="4">
        <f>Table39[[#This Row],[CNA/NA/Med Aide Contract Hours]]/Table39[[#This Row],[Total CNA, NA in Training, Med Aide/Tech Hours]]</f>
        <v>0</v>
      </c>
      <c r="AG597" s="3">
        <v>146.36955555555556</v>
      </c>
      <c r="AH597" s="3">
        <v>0</v>
      </c>
      <c r="AI597" s="4">
        <f>Table39[[#This Row],[CNA Hours Contract]]/Table39[[#This Row],[CNA Hours]]</f>
        <v>0</v>
      </c>
      <c r="AJ597" s="3">
        <v>0</v>
      </c>
      <c r="AK597" s="3">
        <v>0</v>
      </c>
      <c r="AL597" s="4">
        <v>0</v>
      </c>
      <c r="AM597" s="3">
        <v>0</v>
      </c>
      <c r="AN597" s="3">
        <v>0</v>
      </c>
      <c r="AO597" s="4">
        <v>0</v>
      </c>
      <c r="AP597" s="1" t="s">
        <v>595</v>
      </c>
      <c r="AQ597" s="1">
        <v>5</v>
      </c>
    </row>
    <row r="598" spans="1:43" x14ac:dyDescent="0.2">
      <c r="A598" s="1" t="s">
        <v>680</v>
      </c>
      <c r="B598" s="1" t="s">
        <v>1280</v>
      </c>
      <c r="C598" s="1" t="s">
        <v>1646</v>
      </c>
      <c r="D598" s="1" t="s">
        <v>1723</v>
      </c>
      <c r="E598" s="3">
        <v>47.577777777777776</v>
      </c>
      <c r="F598" s="3">
        <f t="shared" si="29"/>
        <v>157.72711111111113</v>
      </c>
      <c r="G598" s="3">
        <f>SUM(Table39[[#This Row],[RN Hours Contract (W/ Admin, DON)]], Table39[[#This Row],[LPN Contract Hours (w/ Admin)]], Table39[[#This Row],[CNA/NA/Med Aide Contract Hours]])</f>
        <v>0</v>
      </c>
      <c r="H598" s="4">
        <f>Table39[[#This Row],[Total Contract Hours]]/Table39[[#This Row],[Total Hours Nurse Staffing]]</f>
        <v>0</v>
      </c>
      <c r="I598" s="3">
        <f>SUM(Table39[[#This Row],[RN Hours]], Table39[[#This Row],[RN Admin Hours]], Table39[[#This Row],[RN DON Hours]])</f>
        <v>32.611111111111114</v>
      </c>
      <c r="J598" s="3">
        <f t="shared" si="27"/>
        <v>0</v>
      </c>
      <c r="K598" s="4">
        <f>Table39[[#This Row],[RN Hours Contract (W/ Admin, DON)]]/Table39[[#This Row],[RN Hours (w/ Admin, DON)]]</f>
        <v>0</v>
      </c>
      <c r="L598" s="3">
        <v>27.011111111111113</v>
      </c>
      <c r="M598" s="3">
        <v>0</v>
      </c>
      <c r="N598" s="4">
        <f>Table39[[#This Row],[RN Hours Contract]]/Table39[[#This Row],[RN Hours]]</f>
        <v>0</v>
      </c>
      <c r="O598" s="3">
        <v>0</v>
      </c>
      <c r="P598" s="3">
        <v>0</v>
      </c>
      <c r="Q598" s="4">
        <v>0</v>
      </c>
      <c r="R598" s="3">
        <v>5.6</v>
      </c>
      <c r="S598" s="3">
        <v>0</v>
      </c>
      <c r="T598" s="4">
        <f>Table39[[#This Row],[RN DON Hours Contract]]/Table39[[#This Row],[RN DON Hours]]</f>
        <v>0</v>
      </c>
      <c r="U598" s="3">
        <f>SUM(Table39[[#This Row],[LPN Hours]], Table39[[#This Row],[LPN Admin Hours]])</f>
        <v>25.117111111111111</v>
      </c>
      <c r="V598" s="3">
        <f>Table39[[#This Row],[LPN Hours Contract]]+Table39[[#This Row],[LPN Admin Hours Contract]]</f>
        <v>0</v>
      </c>
      <c r="W598" s="4">
        <f t="shared" si="28"/>
        <v>0</v>
      </c>
      <c r="X598" s="3">
        <v>25.117111111111111</v>
      </c>
      <c r="Y598" s="3">
        <v>0</v>
      </c>
      <c r="Z598" s="4">
        <f>Table39[[#This Row],[LPN Hours Contract]]/Table39[[#This Row],[LPN Hours]]</f>
        <v>0</v>
      </c>
      <c r="AA598" s="3">
        <v>0</v>
      </c>
      <c r="AB598" s="3">
        <v>0</v>
      </c>
      <c r="AC598" s="4">
        <v>0</v>
      </c>
      <c r="AD598" s="3">
        <f>SUM(Table39[[#This Row],[CNA Hours]], Table39[[#This Row],[NA in Training Hours]], Table39[[#This Row],[Med Aide/Tech Hours]])</f>
        <v>99.998888888888885</v>
      </c>
      <c r="AE598" s="3">
        <f>SUM(Table39[[#This Row],[CNA Hours Contract]], Table39[[#This Row],[NA in Training Hours Contract]], Table39[[#This Row],[Med Aide/Tech Hours Contract]])</f>
        <v>0</v>
      </c>
      <c r="AF598" s="4">
        <f>Table39[[#This Row],[CNA/NA/Med Aide Contract Hours]]/Table39[[#This Row],[Total CNA, NA in Training, Med Aide/Tech Hours]]</f>
        <v>0</v>
      </c>
      <c r="AG598" s="3">
        <v>99.998888888888885</v>
      </c>
      <c r="AH598" s="3">
        <v>0</v>
      </c>
      <c r="AI598" s="4">
        <f>Table39[[#This Row],[CNA Hours Contract]]/Table39[[#This Row],[CNA Hours]]</f>
        <v>0</v>
      </c>
      <c r="AJ598" s="3">
        <v>0</v>
      </c>
      <c r="AK598" s="3">
        <v>0</v>
      </c>
      <c r="AL598" s="4">
        <v>0</v>
      </c>
      <c r="AM598" s="3">
        <v>0</v>
      </c>
      <c r="AN598" s="3">
        <v>0</v>
      </c>
      <c r="AO598" s="4">
        <v>0</v>
      </c>
      <c r="AP598" s="1" t="s">
        <v>596</v>
      </c>
      <c r="AQ598" s="1">
        <v>5</v>
      </c>
    </row>
    <row r="599" spans="1:43" x14ac:dyDescent="0.2">
      <c r="A599" s="1" t="s">
        <v>680</v>
      </c>
      <c r="B599" s="1" t="s">
        <v>1281</v>
      </c>
      <c r="C599" s="1" t="s">
        <v>1679</v>
      </c>
      <c r="D599" s="1" t="s">
        <v>1741</v>
      </c>
      <c r="E599" s="3">
        <v>43.477777777777774</v>
      </c>
      <c r="F599" s="3">
        <f t="shared" si="29"/>
        <v>189.97577777777775</v>
      </c>
      <c r="G599" s="3">
        <f>SUM(Table39[[#This Row],[RN Hours Contract (W/ Admin, DON)]], Table39[[#This Row],[LPN Contract Hours (w/ Admin)]], Table39[[#This Row],[CNA/NA/Med Aide Contract Hours]])</f>
        <v>5.4880000000000004</v>
      </c>
      <c r="H599" s="4">
        <f>Table39[[#This Row],[Total Contract Hours]]/Table39[[#This Row],[Total Hours Nurse Staffing]]</f>
        <v>2.8887893310375248E-2</v>
      </c>
      <c r="I599" s="3">
        <f>SUM(Table39[[#This Row],[RN Hours]], Table39[[#This Row],[RN Admin Hours]], Table39[[#This Row],[RN DON Hours]])</f>
        <v>60.547555555555554</v>
      </c>
      <c r="J599" s="3">
        <f t="shared" si="27"/>
        <v>1.8916666666666666</v>
      </c>
      <c r="K599" s="4">
        <f>Table39[[#This Row],[RN Hours Contract (W/ Admin, DON)]]/Table39[[#This Row],[RN Hours (w/ Admin, DON)]]</f>
        <v>3.1242659580715249E-2</v>
      </c>
      <c r="L599" s="3">
        <v>38.895777777777774</v>
      </c>
      <c r="M599" s="3">
        <v>1.8916666666666666</v>
      </c>
      <c r="N599" s="4">
        <f>Table39[[#This Row],[RN Hours Contract]]/Table39[[#This Row],[RN Hours]]</f>
        <v>4.8634241934285928E-2</v>
      </c>
      <c r="O599" s="3">
        <v>16.268444444444444</v>
      </c>
      <c r="P599" s="3">
        <v>0</v>
      </c>
      <c r="Q599" s="4">
        <f>Table39[[#This Row],[RN Admin Hours Contract]]/Table39[[#This Row],[RN Admin Hours]]</f>
        <v>0</v>
      </c>
      <c r="R599" s="3">
        <v>5.3833333333333337</v>
      </c>
      <c r="S599" s="3">
        <v>0</v>
      </c>
      <c r="T599" s="4">
        <f>Table39[[#This Row],[RN DON Hours Contract]]/Table39[[#This Row],[RN DON Hours]]</f>
        <v>0</v>
      </c>
      <c r="U599" s="3">
        <f>SUM(Table39[[#This Row],[LPN Hours]], Table39[[#This Row],[LPN Admin Hours]])</f>
        <v>41.679777777777772</v>
      </c>
      <c r="V599" s="3">
        <f>Table39[[#This Row],[LPN Hours Contract]]+Table39[[#This Row],[LPN Admin Hours Contract]]</f>
        <v>1.6777777777777778</v>
      </c>
      <c r="W599" s="4">
        <f t="shared" si="28"/>
        <v>4.0254000074643186E-2</v>
      </c>
      <c r="X599" s="3">
        <v>41.679777777777772</v>
      </c>
      <c r="Y599" s="3">
        <v>1.6777777777777778</v>
      </c>
      <c r="Z599" s="4">
        <f>Table39[[#This Row],[LPN Hours Contract]]/Table39[[#This Row],[LPN Hours]]</f>
        <v>4.0254000074643186E-2</v>
      </c>
      <c r="AA599" s="3">
        <v>0</v>
      </c>
      <c r="AB599" s="3">
        <v>0</v>
      </c>
      <c r="AC599" s="4">
        <v>0</v>
      </c>
      <c r="AD599" s="3">
        <f>SUM(Table39[[#This Row],[CNA Hours]], Table39[[#This Row],[NA in Training Hours]], Table39[[#This Row],[Med Aide/Tech Hours]])</f>
        <v>87.748444444444445</v>
      </c>
      <c r="AE599" s="3">
        <f>SUM(Table39[[#This Row],[CNA Hours Contract]], Table39[[#This Row],[NA in Training Hours Contract]], Table39[[#This Row],[Med Aide/Tech Hours Contract]])</f>
        <v>1.9185555555555558</v>
      </c>
      <c r="AF599" s="4">
        <f>Table39[[#This Row],[CNA/NA/Med Aide Contract Hours]]/Table39[[#This Row],[Total CNA, NA in Training, Med Aide/Tech Hours]]</f>
        <v>2.1864268565697908E-2</v>
      </c>
      <c r="AG599" s="3">
        <v>87.748444444444445</v>
      </c>
      <c r="AH599" s="3">
        <v>1.9185555555555558</v>
      </c>
      <c r="AI599" s="4">
        <f>Table39[[#This Row],[CNA Hours Contract]]/Table39[[#This Row],[CNA Hours]]</f>
        <v>2.1864268565697908E-2</v>
      </c>
      <c r="AJ599" s="3">
        <v>0</v>
      </c>
      <c r="AK599" s="3">
        <v>0</v>
      </c>
      <c r="AL599" s="4">
        <v>0</v>
      </c>
      <c r="AM599" s="3">
        <v>0</v>
      </c>
      <c r="AN599" s="3">
        <v>0</v>
      </c>
      <c r="AO599" s="4">
        <v>0</v>
      </c>
      <c r="AP599" s="1" t="s">
        <v>597</v>
      </c>
      <c r="AQ599" s="1">
        <v>5</v>
      </c>
    </row>
    <row r="600" spans="1:43" x14ac:dyDescent="0.2">
      <c r="A600" s="1" t="s">
        <v>680</v>
      </c>
      <c r="B600" s="1" t="s">
        <v>1282</v>
      </c>
      <c r="C600" s="1" t="s">
        <v>1426</v>
      </c>
      <c r="D600" s="1" t="s">
        <v>1750</v>
      </c>
      <c r="E600" s="3">
        <v>61.344444444444441</v>
      </c>
      <c r="F600" s="3">
        <f t="shared" si="29"/>
        <v>293.59444444444443</v>
      </c>
      <c r="G600" s="3">
        <f>SUM(Table39[[#This Row],[RN Hours Contract (W/ Admin, DON)]], Table39[[#This Row],[LPN Contract Hours (w/ Admin)]], Table39[[#This Row],[CNA/NA/Med Aide Contract Hours]])</f>
        <v>0</v>
      </c>
      <c r="H600" s="4">
        <f>Table39[[#This Row],[Total Contract Hours]]/Table39[[#This Row],[Total Hours Nurse Staffing]]</f>
        <v>0</v>
      </c>
      <c r="I600" s="3">
        <f>SUM(Table39[[#This Row],[RN Hours]], Table39[[#This Row],[RN Admin Hours]], Table39[[#This Row],[RN DON Hours]])</f>
        <v>74.927777777777777</v>
      </c>
      <c r="J600" s="3">
        <f t="shared" si="27"/>
        <v>0</v>
      </c>
      <c r="K600" s="4">
        <f>Table39[[#This Row],[RN Hours Contract (W/ Admin, DON)]]/Table39[[#This Row],[RN Hours (w/ Admin, DON)]]</f>
        <v>0</v>
      </c>
      <c r="L600" s="3">
        <v>57.505555555555553</v>
      </c>
      <c r="M600" s="3">
        <v>0</v>
      </c>
      <c r="N600" s="4">
        <f>Table39[[#This Row],[RN Hours Contract]]/Table39[[#This Row],[RN Hours]]</f>
        <v>0</v>
      </c>
      <c r="O600" s="3">
        <v>11.822222222222223</v>
      </c>
      <c r="P600" s="3">
        <v>0</v>
      </c>
      <c r="Q600" s="4">
        <f>Table39[[#This Row],[RN Admin Hours Contract]]/Table39[[#This Row],[RN Admin Hours]]</f>
        <v>0</v>
      </c>
      <c r="R600" s="3">
        <v>5.6</v>
      </c>
      <c r="S600" s="3">
        <v>0</v>
      </c>
      <c r="T600" s="4">
        <f>Table39[[#This Row],[RN DON Hours Contract]]/Table39[[#This Row],[RN DON Hours]]</f>
        <v>0</v>
      </c>
      <c r="U600" s="3">
        <f>SUM(Table39[[#This Row],[LPN Hours]], Table39[[#This Row],[LPN Admin Hours]])</f>
        <v>48.097222222222221</v>
      </c>
      <c r="V600" s="3">
        <f>Table39[[#This Row],[LPN Hours Contract]]+Table39[[#This Row],[LPN Admin Hours Contract]]</f>
        <v>0</v>
      </c>
      <c r="W600" s="4">
        <f t="shared" si="28"/>
        <v>0</v>
      </c>
      <c r="X600" s="3">
        <v>46.597222222222221</v>
      </c>
      <c r="Y600" s="3">
        <v>0</v>
      </c>
      <c r="Z600" s="4">
        <f>Table39[[#This Row],[LPN Hours Contract]]/Table39[[#This Row],[LPN Hours]]</f>
        <v>0</v>
      </c>
      <c r="AA600" s="3">
        <v>1.5</v>
      </c>
      <c r="AB600" s="3">
        <v>0</v>
      </c>
      <c r="AC600" s="4">
        <f>Table39[[#This Row],[LPN Admin Hours Contract]]/Table39[[#This Row],[LPN Admin Hours]]</f>
        <v>0</v>
      </c>
      <c r="AD600" s="3">
        <f>SUM(Table39[[#This Row],[CNA Hours]], Table39[[#This Row],[NA in Training Hours]], Table39[[#This Row],[Med Aide/Tech Hours]])</f>
        <v>170.56944444444446</v>
      </c>
      <c r="AE600" s="3">
        <f>SUM(Table39[[#This Row],[CNA Hours Contract]], Table39[[#This Row],[NA in Training Hours Contract]], Table39[[#This Row],[Med Aide/Tech Hours Contract]])</f>
        <v>0</v>
      </c>
      <c r="AF600" s="4">
        <f>Table39[[#This Row],[CNA/NA/Med Aide Contract Hours]]/Table39[[#This Row],[Total CNA, NA in Training, Med Aide/Tech Hours]]</f>
        <v>0</v>
      </c>
      <c r="AG600" s="3">
        <v>170.56944444444446</v>
      </c>
      <c r="AH600" s="3">
        <v>0</v>
      </c>
      <c r="AI600" s="4">
        <f>Table39[[#This Row],[CNA Hours Contract]]/Table39[[#This Row],[CNA Hours]]</f>
        <v>0</v>
      </c>
      <c r="AJ600" s="3">
        <v>0</v>
      </c>
      <c r="AK600" s="3">
        <v>0</v>
      </c>
      <c r="AL600" s="4">
        <v>0</v>
      </c>
      <c r="AM600" s="3">
        <v>0</v>
      </c>
      <c r="AN600" s="3">
        <v>0</v>
      </c>
      <c r="AO600" s="4">
        <v>0</v>
      </c>
      <c r="AP600" s="1" t="s">
        <v>598</v>
      </c>
      <c r="AQ600" s="1">
        <v>5</v>
      </c>
    </row>
    <row r="601" spans="1:43" x14ac:dyDescent="0.2">
      <c r="A601" s="1" t="s">
        <v>680</v>
      </c>
      <c r="B601" s="1" t="s">
        <v>1283</v>
      </c>
      <c r="C601" s="1" t="s">
        <v>1680</v>
      </c>
      <c r="D601" s="1" t="s">
        <v>1759</v>
      </c>
      <c r="E601" s="3">
        <v>31.9</v>
      </c>
      <c r="F601" s="3">
        <f t="shared" si="29"/>
        <v>113.78444444444445</v>
      </c>
      <c r="G601" s="3">
        <f>SUM(Table39[[#This Row],[RN Hours Contract (W/ Admin, DON)]], Table39[[#This Row],[LPN Contract Hours (w/ Admin)]], Table39[[#This Row],[CNA/NA/Med Aide Contract Hours]])</f>
        <v>0</v>
      </c>
      <c r="H601" s="4">
        <f>Table39[[#This Row],[Total Contract Hours]]/Table39[[#This Row],[Total Hours Nurse Staffing]]</f>
        <v>0</v>
      </c>
      <c r="I601" s="3">
        <f>SUM(Table39[[#This Row],[RN Hours]], Table39[[#This Row],[RN Admin Hours]], Table39[[#This Row],[RN DON Hours]])</f>
        <v>30.999444444444443</v>
      </c>
      <c r="J601" s="3">
        <f t="shared" si="27"/>
        <v>0</v>
      </c>
      <c r="K601" s="4">
        <f>Table39[[#This Row],[RN Hours Contract (W/ Admin, DON)]]/Table39[[#This Row],[RN Hours (w/ Admin, DON)]]</f>
        <v>0</v>
      </c>
      <c r="L601" s="3">
        <v>25.754999999999999</v>
      </c>
      <c r="M601" s="3">
        <v>0</v>
      </c>
      <c r="N601" s="4">
        <f>Table39[[#This Row],[RN Hours Contract]]/Table39[[#This Row],[RN Hours]]</f>
        <v>0</v>
      </c>
      <c r="O601" s="3">
        <v>0</v>
      </c>
      <c r="P601" s="3">
        <v>0</v>
      </c>
      <c r="Q601" s="4">
        <v>0</v>
      </c>
      <c r="R601" s="3">
        <v>5.2444444444444445</v>
      </c>
      <c r="S601" s="3">
        <v>0</v>
      </c>
      <c r="T601" s="4">
        <f>Table39[[#This Row],[RN DON Hours Contract]]/Table39[[#This Row],[RN DON Hours]]</f>
        <v>0</v>
      </c>
      <c r="U601" s="3">
        <f>SUM(Table39[[#This Row],[LPN Hours]], Table39[[#This Row],[LPN Admin Hours]])</f>
        <v>16.225000000000001</v>
      </c>
      <c r="V601" s="3">
        <f>Table39[[#This Row],[LPN Hours Contract]]+Table39[[#This Row],[LPN Admin Hours Contract]]</f>
        <v>0</v>
      </c>
      <c r="W601" s="4">
        <f t="shared" si="28"/>
        <v>0</v>
      </c>
      <c r="X601" s="3">
        <v>16.225000000000001</v>
      </c>
      <c r="Y601" s="3">
        <v>0</v>
      </c>
      <c r="Z601" s="4">
        <f>Table39[[#This Row],[LPN Hours Contract]]/Table39[[#This Row],[LPN Hours]]</f>
        <v>0</v>
      </c>
      <c r="AA601" s="3">
        <v>0</v>
      </c>
      <c r="AB601" s="3">
        <v>0</v>
      </c>
      <c r="AC601" s="4">
        <v>0</v>
      </c>
      <c r="AD601" s="3">
        <f>SUM(Table39[[#This Row],[CNA Hours]], Table39[[#This Row],[NA in Training Hours]], Table39[[#This Row],[Med Aide/Tech Hours]])</f>
        <v>66.56</v>
      </c>
      <c r="AE601" s="3">
        <f>SUM(Table39[[#This Row],[CNA Hours Contract]], Table39[[#This Row],[NA in Training Hours Contract]], Table39[[#This Row],[Med Aide/Tech Hours Contract]])</f>
        <v>0</v>
      </c>
      <c r="AF601" s="4">
        <f>Table39[[#This Row],[CNA/NA/Med Aide Contract Hours]]/Table39[[#This Row],[Total CNA, NA in Training, Med Aide/Tech Hours]]</f>
        <v>0</v>
      </c>
      <c r="AG601" s="3">
        <v>66.56</v>
      </c>
      <c r="AH601" s="3">
        <v>0</v>
      </c>
      <c r="AI601" s="4">
        <f>Table39[[#This Row],[CNA Hours Contract]]/Table39[[#This Row],[CNA Hours]]</f>
        <v>0</v>
      </c>
      <c r="AJ601" s="3">
        <v>0</v>
      </c>
      <c r="AK601" s="3">
        <v>0</v>
      </c>
      <c r="AL601" s="4">
        <v>0</v>
      </c>
      <c r="AM601" s="3">
        <v>0</v>
      </c>
      <c r="AN601" s="3">
        <v>0</v>
      </c>
      <c r="AO601" s="4">
        <v>0</v>
      </c>
      <c r="AP601" s="1" t="s">
        <v>599</v>
      </c>
      <c r="AQ601" s="1">
        <v>5</v>
      </c>
    </row>
    <row r="602" spans="1:43" x14ac:dyDescent="0.2">
      <c r="A602" s="1" t="s">
        <v>680</v>
      </c>
      <c r="B602" s="1" t="s">
        <v>1284</v>
      </c>
      <c r="C602" s="1" t="s">
        <v>1681</v>
      </c>
      <c r="D602" s="1" t="s">
        <v>1733</v>
      </c>
      <c r="E602" s="3">
        <v>105.54444444444445</v>
      </c>
      <c r="F602" s="3">
        <f t="shared" si="29"/>
        <v>327.637</v>
      </c>
      <c r="G602" s="3">
        <f>SUM(Table39[[#This Row],[RN Hours Contract (W/ Admin, DON)]], Table39[[#This Row],[LPN Contract Hours (w/ Admin)]], Table39[[#This Row],[CNA/NA/Med Aide Contract Hours]])</f>
        <v>0</v>
      </c>
      <c r="H602" s="4">
        <f>Table39[[#This Row],[Total Contract Hours]]/Table39[[#This Row],[Total Hours Nurse Staffing]]</f>
        <v>0</v>
      </c>
      <c r="I602" s="3">
        <f>SUM(Table39[[#This Row],[RN Hours]], Table39[[#This Row],[RN Admin Hours]], Table39[[#This Row],[RN DON Hours]])</f>
        <v>55.161222222222221</v>
      </c>
      <c r="J602" s="3">
        <f t="shared" si="27"/>
        <v>0</v>
      </c>
      <c r="K602" s="4">
        <f>Table39[[#This Row],[RN Hours Contract (W/ Admin, DON)]]/Table39[[#This Row],[RN Hours (w/ Admin, DON)]]</f>
        <v>0</v>
      </c>
      <c r="L602" s="3">
        <v>44.936888888888888</v>
      </c>
      <c r="M602" s="3">
        <v>0</v>
      </c>
      <c r="N602" s="4">
        <f>Table39[[#This Row],[RN Hours Contract]]/Table39[[#This Row],[RN Hours]]</f>
        <v>0</v>
      </c>
      <c r="O602" s="3">
        <v>5.3937777777777773</v>
      </c>
      <c r="P602" s="3">
        <v>0</v>
      </c>
      <c r="Q602" s="4">
        <f>Table39[[#This Row],[RN Admin Hours Contract]]/Table39[[#This Row],[RN Admin Hours]]</f>
        <v>0</v>
      </c>
      <c r="R602" s="3">
        <v>4.8305555555555566</v>
      </c>
      <c r="S602" s="3">
        <v>0</v>
      </c>
      <c r="T602" s="4">
        <f>Table39[[#This Row],[RN DON Hours Contract]]/Table39[[#This Row],[RN DON Hours]]</f>
        <v>0</v>
      </c>
      <c r="U602" s="3">
        <f>SUM(Table39[[#This Row],[LPN Hours]], Table39[[#This Row],[LPN Admin Hours]])</f>
        <v>36.062666666666665</v>
      </c>
      <c r="V602" s="3">
        <f>Table39[[#This Row],[LPN Hours Contract]]+Table39[[#This Row],[LPN Admin Hours Contract]]</f>
        <v>0</v>
      </c>
      <c r="W602" s="4">
        <f t="shared" si="28"/>
        <v>0</v>
      </c>
      <c r="X602" s="3">
        <v>36.062666666666665</v>
      </c>
      <c r="Y602" s="3">
        <v>0</v>
      </c>
      <c r="Z602" s="4">
        <f>Table39[[#This Row],[LPN Hours Contract]]/Table39[[#This Row],[LPN Hours]]</f>
        <v>0</v>
      </c>
      <c r="AA602" s="3">
        <v>0</v>
      </c>
      <c r="AB602" s="3">
        <v>0</v>
      </c>
      <c r="AC602" s="4">
        <v>0</v>
      </c>
      <c r="AD602" s="3">
        <f>SUM(Table39[[#This Row],[CNA Hours]], Table39[[#This Row],[NA in Training Hours]], Table39[[#This Row],[Med Aide/Tech Hours]])</f>
        <v>236.41311111111111</v>
      </c>
      <c r="AE602" s="3">
        <f>SUM(Table39[[#This Row],[CNA Hours Contract]], Table39[[#This Row],[NA in Training Hours Contract]], Table39[[#This Row],[Med Aide/Tech Hours Contract]])</f>
        <v>0</v>
      </c>
      <c r="AF602" s="4">
        <f>Table39[[#This Row],[CNA/NA/Med Aide Contract Hours]]/Table39[[#This Row],[Total CNA, NA in Training, Med Aide/Tech Hours]]</f>
        <v>0</v>
      </c>
      <c r="AG602" s="3">
        <v>236.41311111111111</v>
      </c>
      <c r="AH602" s="3">
        <v>0</v>
      </c>
      <c r="AI602" s="4">
        <f>Table39[[#This Row],[CNA Hours Contract]]/Table39[[#This Row],[CNA Hours]]</f>
        <v>0</v>
      </c>
      <c r="AJ602" s="3">
        <v>0</v>
      </c>
      <c r="AK602" s="3">
        <v>0</v>
      </c>
      <c r="AL602" s="4">
        <v>0</v>
      </c>
      <c r="AM602" s="3">
        <v>0</v>
      </c>
      <c r="AN602" s="3">
        <v>0</v>
      </c>
      <c r="AO602" s="4">
        <v>0</v>
      </c>
      <c r="AP602" s="1" t="s">
        <v>600</v>
      </c>
      <c r="AQ602" s="1">
        <v>5</v>
      </c>
    </row>
    <row r="603" spans="1:43" x14ac:dyDescent="0.2">
      <c r="A603" s="1" t="s">
        <v>680</v>
      </c>
      <c r="B603" s="1" t="s">
        <v>1285</v>
      </c>
      <c r="C603" s="1" t="s">
        <v>1682</v>
      </c>
      <c r="D603" s="1" t="s">
        <v>1740</v>
      </c>
      <c r="E603" s="3">
        <v>22.1</v>
      </c>
      <c r="F603" s="3">
        <f t="shared" si="29"/>
        <v>84.584777777777788</v>
      </c>
      <c r="G603" s="3">
        <f>SUM(Table39[[#This Row],[RN Hours Contract (W/ Admin, DON)]], Table39[[#This Row],[LPN Contract Hours (w/ Admin)]], Table39[[#This Row],[CNA/NA/Med Aide Contract Hours]])</f>
        <v>0</v>
      </c>
      <c r="H603" s="4">
        <f>Table39[[#This Row],[Total Contract Hours]]/Table39[[#This Row],[Total Hours Nurse Staffing]]</f>
        <v>0</v>
      </c>
      <c r="I603" s="3">
        <f>SUM(Table39[[#This Row],[RN Hours]], Table39[[#This Row],[RN Admin Hours]], Table39[[#This Row],[RN DON Hours]])</f>
        <v>24.600111111111119</v>
      </c>
      <c r="J603" s="3">
        <f t="shared" si="27"/>
        <v>0</v>
      </c>
      <c r="K603" s="4">
        <f>Table39[[#This Row],[RN Hours Contract (W/ Admin, DON)]]/Table39[[#This Row],[RN Hours (w/ Admin, DON)]]</f>
        <v>0</v>
      </c>
      <c r="L603" s="3">
        <v>14.480777777777778</v>
      </c>
      <c r="M603" s="3">
        <v>0</v>
      </c>
      <c r="N603" s="4">
        <f>Table39[[#This Row],[RN Hours Contract]]/Table39[[#This Row],[RN Hours]]</f>
        <v>0</v>
      </c>
      <c r="O603" s="3">
        <v>4.4051111111111121</v>
      </c>
      <c r="P603" s="3">
        <v>0</v>
      </c>
      <c r="Q603" s="4">
        <f>Table39[[#This Row],[RN Admin Hours Contract]]/Table39[[#This Row],[RN Admin Hours]]</f>
        <v>0</v>
      </c>
      <c r="R603" s="3">
        <v>5.7142222222222285</v>
      </c>
      <c r="S603" s="3">
        <v>0</v>
      </c>
      <c r="T603" s="4">
        <f>Table39[[#This Row],[RN DON Hours Contract]]/Table39[[#This Row],[RN DON Hours]]</f>
        <v>0</v>
      </c>
      <c r="U603" s="3">
        <f>SUM(Table39[[#This Row],[LPN Hours]], Table39[[#This Row],[LPN Admin Hours]])</f>
        <v>12.336666666666666</v>
      </c>
      <c r="V603" s="3">
        <f>Table39[[#This Row],[LPN Hours Contract]]+Table39[[#This Row],[LPN Admin Hours Contract]]</f>
        <v>0</v>
      </c>
      <c r="W603" s="4">
        <f t="shared" si="28"/>
        <v>0</v>
      </c>
      <c r="X603" s="3">
        <v>12.336666666666666</v>
      </c>
      <c r="Y603" s="3">
        <v>0</v>
      </c>
      <c r="Z603" s="4">
        <f>Table39[[#This Row],[LPN Hours Contract]]/Table39[[#This Row],[LPN Hours]]</f>
        <v>0</v>
      </c>
      <c r="AA603" s="3">
        <v>0</v>
      </c>
      <c r="AB603" s="3">
        <v>0</v>
      </c>
      <c r="AC603" s="4">
        <v>0</v>
      </c>
      <c r="AD603" s="3">
        <f>SUM(Table39[[#This Row],[CNA Hours]], Table39[[#This Row],[NA in Training Hours]], Table39[[#This Row],[Med Aide/Tech Hours]])</f>
        <v>47.647999999999996</v>
      </c>
      <c r="AE603" s="3">
        <f>SUM(Table39[[#This Row],[CNA Hours Contract]], Table39[[#This Row],[NA in Training Hours Contract]], Table39[[#This Row],[Med Aide/Tech Hours Contract]])</f>
        <v>0</v>
      </c>
      <c r="AF603" s="4">
        <f>Table39[[#This Row],[CNA/NA/Med Aide Contract Hours]]/Table39[[#This Row],[Total CNA, NA in Training, Med Aide/Tech Hours]]</f>
        <v>0</v>
      </c>
      <c r="AG603" s="3">
        <v>47.647999999999996</v>
      </c>
      <c r="AH603" s="3">
        <v>0</v>
      </c>
      <c r="AI603" s="4">
        <f>Table39[[#This Row],[CNA Hours Contract]]/Table39[[#This Row],[CNA Hours]]</f>
        <v>0</v>
      </c>
      <c r="AJ603" s="3">
        <v>0</v>
      </c>
      <c r="AK603" s="3">
        <v>0</v>
      </c>
      <c r="AL603" s="4">
        <v>0</v>
      </c>
      <c r="AM603" s="3">
        <v>0</v>
      </c>
      <c r="AN603" s="3">
        <v>0</v>
      </c>
      <c r="AO603" s="4">
        <v>0</v>
      </c>
      <c r="AP603" s="1" t="s">
        <v>601</v>
      </c>
      <c r="AQ603" s="1">
        <v>5</v>
      </c>
    </row>
    <row r="604" spans="1:43" x14ac:dyDescent="0.2">
      <c r="A604" s="1" t="s">
        <v>680</v>
      </c>
      <c r="B604" s="1" t="s">
        <v>1286</v>
      </c>
      <c r="C604" s="1" t="s">
        <v>1567</v>
      </c>
      <c r="D604" s="1" t="s">
        <v>1741</v>
      </c>
      <c r="E604" s="3">
        <v>150.07777777777778</v>
      </c>
      <c r="F604" s="3">
        <f t="shared" si="29"/>
        <v>386.64222222222224</v>
      </c>
      <c r="G604" s="3">
        <f>SUM(Table39[[#This Row],[RN Hours Contract (W/ Admin, DON)]], Table39[[#This Row],[LPN Contract Hours (w/ Admin)]], Table39[[#This Row],[CNA/NA/Med Aide Contract Hours]])</f>
        <v>21.097777777777779</v>
      </c>
      <c r="H604" s="4">
        <f>Table39[[#This Row],[Total Contract Hours]]/Table39[[#This Row],[Total Hours Nurse Staffing]]</f>
        <v>5.4566668007747614E-2</v>
      </c>
      <c r="I604" s="3">
        <f>SUM(Table39[[#This Row],[RN Hours]], Table39[[#This Row],[RN Admin Hours]], Table39[[#This Row],[RN DON Hours]])</f>
        <v>40.751111111111108</v>
      </c>
      <c r="J604" s="3">
        <f t="shared" si="27"/>
        <v>0</v>
      </c>
      <c r="K604" s="4">
        <f>Table39[[#This Row],[RN Hours Contract (W/ Admin, DON)]]/Table39[[#This Row],[RN Hours (w/ Admin, DON)]]</f>
        <v>0</v>
      </c>
      <c r="L604" s="3">
        <v>28.968888888888888</v>
      </c>
      <c r="M604" s="3">
        <v>0</v>
      </c>
      <c r="N604" s="4">
        <f>Table39[[#This Row],[RN Hours Contract]]/Table39[[#This Row],[RN Hours]]</f>
        <v>0</v>
      </c>
      <c r="O604" s="3">
        <v>7.4488888888888871</v>
      </c>
      <c r="P604" s="3">
        <v>0</v>
      </c>
      <c r="Q604" s="4">
        <f>Table39[[#This Row],[RN Admin Hours Contract]]/Table39[[#This Row],[RN Admin Hours]]</f>
        <v>0</v>
      </c>
      <c r="R604" s="3">
        <v>4.333333333333333</v>
      </c>
      <c r="S604" s="3">
        <v>0</v>
      </c>
      <c r="T604" s="4">
        <f>Table39[[#This Row],[RN DON Hours Contract]]/Table39[[#This Row],[RN DON Hours]]</f>
        <v>0</v>
      </c>
      <c r="U604" s="3">
        <f>SUM(Table39[[#This Row],[LPN Hours]], Table39[[#This Row],[LPN Admin Hours]])</f>
        <v>128.06555555555556</v>
      </c>
      <c r="V604" s="3">
        <f>Table39[[#This Row],[LPN Hours Contract]]+Table39[[#This Row],[LPN Admin Hours Contract]]</f>
        <v>0</v>
      </c>
      <c r="W604" s="4">
        <f t="shared" si="28"/>
        <v>0</v>
      </c>
      <c r="X604" s="3">
        <v>113.06</v>
      </c>
      <c r="Y604" s="3">
        <v>0</v>
      </c>
      <c r="Z604" s="4">
        <f>Table39[[#This Row],[LPN Hours Contract]]/Table39[[#This Row],[LPN Hours]]</f>
        <v>0</v>
      </c>
      <c r="AA604" s="3">
        <v>15.005555555555558</v>
      </c>
      <c r="AB604" s="3">
        <v>0</v>
      </c>
      <c r="AC604" s="4">
        <f>Table39[[#This Row],[LPN Admin Hours Contract]]/Table39[[#This Row],[LPN Admin Hours]]</f>
        <v>0</v>
      </c>
      <c r="AD604" s="3">
        <f>SUM(Table39[[#This Row],[CNA Hours]], Table39[[#This Row],[NA in Training Hours]], Table39[[#This Row],[Med Aide/Tech Hours]])</f>
        <v>217.82555555555555</v>
      </c>
      <c r="AE604" s="3">
        <f>SUM(Table39[[#This Row],[CNA Hours Contract]], Table39[[#This Row],[NA in Training Hours Contract]], Table39[[#This Row],[Med Aide/Tech Hours Contract]])</f>
        <v>21.097777777777779</v>
      </c>
      <c r="AF604" s="4">
        <f>Table39[[#This Row],[CNA/NA/Med Aide Contract Hours]]/Table39[[#This Row],[Total CNA, NA in Training, Med Aide/Tech Hours]]</f>
        <v>9.6856301933759437E-2</v>
      </c>
      <c r="AG604" s="3">
        <v>217.82555555555555</v>
      </c>
      <c r="AH604" s="3">
        <v>21.097777777777779</v>
      </c>
      <c r="AI604" s="4">
        <f>Table39[[#This Row],[CNA Hours Contract]]/Table39[[#This Row],[CNA Hours]]</f>
        <v>9.6856301933759437E-2</v>
      </c>
      <c r="AJ604" s="3">
        <v>0</v>
      </c>
      <c r="AK604" s="3">
        <v>0</v>
      </c>
      <c r="AL604" s="4">
        <v>0</v>
      </c>
      <c r="AM604" s="3">
        <v>0</v>
      </c>
      <c r="AN604" s="3">
        <v>0</v>
      </c>
      <c r="AO604" s="4">
        <v>0</v>
      </c>
      <c r="AP604" s="1" t="s">
        <v>602</v>
      </c>
      <c r="AQ604" s="1">
        <v>5</v>
      </c>
    </row>
    <row r="605" spans="1:43" x14ac:dyDescent="0.2">
      <c r="A605" s="1" t="s">
        <v>680</v>
      </c>
      <c r="B605" s="1" t="s">
        <v>1287</v>
      </c>
      <c r="C605" s="1" t="s">
        <v>1577</v>
      </c>
      <c r="D605" s="1" t="s">
        <v>1716</v>
      </c>
      <c r="E605" s="3">
        <v>23.066666666666666</v>
      </c>
      <c r="F605" s="3">
        <f t="shared" si="29"/>
        <v>73.737555555555559</v>
      </c>
      <c r="G605" s="3">
        <f>SUM(Table39[[#This Row],[RN Hours Contract (W/ Admin, DON)]], Table39[[#This Row],[LPN Contract Hours (w/ Admin)]], Table39[[#This Row],[CNA/NA/Med Aide Contract Hours]])</f>
        <v>0</v>
      </c>
      <c r="H605" s="4">
        <f>Table39[[#This Row],[Total Contract Hours]]/Table39[[#This Row],[Total Hours Nurse Staffing]]</f>
        <v>0</v>
      </c>
      <c r="I605" s="3">
        <f>SUM(Table39[[#This Row],[RN Hours]], Table39[[#This Row],[RN Admin Hours]], Table39[[#This Row],[RN DON Hours]])</f>
        <v>25.883666666666663</v>
      </c>
      <c r="J605" s="3">
        <f t="shared" si="27"/>
        <v>0</v>
      </c>
      <c r="K605" s="4">
        <f>Table39[[#This Row],[RN Hours Contract (W/ Admin, DON)]]/Table39[[#This Row],[RN Hours (w/ Admin, DON)]]</f>
        <v>0</v>
      </c>
      <c r="L605" s="3">
        <v>19.850000000000001</v>
      </c>
      <c r="M605" s="3">
        <v>0</v>
      </c>
      <c r="N605" s="4">
        <f>Table39[[#This Row],[RN Hours Contract]]/Table39[[#This Row],[RN Hours]]</f>
        <v>0</v>
      </c>
      <c r="O605" s="3">
        <v>0.31944444444444442</v>
      </c>
      <c r="P605" s="3">
        <v>0</v>
      </c>
      <c r="Q605" s="4">
        <f>Table39[[#This Row],[RN Admin Hours Contract]]/Table39[[#This Row],[RN Admin Hours]]</f>
        <v>0</v>
      </c>
      <c r="R605" s="3">
        <v>5.7142222222222196</v>
      </c>
      <c r="S605" s="3">
        <v>0</v>
      </c>
      <c r="T605" s="4">
        <f>Table39[[#This Row],[RN DON Hours Contract]]/Table39[[#This Row],[RN DON Hours]]</f>
        <v>0</v>
      </c>
      <c r="U605" s="3">
        <f>SUM(Table39[[#This Row],[LPN Hours]], Table39[[#This Row],[LPN Admin Hours]])</f>
        <v>7.6388888888888893</v>
      </c>
      <c r="V605" s="3">
        <f>Table39[[#This Row],[LPN Hours Contract]]+Table39[[#This Row],[LPN Admin Hours Contract]]</f>
        <v>0</v>
      </c>
      <c r="W605" s="4">
        <f t="shared" si="28"/>
        <v>0</v>
      </c>
      <c r="X605" s="3">
        <v>7.6388888888888893</v>
      </c>
      <c r="Y605" s="3">
        <v>0</v>
      </c>
      <c r="Z605" s="4">
        <f>Table39[[#This Row],[LPN Hours Contract]]/Table39[[#This Row],[LPN Hours]]</f>
        <v>0</v>
      </c>
      <c r="AA605" s="3">
        <v>0</v>
      </c>
      <c r="AB605" s="3">
        <v>0</v>
      </c>
      <c r="AC605" s="4">
        <v>0</v>
      </c>
      <c r="AD605" s="3">
        <f>SUM(Table39[[#This Row],[CNA Hours]], Table39[[#This Row],[NA in Training Hours]], Table39[[#This Row],[Med Aide/Tech Hours]])</f>
        <v>40.214999999999996</v>
      </c>
      <c r="AE605" s="3">
        <f>SUM(Table39[[#This Row],[CNA Hours Contract]], Table39[[#This Row],[NA in Training Hours Contract]], Table39[[#This Row],[Med Aide/Tech Hours Contract]])</f>
        <v>0</v>
      </c>
      <c r="AF605" s="4">
        <f>Table39[[#This Row],[CNA/NA/Med Aide Contract Hours]]/Table39[[#This Row],[Total CNA, NA in Training, Med Aide/Tech Hours]]</f>
        <v>0</v>
      </c>
      <c r="AG605" s="3">
        <v>38.463555555555551</v>
      </c>
      <c r="AH605" s="3">
        <v>0</v>
      </c>
      <c r="AI605" s="4">
        <f>Table39[[#This Row],[CNA Hours Contract]]/Table39[[#This Row],[CNA Hours]]</f>
        <v>0</v>
      </c>
      <c r="AJ605" s="3">
        <v>1.7514444444444444</v>
      </c>
      <c r="AK605" s="3">
        <v>0</v>
      </c>
      <c r="AL605" s="4">
        <f>Table39[[#This Row],[NA in Training Hours Contract]]/Table39[[#This Row],[NA in Training Hours]]</f>
        <v>0</v>
      </c>
      <c r="AM605" s="3">
        <v>0</v>
      </c>
      <c r="AN605" s="3">
        <v>0</v>
      </c>
      <c r="AO605" s="4">
        <v>0</v>
      </c>
      <c r="AP605" s="1" t="s">
        <v>603</v>
      </c>
      <c r="AQ605" s="1">
        <v>5</v>
      </c>
    </row>
    <row r="606" spans="1:43" x14ac:dyDescent="0.2">
      <c r="A606" s="1" t="s">
        <v>680</v>
      </c>
      <c r="B606" s="1" t="s">
        <v>1288</v>
      </c>
      <c r="C606" s="1" t="s">
        <v>1385</v>
      </c>
      <c r="D606" s="1" t="s">
        <v>1728</v>
      </c>
      <c r="E606" s="3">
        <v>83.944444444444443</v>
      </c>
      <c r="F606" s="3">
        <f t="shared" si="29"/>
        <v>237.74633333333333</v>
      </c>
      <c r="G606" s="3">
        <f>SUM(Table39[[#This Row],[RN Hours Contract (W/ Admin, DON)]], Table39[[#This Row],[LPN Contract Hours (w/ Admin)]], Table39[[#This Row],[CNA/NA/Med Aide Contract Hours]])</f>
        <v>0</v>
      </c>
      <c r="H606" s="4">
        <f>Table39[[#This Row],[Total Contract Hours]]/Table39[[#This Row],[Total Hours Nurse Staffing]]</f>
        <v>0</v>
      </c>
      <c r="I606" s="3">
        <f>SUM(Table39[[#This Row],[RN Hours]], Table39[[#This Row],[RN Admin Hours]], Table39[[#This Row],[RN DON Hours]])</f>
        <v>48.992888888888885</v>
      </c>
      <c r="J606" s="3">
        <f t="shared" si="27"/>
        <v>0</v>
      </c>
      <c r="K606" s="4">
        <f>Table39[[#This Row],[RN Hours Contract (W/ Admin, DON)]]/Table39[[#This Row],[RN Hours (w/ Admin, DON)]]</f>
        <v>0</v>
      </c>
      <c r="L606" s="3">
        <v>40.552999999999997</v>
      </c>
      <c r="M606" s="3">
        <v>0</v>
      </c>
      <c r="N606" s="4">
        <f>Table39[[#This Row],[RN Hours Contract]]/Table39[[#This Row],[RN Hours]]</f>
        <v>0</v>
      </c>
      <c r="O606" s="3">
        <v>3.6903333333333332</v>
      </c>
      <c r="P606" s="3">
        <v>0</v>
      </c>
      <c r="Q606" s="4">
        <f>Table39[[#This Row],[RN Admin Hours Contract]]/Table39[[#This Row],[RN Admin Hours]]</f>
        <v>0</v>
      </c>
      <c r="R606" s="3">
        <v>4.7495555555555553</v>
      </c>
      <c r="S606" s="3">
        <v>0</v>
      </c>
      <c r="T606" s="4">
        <f>Table39[[#This Row],[RN DON Hours Contract]]/Table39[[#This Row],[RN DON Hours]]</f>
        <v>0</v>
      </c>
      <c r="U606" s="3">
        <f>SUM(Table39[[#This Row],[LPN Hours]], Table39[[#This Row],[LPN Admin Hours]])</f>
        <v>52.428777777777782</v>
      </c>
      <c r="V606" s="3">
        <f>Table39[[#This Row],[LPN Hours Contract]]+Table39[[#This Row],[LPN Admin Hours Contract]]</f>
        <v>0</v>
      </c>
      <c r="W606" s="4">
        <f t="shared" si="28"/>
        <v>0</v>
      </c>
      <c r="X606" s="3">
        <v>52.428777777777782</v>
      </c>
      <c r="Y606" s="3">
        <v>0</v>
      </c>
      <c r="Z606" s="4">
        <f>Table39[[#This Row],[LPN Hours Contract]]/Table39[[#This Row],[LPN Hours]]</f>
        <v>0</v>
      </c>
      <c r="AA606" s="3">
        <v>0</v>
      </c>
      <c r="AB606" s="3">
        <v>0</v>
      </c>
      <c r="AC606" s="4">
        <v>0</v>
      </c>
      <c r="AD606" s="3">
        <f>SUM(Table39[[#This Row],[CNA Hours]], Table39[[#This Row],[NA in Training Hours]], Table39[[#This Row],[Med Aide/Tech Hours]])</f>
        <v>136.32466666666667</v>
      </c>
      <c r="AE606" s="3">
        <f>SUM(Table39[[#This Row],[CNA Hours Contract]], Table39[[#This Row],[NA in Training Hours Contract]], Table39[[#This Row],[Med Aide/Tech Hours Contract]])</f>
        <v>0</v>
      </c>
      <c r="AF606" s="4">
        <f>Table39[[#This Row],[CNA/NA/Med Aide Contract Hours]]/Table39[[#This Row],[Total CNA, NA in Training, Med Aide/Tech Hours]]</f>
        <v>0</v>
      </c>
      <c r="AG606" s="3">
        <v>136.32466666666667</v>
      </c>
      <c r="AH606" s="3">
        <v>0</v>
      </c>
      <c r="AI606" s="4">
        <f>Table39[[#This Row],[CNA Hours Contract]]/Table39[[#This Row],[CNA Hours]]</f>
        <v>0</v>
      </c>
      <c r="AJ606" s="3">
        <v>0</v>
      </c>
      <c r="AK606" s="3">
        <v>0</v>
      </c>
      <c r="AL606" s="4">
        <v>0</v>
      </c>
      <c r="AM606" s="3">
        <v>0</v>
      </c>
      <c r="AN606" s="3">
        <v>0</v>
      </c>
      <c r="AO606" s="4">
        <v>0</v>
      </c>
      <c r="AP606" s="1" t="s">
        <v>604</v>
      </c>
      <c r="AQ606" s="1">
        <v>5</v>
      </c>
    </row>
    <row r="607" spans="1:43" x14ac:dyDescent="0.2">
      <c r="A607" s="1" t="s">
        <v>680</v>
      </c>
      <c r="B607" s="1" t="s">
        <v>1289</v>
      </c>
      <c r="C607" s="1" t="s">
        <v>1648</v>
      </c>
      <c r="D607" s="1" t="s">
        <v>1733</v>
      </c>
      <c r="E607" s="3">
        <v>55.322222222222223</v>
      </c>
      <c r="F607" s="3">
        <f t="shared" si="29"/>
        <v>333.46655555555554</v>
      </c>
      <c r="G607" s="3">
        <f>SUM(Table39[[#This Row],[RN Hours Contract (W/ Admin, DON)]], Table39[[#This Row],[LPN Contract Hours (w/ Admin)]], Table39[[#This Row],[CNA/NA/Med Aide Contract Hours]])</f>
        <v>0</v>
      </c>
      <c r="H607" s="4">
        <f>Table39[[#This Row],[Total Contract Hours]]/Table39[[#This Row],[Total Hours Nurse Staffing]]</f>
        <v>0</v>
      </c>
      <c r="I607" s="3">
        <f>SUM(Table39[[#This Row],[RN Hours]], Table39[[#This Row],[RN Admin Hours]], Table39[[#This Row],[RN DON Hours]])</f>
        <v>90.033888888888882</v>
      </c>
      <c r="J607" s="3">
        <f t="shared" si="27"/>
        <v>0</v>
      </c>
      <c r="K607" s="4">
        <f>Table39[[#This Row],[RN Hours Contract (W/ Admin, DON)]]/Table39[[#This Row],[RN Hours (w/ Admin, DON)]]</f>
        <v>0</v>
      </c>
      <c r="L607" s="3">
        <v>84.352555555555554</v>
      </c>
      <c r="M607" s="3">
        <v>0</v>
      </c>
      <c r="N607" s="4">
        <f>Table39[[#This Row],[RN Hours Contract]]/Table39[[#This Row],[RN Hours]]</f>
        <v>0</v>
      </c>
      <c r="O607" s="3">
        <v>5.6813333333333329</v>
      </c>
      <c r="P607" s="3">
        <v>0</v>
      </c>
      <c r="Q607" s="4">
        <f>Table39[[#This Row],[RN Admin Hours Contract]]/Table39[[#This Row],[RN Admin Hours]]</f>
        <v>0</v>
      </c>
      <c r="R607" s="3">
        <v>0</v>
      </c>
      <c r="S607" s="3">
        <v>0</v>
      </c>
      <c r="T607" s="4">
        <v>0</v>
      </c>
      <c r="U607" s="3">
        <f>SUM(Table39[[#This Row],[LPN Hours]], Table39[[#This Row],[LPN Admin Hours]])</f>
        <v>68.281666666666666</v>
      </c>
      <c r="V607" s="3">
        <f>Table39[[#This Row],[LPN Hours Contract]]+Table39[[#This Row],[LPN Admin Hours Contract]]</f>
        <v>0</v>
      </c>
      <c r="W607" s="4">
        <f t="shared" si="28"/>
        <v>0</v>
      </c>
      <c r="X607" s="3">
        <v>68.281666666666666</v>
      </c>
      <c r="Y607" s="3">
        <v>0</v>
      </c>
      <c r="Z607" s="4">
        <f>Table39[[#This Row],[LPN Hours Contract]]/Table39[[#This Row],[LPN Hours]]</f>
        <v>0</v>
      </c>
      <c r="AA607" s="3">
        <v>0</v>
      </c>
      <c r="AB607" s="3">
        <v>0</v>
      </c>
      <c r="AC607" s="4">
        <v>0</v>
      </c>
      <c r="AD607" s="3">
        <f>SUM(Table39[[#This Row],[CNA Hours]], Table39[[#This Row],[NA in Training Hours]], Table39[[#This Row],[Med Aide/Tech Hours]])</f>
        <v>175.15100000000001</v>
      </c>
      <c r="AE607" s="3">
        <f>SUM(Table39[[#This Row],[CNA Hours Contract]], Table39[[#This Row],[NA in Training Hours Contract]], Table39[[#This Row],[Med Aide/Tech Hours Contract]])</f>
        <v>0</v>
      </c>
      <c r="AF607" s="4">
        <f>Table39[[#This Row],[CNA/NA/Med Aide Contract Hours]]/Table39[[#This Row],[Total CNA, NA in Training, Med Aide/Tech Hours]]</f>
        <v>0</v>
      </c>
      <c r="AG607" s="3">
        <v>175.15100000000001</v>
      </c>
      <c r="AH607" s="3">
        <v>0</v>
      </c>
      <c r="AI607" s="4">
        <f>Table39[[#This Row],[CNA Hours Contract]]/Table39[[#This Row],[CNA Hours]]</f>
        <v>0</v>
      </c>
      <c r="AJ607" s="3">
        <v>0</v>
      </c>
      <c r="AK607" s="3">
        <v>0</v>
      </c>
      <c r="AL607" s="4">
        <v>0</v>
      </c>
      <c r="AM607" s="3">
        <v>0</v>
      </c>
      <c r="AN607" s="3">
        <v>0</v>
      </c>
      <c r="AO607" s="4">
        <v>0</v>
      </c>
      <c r="AP607" s="1" t="s">
        <v>605</v>
      </c>
      <c r="AQ607" s="1">
        <v>5</v>
      </c>
    </row>
    <row r="608" spans="1:43" x14ac:dyDescent="0.2">
      <c r="A608" s="1" t="s">
        <v>680</v>
      </c>
      <c r="B608" s="1" t="s">
        <v>1290</v>
      </c>
      <c r="C608" s="1" t="s">
        <v>1616</v>
      </c>
      <c r="D608" s="1" t="s">
        <v>1786</v>
      </c>
      <c r="E608" s="3">
        <v>44.577777777777776</v>
      </c>
      <c r="F608" s="3">
        <f t="shared" si="29"/>
        <v>150.06133333333332</v>
      </c>
      <c r="G608" s="3">
        <f>SUM(Table39[[#This Row],[RN Hours Contract (W/ Admin, DON)]], Table39[[#This Row],[LPN Contract Hours (w/ Admin)]], Table39[[#This Row],[CNA/NA/Med Aide Contract Hours]])</f>
        <v>0.69077777777777782</v>
      </c>
      <c r="H608" s="4">
        <f>Table39[[#This Row],[Total Contract Hours]]/Table39[[#This Row],[Total Hours Nurse Staffing]]</f>
        <v>4.603302945758476E-3</v>
      </c>
      <c r="I608" s="3">
        <f>SUM(Table39[[#This Row],[RN Hours]], Table39[[#This Row],[RN Admin Hours]], Table39[[#This Row],[RN DON Hours]])</f>
        <v>30.437555555555555</v>
      </c>
      <c r="J608" s="3">
        <f t="shared" si="27"/>
        <v>0</v>
      </c>
      <c r="K608" s="4">
        <f>Table39[[#This Row],[RN Hours Contract (W/ Admin, DON)]]/Table39[[#This Row],[RN Hours (w/ Admin, DON)]]</f>
        <v>0</v>
      </c>
      <c r="L608" s="3">
        <v>24.837555555555557</v>
      </c>
      <c r="M608" s="3">
        <v>0</v>
      </c>
      <c r="N608" s="4">
        <f>Table39[[#This Row],[RN Hours Contract]]/Table39[[#This Row],[RN Hours]]</f>
        <v>0</v>
      </c>
      <c r="O608" s="3">
        <v>0</v>
      </c>
      <c r="P608" s="3">
        <v>0</v>
      </c>
      <c r="Q608" s="4">
        <v>0</v>
      </c>
      <c r="R608" s="3">
        <v>5.6</v>
      </c>
      <c r="S608" s="3">
        <v>0</v>
      </c>
      <c r="T608" s="4">
        <f>Table39[[#This Row],[RN DON Hours Contract]]/Table39[[#This Row],[RN DON Hours]]</f>
        <v>0</v>
      </c>
      <c r="U608" s="3">
        <f>SUM(Table39[[#This Row],[LPN Hours]], Table39[[#This Row],[LPN Admin Hours]])</f>
        <v>30.489666666666668</v>
      </c>
      <c r="V608" s="3">
        <f>Table39[[#This Row],[LPN Hours Contract]]+Table39[[#This Row],[LPN Admin Hours Contract]]</f>
        <v>0</v>
      </c>
      <c r="W608" s="4">
        <f t="shared" si="28"/>
        <v>0</v>
      </c>
      <c r="X608" s="3">
        <v>30.489666666666668</v>
      </c>
      <c r="Y608" s="3">
        <v>0</v>
      </c>
      <c r="Z608" s="4">
        <f>Table39[[#This Row],[LPN Hours Contract]]/Table39[[#This Row],[LPN Hours]]</f>
        <v>0</v>
      </c>
      <c r="AA608" s="3">
        <v>0</v>
      </c>
      <c r="AB608" s="3">
        <v>0</v>
      </c>
      <c r="AC608" s="4">
        <v>0</v>
      </c>
      <c r="AD608" s="3">
        <f>SUM(Table39[[#This Row],[CNA Hours]], Table39[[#This Row],[NA in Training Hours]], Table39[[#This Row],[Med Aide/Tech Hours]])</f>
        <v>89.13411111111111</v>
      </c>
      <c r="AE608" s="3">
        <f>SUM(Table39[[#This Row],[CNA Hours Contract]], Table39[[#This Row],[NA in Training Hours Contract]], Table39[[#This Row],[Med Aide/Tech Hours Contract]])</f>
        <v>0.69077777777777782</v>
      </c>
      <c r="AF608" s="4">
        <f>Table39[[#This Row],[CNA/NA/Med Aide Contract Hours]]/Table39[[#This Row],[Total CNA, NA in Training, Med Aide/Tech Hours]]</f>
        <v>7.7498700460105693E-3</v>
      </c>
      <c r="AG608" s="3">
        <v>89.13411111111111</v>
      </c>
      <c r="AH608" s="3">
        <v>0.69077777777777782</v>
      </c>
      <c r="AI608" s="4">
        <f>Table39[[#This Row],[CNA Hours Contract]]/Table39[[#This Row],[CNA Hours]]</f>
        <v>7.7498700460105693E-3</v>
      </c>
      <c r="AJ608" s="3">
        <v>0</v>
      </c>
      <c r="AK608" s="3">
        <v>0</v>
      </c>
      <c r="AL608" s="4">
        <v>0</v>
      </c>
      <c r="AM608" s="3">
        <v>0</v>
      </c>
      <c r="AN608" s="3">
        <v>0</v>
      </c>
      <c r="AO608" s="4">
        <v>0</v>
      </c>
      <c r="AP608" s="1" t="s">
        <v>606</v>
      </c>
      <c r="AQ608" s="1">
        <v>5</v>
      </c>
    </row>
    <row r="609" spans="1:43" x14ac:dyDescent="0.2">
      <c r="A609" s="1" t="s">
        <v>680</v>
      </c>
      <c r="B609" s="1" t="s">
        <v>1291</v>
      </c>
      <c r="C609" s="1" t="s">
        <v>1404</v>
      </c>
      <c r="D609" s="1" t="s">
        <v>1756</v>
      </c>
      <c r="E609" s="3">
        <v>47.411111111111111</v>
      </c>
      <c r="F609" s="3">
        <f t="shared" si="29"/>
        <v>217.46111111111111</v>
      </c>
      <c r="G609" s="3">
        <f>SUM(Table39[[#This Row],[RN Hours Contract (W/ Admin, DON)]], Table39[[#This Row],[LPN Contract Hours (w/ Admin)]], Table39[[#This Row],[CNA/NA/Med Aide Contract Hours]])</f>
        <v>7.0750000000000002</v>
      </c>
      <c r="H609" s="4">
        <f>Table39[[#This Row],[Total Contract Hours]]/Table39[[#This Row],[Total Hours Nurse Staffing]]</f>
        <v>3.2534552793602942E-2</v>
      </c>
      <c r="I609" s="3">
        <f>SUM(Table39[[#This Row],[RN Hours]], Table39[[#This Row],[RN Admin Hours]], Table39[[#This Row],[RN DON Hours]])</f>
        <v>28.044444444444444</v>
      </c>
      <c r="J609" s="3">
        <f t="shared" ref="J609:J672" si="30">SUM(M609,P609,S609)</f>
        <v>0</v>
      </c>
      <c r="K609" s="4">
        <f>Table39[[#This Row],[RN Hours Contract (W/ Admin, DON)]]/Table39[[#This Row],[RN Hours (w/ Admin, DON)]]</f>
        <v>0</v>
      </c>
      <c r="L609" s="3">
        <v>23.544444444444444</v>
      </c>
      <c r="M609" s="3">
        <v>0</v>
      </c>
      <c r="N609" s="4">
        <f>Table39[[#This Row],[RN Hours Contract]]/Table39[[#This Row],[RN Hours]]</f>
        <v>0</v>
      </c>
      <c r="O609" s="3">
        <v>0</v>
      </c>
      <c r="P609" s="3">
        <v>0</v>
      </c>
      <c r="Q609" s="4">
        <v>0</v>
      </c>
      <c r="R609" s="3">
        <v>4.5</v>
      </c>
      <c r="S609" s="3">
        <v>0</v>
      </c>
      <c r="T609" s="4">
        <f>Table39[[#This Row],[RN DON Hours Contract]]/Table39[[#This Row],[RN DON Hours]]</f>
        <v>0</v>
      </c>
      <c r="U609" s="3">
        <f>SUM(Table39[[#This Row],[LPN Hours]], Table39[[#This Row],[LPN Admin Hours]])</f>
        <v>67.36944444444444</v>
      </c>
      <c r="V609" s="3">
        <f>Table39[[#This Row],[LPN Hours Contract]]+Table39[[#This Row],[LPN Admin Hours Contract]]</f>
        <v>0.55000000000000004</v>
      </c>
      <c r="W609" s="4">
        <f t="shared" ref="W609:W672" si="31">V609/U609</f>
        <v>8.1639384818373E-3</v>
      </c>
      <c r="X609" s="3">
        <v>52.444444444444443</v>
      </c>
      <c r="Y609" s="3">
        <v>0.55000000000000004</v>
      </c>
      <c r="Z609" s="4">
        <f>Table39[[#This Row],[LPN Hours Contract]]/Table39[[#This Row],[LPN Hours]]</f>
        <v>1.0487288135593222E-2</v>
      </c>
      <c r="AA609" s="3">
        <v>14.925000000000001</v>
      </c>
      <c r="AB609" s="3">
        <v>0</v>
      </c>
      <c r="AC609" s="4">
        <f>Table39[[#This Row],[LPN Admin Hours Contract]]/Table39[[#This Row],[LPN Admin Hours]]</f>
        <v>0</v>
      </c>
      <c r="AD609" s="3">
        <f>SUM(Table39[[#This Row],[CNA Hours]], Table39[[#This Row],[NA in Training Hours]], Table39[[#This Row],[Med Aide/Tech Hours]])</f>
        <v>122.04722222222222</v>
      </c>
      <c r="AE609" s="3">
        <f>SUM(Table39[[#This Row],[CNA Hours Contract]], Table39[[#This Row],[NA in Training Hours Contract]], Table39[[#This Row],[Med Aide/Tech Hours Contract]])</f>
        <v>6.5250000000000004</v>
      </c>
      <c r="AF609" s="4">
        <f>Table39[[#This Row],[CNA/NA/Med Aide Contract Hours]]/Table39[[#This Row],[Total CNA, NA in Training, Med Aide/Tech Hours]]</f>
        <v>5.3462912806973628E-2</v>
      </c>
      <c r="AG609" s="3">
        <v>122.04722222222222</v>
      </c>
      <c r="AH609" s="3">
        <v>6.5250000000000004</v>
      </c>
      <c r="AI609" s="4">
        <f>Table39[[#This Row],[CNA Hours Contract]]/Table39[[#This Row],[CNA Hours]]</f>
        <v>5.3462912806973628E-2</v>
      </c>
      <c r="AJ609" s="3">
        <v>0</v>
      </c>
      <c r="AK609" s="3">
        <v>0</v>
      </c>
      <c r="AL609" s="4">
        <v>0</v>
      </c>
      <c r="AM609" s="3">
        <v>0</v>
      </c>
      <c r="AN609" s="3">
        <v>0</v>
      </c>
      <c r="AO609" s="4">
        <v>0</v>
      </c>
      <c r="AP609" s="1" t="s">
        <v>607</v>
      </c>
      <c r="AQ609" s="1">
        <v>5</v>
      </c>
    </row>
    <row r="610" spans="1:43" x14ac:dyDescent="0.2">
      <c r="A610" s="1" t="s">
        <v>680</v>
      </c>
      <c r="B610" s="1" t="s">
        <v>1292</v>
      </c>
      <c r="C610" s="1" t="s">
        <v>1683</v>
      </c>
      <c r="D610" s="1" t="s">
        <v>1795</v>
      </c>
      <c r="E610" s="3">
        <v>33.68888888888889</v>
      </c>
      <c r="F610" s="3">
        <f t="shared" si="29"/>
        <v>148.26666666666665</v>
      </c>
      <c r="G610" s="3">
        <f>SUM(Table39[[#This Row],[RN Hours Contract (W/ Admin, DON)]], Table39[[#This Row],[LPN Contract Hours (w/ Admin)]], Table39[[#This Row],[CNA/NA/Med Aide Contract Hours]])</f>
        <v>0</v>
      </c>
      <c r="H610" s="4">
        <f>Table39[[#This Row],[Total Contract Hours]]/Table39[[#This Row],[Total Hours Nurse Staffing]]</f>
        <v>0</v>
      </c>
      <c r="I610" s="3">
        <f>SUM(Table39[[#This Row],[RN Hours]], Table39[[#This Row],[RN Admin Hours]], Table39[[#This Row],[RN DON Hours]])</f>
        <v>29.375</v>
      </c>
      <c r="J610" s="3">
        <f t="shared" si="30"/>
        <v>0</v>
      </c>
      <c r="K610" s="4">
        <f>Table39[[#This Row],[RN Hours Contract (W/ Admin, DON)]]/Table39[[#This Row],[RN Hours (w/ Admin, DON)]]</f>
        <v>0</v>
      </c>
      <c r="L610" s="3">
        <v>19.108333333333334</v>
      </c>
      <c r="M610" s="3">
        <v>0</v>
      </c>
      <c r="N610" s="4">
        <f>Table39[[#This Row],[RN Hours Contract]]/Table39[[#This Row],[RN Hours]]</f>
        <v>0</v>
      </c>
      <c r="O610" s="3">
        <v>4.7555555555555555</v>
      </c>
      <c r="P610" s="3">
        <v>0</v>
      </c>
      <c r="Q610" s="4">
        <f>Table39[[#This Row],[RN Admin Hours Contract]]/Table39[[#This Row],[RN Admin Hours]]</f>
        <v>0</v>
      </c>
      <c r="R610" s="3">
        <v>5.5111111111111111</v>
      </c>
      <c r="S610" s="3">
        <v>0</v>
      </c>
      <c r="T610" s="4">
        <f>Table39[[#This Row],[RN DON Hours Contract]]/Table39[[#This Row],[RN DON Hours]]</f>
        <v>0</v>
      </c>
      <c r="U610" s="3">
        <f>SUM(Table39[[#This Row],[LPN Hours]], Table39[[#This Row],[LPN Admin Hours]])</f>
        <v>24.824999999999999</v>
      </c>
      <c r="V610" s="3">
        <f>Table39[[#This Row],[LPN Hours Contract]]+Table39[[#This Row],[LPN Admin Hours Contract]]</f>
        <v>0</v>
      </c>
      <c r="W610" s="4">
        <f t="shared" si="31"/>
        <v>0</v>
      </c>
      <c r="X610" s="3">
        <v>24.824999999999999</v>
      </c>
      <c r="Y610" s="3">
        <v>0</v>
      </c>
      <c r="Z610" s="4">
        <f>Table39[[#This Row],[LPN Hours Contract]]/Table39[[#This Row],[LPN Hours]]</f>
        <v>0</v>
      </c>
      <c r="AA610" s="3">
        <v>0</v>
      </c>
      <c r="AB610" s="3">
        <v>0</v>
      </c>
      <c r="AC610" s="4">
        <v>0</v>
      </c>
      <c r="AD610" s="3">
        <f>SUM(Table39[[#This Row],[CNA Hours]], Table39[[#This Row],[NA in Training Hours]], Table39[[#This Row],[Med Aide/Tech Hours]])</f>
        <v>94.066666666666663</v>
      </c>
      <c r="AE610" s="3">
        <f>SUM(Table39[[#This Row],[CNA Hours Contract]], Table39[[#This Row],[NA in Training Hours Contract]], Table39[[#This Row],[Med Aide/Tech Hours Contract]])</f>
        <v>0</v>
      </c>
      <c r="AF610" s="4">
        <f>Table39[[#This Row],[CNA/NA/Med Aide Contract Hours]]/Table39[[#This Row],[Total CNA, NA in Training, Med Aide/Tech Hours]]</f>
        <v>0</v>
      </c>
      <c r="AG610" s="3">
        <v>94.066666666666663</v>
      </c>
      <c r="AH610" s="3">
        <v>0</v>
      </c>
      <c r="AI610" s="4">
        <f>Table39[[#This Row],[CNA Hours Contract]]/Table39[[#This Row],[CNA Hours]]</f>
        <v>0</v>
      </c>
      <c r="AJ610" s="3">
        <v>0</v>
      </c>
      <c r="AK610" s="3">
        <v>0</v>
      </c>
      <c r="AL610" s="4">
        <v>0</v>
      </c>
      <c r="AM610" s="3">
        <v>0</v>
      </c>
      <c r="AN610" s="3">
        <v>0</v>
      </c>
      <c r="AO610" s="4">
        <v>0</v>
      </c>
      <c r="AP610" s="1" t="s">
        <v>608</v>
      </c>
      <c r="AQ610" s="1">
        <v>5</v>
      </c>
    </row>
    <row r="611" spans="1:43" x14ac:dyDescent="0.2">
      <c r="A611" s="1" t="s">
        <v>680</v>
      </c>
      <c r="B611" s="1" t="s">
        <v>1293</v>
      </c>
      <c r="C611" s="1" t="s">
        <v>1439</v>
      </c>
      <c r="D611" s="1" t="s">
        <v>1741</v>
      </c>
      <c r="E611" s="3">
        <v>40.488888888888887</v>
      </c>
      <c r="F611" s="3">
        <f t="shared" si="29"/>
        <v>201.15833333333333</v>
      </c>
      <c r="G611" s="3">
        <f>SUM(Table39[[#This Row],[RN Hours Contract (W/ Admin, DON)]], Table39[[#This Row],[LPN Contract Hours (w/ Admin)]], Table39[[#This Row],[CNA/NA/Med Aide Contract Hours]])</f>
        <v>0</v>
      </c>
      <c r="H611" s="4">
        <f>Table39[[#This Row],[Total Contract Hours]]/Table39[[#This Row],[Total Hours Nurse Staffing]]</f>
        <v>0</v>
      </c>
      <c r="I611" s="3">
        <f>SUM(Table39[[#This Row],[RN Hours]], Table39[[#This Row],[RN Admin Hours]], Table39[[#This Row],[RN DON Hours]])</f>
        <v>85.394444444444446</v>
      </c>
      <c r="J611" s="3">
        <f t="shared" si="30"/>
        <v>0</v>
      </c>
      <c r="K611" s="4">
        <f>Table39[[#This Row],[RN Hours Contract (W/ Admin, DON)]]/Table39[[#This Row],[RN Hours (w/ Admin, DON)]]</f>
        <v>0</v>
      </c>
      <c r="L611" s="3">
        <v>72.266666666666666</v>
      </c>
      <c r="M611" s="3">
        <v>0</v>
      </c>
      <c r="N611" s="4">
        <f>Table39[[#This Row],[RN Hours Contract]]/Table39[[#This Row],[RN Hours]]</f>
        <v>0</v>
      </c>
      <c r="O611" s="3">
        <v>1.75</v>
      </c>
      <c r="P611" s="3">
        <v>0</v>
      </c>
      <c r="Q611" s="4">
        <f>Table39[[#This Row],[RN Admin Hours Contract]]/Table39[[#This Row],[RN Admin Hours]]</f>
        <v>0</v>
      </c>
      <c r="R611" s="3">
        <v>11.377777777777778</v>
      </c>
      <c r="S611" s="3">
        <v>0</v>
      </c>
      <c r="T611" s="4">
        <f>Table39[[#This Row],[RN DON Hours Contract]]/Table39[[#This Row],[RN DON Hours]]</f>
        <v>0</v>
      </c>
      <c r="U611" s="3">
        <f>SUM(Table39[[#This Row],[LPN Hours]], Table39[[#This Row],[LPN Admin Hours]])</f>
        <v>0.6</v>
      </c>
      <c r="V611" s="3">
        <f>Table39[[#This Row],[LPN Hours Contract]]+Table39[[#This Row],[LPN Admin Hours Contract]]</f>
        <v>0</v>
      </c>
      <c r="W611" s="4">
        <f t="shared" si="31"/>
        <v>0</v>
      </c>
      <c r="X611" s="3">
        <v>0.6</v>
      </c>
      <c r="Y611" s="3">
        <v>0</v>
      </c>
      <c r="Z611" s="4">
        <f>Table39[[#This Row],[LPN Hours Contract]]/Table39[[#This Row],[LPN Hours]]</f>
        <v>0</v>
      </c>
      <c r="AA611" s="3">
        <v>0</v>
      </c>
      <c r="AB611" s="3">
        <v>0</v>
      </c>
      <c r="AC611" s="4">
        <v>0</v>
      </c>
      <c r="AD611" s="3">
        <f>SUM(Table39[[#This Row],[CNA Hours]], Table39[[#This Row],[NA in Training Hours]], Table39[[#This Row],[Med Aide/Tech Hours]])</f>
        <v>115.16388888888889</v>
      </c>
      <c r="AE611" s="3">
        <f>SUM(Table39[[#This Row],[CNA Hours Contract]], Table39[[#This Row],[NA in Training Hours Contract]], Table39[[#This Row],[Med Aide/Tech Hours Contract]])</f>
        <v>0</v>
      </c>
      <c r="AF611" s="4">
        <f>Table39[[#This Row],[CNA/NA/Med Aide Contract Hours]]/Table39[[#This Row],[Total CNA, NA in Training, Med Aide/Tech Hours]]</f>
        <v>0</v>
      </c>
      <c r="AG611" s="3">
        <v>115.16388888888889</v>
      </c>
      <c r="AH611" s="3">
        <v>0</v>
      </c>
      <c r="AI611" s="4">
        <f>Table39[[#This Row],[CNA Hours Contract]]/Table39[[#This Row],[CNA Hours]]</f>
        <v>0</v>
      </c>
      <c r="AJ611" s="3">
        <v>0</v>
      </c>
      <c r="AK611" s="3">
        <v>0</v>
      </c>
      <c r="AL611" s="4">
        <v>0</v>
      </c>
      <c r="AM611" s="3">
        <v>0</v>
      </c>
      <c r="AN611" s="3">
        <v>0</v>
      </c>
      <c r="AO611" s="4">
        <v>0</v>
      </c>
      <c r="AP611" s="1" t="s">
        <v>609</v>
      </c>
      <c r="AQ611" s="1">
        <v>5</v>
      </c>
    </row>
    <row r="612" spans="1:43" x14ac:dyDescent="0.2">
      <c r="A612" s="1" t="s">
        <v>680</v>
      </c>
      <c r="B612" s="1" t="s">
        <v>1294</v>
      </c>
      <c r="C612" s="1" t="s">
        <v>1482</v>
      </c>
      <c r="D612" s="1" t="s">
        <v>1706</v>
      </c>
      <c r="E612" s="3">
        <v>45.844444444444441</v>
      </c>
      <c r="F612" s="3">
        <f t="shared" si="29"/>
        <v>245.04755555555556</v>
      </c>
      <c r="G612" s="3">
        <f>SUM(Table39[[#This Row],[RN Hours Contract (W/ Admin, DON)]], Table39[[#This Row],[LPN Contract Hours (w/ Admin)]], Table39[[#This Row],[CNA/NA/Med Aide Contract Hours]])</f>
        <v>0</v>
      </c>
      <c r="H612" s="4">
        <f>Table39[[#This Row],[Total Contract Hours]]/Table39[[#This Row],[Total Hours Nurse Staffing]]</f>
        <v>0</v>
      </c>
      <c r="I612" s="3">
        <f>SUM(Table39[[#This Row],[RN Hours]], Table39[[#This Row],[RN Admin Hours]], Table39[[#This Row],[RN DON Hours]])</f>
        <v>39.197222222222223</v>
      </c>
      <c r="J612" s="3">
        <f t="shared" si="30"/>
        <v>0</v>
      </c>
      <c r="K612" s="4">
        <f>Table39[[#This Row],[RN Hours Contract (W/ Admin, DON)]]/Table39[[#This Row],[RN Hours (w/ Admin, DON)]]</f>
        <v>0</v>
      </c>
      <c r="L612" s="3">
        <v>26.841666666666665</v>
      </c>
      <c r="M612" s="3">
        <v>0</v>
      </c>
      <c r="N612" s="4">
        <f>Table39[[#This Row],[RN Hours Contract]]/Table39[[#This Row],[RN Hours]]</f>
        <v>0</v>
      </c>
      <c r="O612" s="3">
        <v>6.666666666666667</v>
      </c>
      <c r="P612" s="3">
        <v>0</v>
      </c>
      <c r="Q612" s="4">
        <f>Table39[[#This Row],[RN Admin Hours Contract]]/Table39[[#This Row],[RN Admin Hours]]</f>
        <v>0</v>
      </c>
      <c r="R612" s="3">
        <v>5.6888888888888891</v>
      </c>
      <c r="S612" s="3">
        <v>0</v>
      </c>
      <c r="T612" s="4">
        <f>Table39[[#This Row],[RN DON Hours Contract]]/Table39[[#This Row],[RN DON Hours]]</f>
        <v>0</v>
      </c>
      <c r="U612" s="3">
        <f>SUM(Table39[[#This Row],[LPN Hours]], Table39[[#This Row],[LPN Admin Hours]])</f>
        <v>53.24722222222222</v>
      </c>
      <c r="V612" s="3">
        <f>Table39[[#This Row],[LPN Hours Contract]]+Table39[[#This Row],[LPN Admin Hours Contract]]</f>
        <v>0</v>
      </c>
      <c r="W612" s="4">
        <f t="shared" si="31"/>
        <v>0</v>
      </c>
      <c r="X612" s="3">
        <v>47.55833333333333</v>
      </c>
      <c r="Y612" s="3">
        <v>0</v>
      </c>
      <c r="Z612" s="4">
        <f>Table39[[#This Row],[LPN Hours Contract]]/Table39[[#This Row],[LPN Hours]]</f>
        <v>0</v>
      </c>
      <c r="AA612" s="3">
        <v>5.6888888888888891</v>
      </c>
      <c r="AB612" s="3">
        <v>0</v>
      </c>
      <c r="AC612" s="4">
        <f>Table39[[#This Row],[LPN Admin Hours Contract]]/Table39[[#This Row],[LPN Admin Hours]]</f>
        <v>0</v>
      </c>
      <c r="AD612" s="3">
        <f>SUM(Table39[[#This Row],[CNA Hours]], Table39[[#This Row],[NA in Training Hours]], Table39[[#This Row],[Med Aide/Tech Hours]])</f>
        <v>152.6031111111111</v>
      </c>
      <c r="AE612" s="3">
        <f>SUM(Table39[[#This Row],[CNA Hours Contract]], Table39[[#This Row],[NA in Training Hours Contract]], Table39[[#This Row],[Med Aide/Tech Hours Contract]])</f>
        <v>0</v>
      </c>
      <c r="AF612" s="4">
        <f>Table39[[#This Row],[CNA/NA/Med Aide Contract Hours]]/Table39[[#This Row],[Total CNA, NA in Training, Med Aide/Tech Hours]]</f>
        <v>0</v>
      </c>
      <c r="AG612" s="3">
        <v>152.6031111111111</v>
      </c>
      <c r="AH612" s="3">
        <v>0</v>
      </c>
      <c r="AI612" s="4">
        <f>Table39[[#This Row],[CNA Hours Contract]]/Table39[[#This Row],[CNA Hours]]</f>
        <v>0</v>
      </c>
      <c r="AJ612" s="3">
        <v>0</v>
      </c>
      <c r="AK612" s="3">
        <v>0</v>
      </c>
      <c r="AL612" s="4">
        <v>0</v>
      </c>
      <c r="AM612" s="3">
        <v>0</v>
      </c>
      <c r="AN612" s="3">
        <v>0</v>
      </c>
      <c r="AO612" s="4">
        <v>0</v>
      </c>
      <c r="AP612" s="1" t="s">
        <v>610</v>
      </c>
      <c r="AQ612" s="1">
        <v>5</v>
      </c>
    </row>
    <row r="613" spans="1:43" x14ac:dyDescent="0.2">
      <c r="A613" s="1" t="s">
        <v>680</v>
      </c>
      <c r="B613" s="1" t="s">
        <v>1295</v>
      </c>
      <c r="C613" s="1" t="s">
        <v>1684</v>
      </c>
      <c r="D613" s="1" t="s">
        <v>1741</v>
      </c>
      <c r="E613" s="3">
        <v>74.988888888888894</v>
      </c>
      <c r="F613" s="3">
        <f t="shared" si="29"/>
        <v>263.45555555555558</v>
      </c>
      <c r="G613" s="3">
        <f>SUM(Table39[[#This Row],[RN Hours Contract (W/ Admin, DON)]], Table39[[#This Row],[LPN Contract Hours (w/ Admin)]], Table39[[#This Row],[CNA/NA/Med Aide Contract Hours]])</f>
        <v>0</v>
      </c>
      <c r="H613" s="4">
        <f>Table39[[#This Row],[Total Contract Hours]]/Table39[[#This Row],[Total Hours Nurse Staffing]]</f>
        <v>0</v>
      </c>
      <c r="I613" s="3">
        <f>SUM(Table39[[#This Row],[RN Hours]], Table39[[#This Row],[RN Admin Hours]], Table39[[#This Row],[RN DON Hours]])</f>
        <v>70.052777777777777</v>
      </c>
      <c r="J613" s="3">
        <f t="shared" si="30"/>
        <v>0</v>
      </c>
      <c r="K613" s="4">
        <f>Table39[[#This Row],[RN Hours Contract (W/ Admin, DON)]]/Table39[[#This Row],[RN Hours (w/ Admin, DON)]]</f>
        <v>0</v>
      </c>
      <c r="L613" s="3">
        <v>44.430555555555557</v>
      </c>
      <c r="M613" s="3">
        <v>0</v>
      </c>
      <c r="N613" s="4">
        <f>Table39[[#This Row],[RN Hours Contract]]/Table39[[#This Row],[RN Hours]]</f>
        <v>0</v>
      </c>
      <c r="O613" s="3">
        <v>20.466666666666665</v>
      </c>
      <c r="P613" s="3">
        <v>0</v>
      </c>
      <c r="Q613" s="4">
        <f>Table39[[#This Row],[RN Admin Hours Contract]]/Table39[[#This Row],[RN Admin Hours]]</f>
        <v>0</v>
      </c>
      <c r="R613" s="3">
        <v>5.1555555555555559</v>
      </c>
      <c r="S613" s="3">
        <v>0</v>
      </c>
      <c r="T613" s="4">
        <f>Table39[[#This Row],[RN DON Hours Contract]]/Table39[[#This Row],[RN DON Hours]]</f>
        <v>0</v>
      </c>
      <c r="U613" s="3">
        <f>SUM(Table39[[#This Row],[LPN Hours]], Table39[[#This Row],[LPN Admin Hours]])</f>
        <v>73.083333333333329</v>
      </c>
      <c r="V613" s="3">
        <f>Table39[[#This Row],[LPN Hours Contract]]+Table39[[#This Row],[LPN Admin Hours Contract]]</f>
        <v>0</v>
      </c>
      <c r="W613" s="4">
        <f t="shared" si="31"/>
        <v>0</v>
      </c>
      <c r="X613" s="3">
        <v>64.083333333333329</v>
      </c>
      <c r="Y613" s="3">
        <v>0</v>
      </c>
      <c r="Z613" s="4">
        <f>Table39[[#This Row],[LPN Hours Contract]]/Table39[[#This Row],[LPN Hours]]</f>
        <v>0</v>
      </c>
      <c r="AA613" s="3">
        <v>9</v>
      </c>
      <c r="AB613" s="3">
        <v>0</v>
      </c>
      <c r="AC613" s="4">
        <f>Table39[[#This Row],[LPN Admin Hours Contract]]/Table39[[#This Row],[LPN Admin Hours]]</f>
        <v>0</v>
      </c>
      <c r="AD613" s="3">
        <f>SUM(Table39[[#This Row],[CNA Hours]], Table39[[#This Row],[NA in Training Hours]], Table39[[#This Row],[Med Aide/Tech Hours]])</f>
        <v>120.31944444444444</v>
      </c>
      <c r="AE613" s="3">
        <f>SUM(Table39[[#This Row],[CNA Hours Contract]], Table39[[#This Row],[NA in Training Hours Contract]], Table39[[#This Row],[Med Aide/Tech Hours Contract]])</f>
        <v>0</v>
      </c>
      <c r="AF613" s="4">
        <f>Table39[[#This Row],[CNA/NA/Med Aide Contract Hours]]/Table39[[#This Row],[Total CNA, NA in Training, Med Aide/Tech Hours]]</f>
        <v>0</v>
      </c>
      <c r="AG613" s="3">
        <v>120.31944444444444</v>
      </c>
      <c r="AH613" s="3">
        <v>0</v>
      </c>
      <c r="AI613" s="4">
        <f>Table39[[#This Row],[CNA Hours Contract]]/Table39[[#This Row],[CNA Hours]]</f>
        <v>0</v>
      </c>
      <c r="AJ613" s="3">
        <v>0</v>
      </c>
      <c r="AK613" s="3">
        <v>0</v>
      </c>
      <c r="AL613" s="4">
        <v>0</v>
      </c>
      <c r="AM613" s="3">
        <v>0</v>
      </c>
      <c r="AN613" s="3">
        <v>0</v>
      </c>
      <c r="AO613" s="4">
        <v>0</v>
      </c>
      <c r="AP613" s="1" t="s">
        <v>611</v>
      </c>
      <c r="AQ613" s="1">
        <v>5</v>
      </c>
    </row>
    <row r="614" spans="1:43" x14ac:dyDescent="0.2">
      <c r="A614" s="1" t="s">
        <v>680</v>
      </c>
      <c r="B614" s="1" t="s">
        <v>1296</v>
      </c>
      <c r="C614" s="1" t="s">
        <v>1380</v>
      </c>
      <c r="D614" s="1" t="s">
        <v>1703</v>
      </c>
      <c r="E614" s="3">
        <v>46.87777777777778</v>
      </c>
      <c r="F614" s="3">
        <f t="shared" si="29"/>
        <v>169.75600000000003</v>
      </c>
      <c r="G614" s="3">
        <f>SUM(Table39[[#This Row],[RN Hours Contract (W/ Admin, DON)]], Table39[[#This Row],[LPN Contract Hours (w/ Admin)]], Table39[[#This Row],[CNA/NA/Med Aide Contract Hours]])</f>
        <v>0</v>
      </c>
      <c r="H614" s="4">
        <f>Table39[[#This Row],[Total Contract Hours]]/Table39[[#This Row],[Total Hours Nurse Staffing]]</f>
        <v>0</v>
      </c>
      <c r="I614" s="3">
        <f>SUM(Table39[[#This Row],[RN Hours]], Table39[[#This Row],[RN Admin Hours]], Table39[[#This Row],[RN DON Hours]])</f>
        <v>47.791111111111107</v>
      </c>
      <c r="J614" s="3">
        <f t="shared" si="30"/>
        <v>0</v>
      </c>
      <c r="K614" s="4">
        <f>Table39[[#This Row],[RN Hours Contract (W/ Admin, DON)]]/Table39[[#This Row],[RN Hours (w/ Admin, DON)]]</f>
        <v>0</v>
      </c>
      <c r="L614" s="3">
        <v>36.947111111111106</v>
      </c>
      <c r="M614" s="3">
        <v>0</v>
      </c>
      <c r="N614" s="4">
        <f>Table39[[#This Row],[RN Hours Contract]]/Table39[[#This Row],[RN Hours]]</f>
        <v>0</v>
      </c>
      <c r="O614" s="3">
        <v>5.2215555555555557</v>
      </c>
      <c r="P614" s="3">
        <v>0</v>
      </c>
      <c r="Q614" s="4">
        <f>Table39[[#This Row],[RN Admin Hours Contract]]/Table39[[#This Row],[RN Admin Hours]]</f>
        <v>0</v>
      </c>
      <c r="R614" s="3">
        <v>5.6224444444444446</v>
      </c>
      <c r="S614" s="3">
        <v>0</v>
      </c>
      <c r="T614" s="4">
        <f>Table39[[#This Row],[RN DON Hours Contract]]/Table39[[#This Row],[RN DON Hours]]</f>
        <v>0</v>
      </c>
      <c r="U614" s="3">
        <f>SUM(Table39[[#This Row],[LPN Hours]], Table39[[#This Row],[LPN Admin Hours]])</f>
        <v>30.33666666666667</v>
      </c>
      <c r="V614" s="3">
        <f>Table39[[#This Row],[LPN Hours Contract]]+Table39[[#This Row],[LPN Admin Hours Contract]]</f>
        <v>0</v>
      </c>
      <c r="W614" s="4">
        <f t="shared" si="31"/>
        <v>0</v>
      </c>
      <c r="X614" s="3">
        <v>30.33666666666667</v>
      </c>
      <c r="Y614" s="3">
        <v>0</v>
      </c>
      <c r="Z614" s="4">
        <f>Table39[[#This Row],[LPN Hours Contract]]/Table39[[#This Row],[LPN Hours]]</f>
        <v>0</v>
      </c>
      <c r="AA614" s="3">
        <v>0</v>
      </c>
      <c r="AB614" s="3">
        <v>0</v>
      </c>
      <c r="AC614" s="4">
        <v>0</v>
      </c>
      <c r="AD614" s="3">
        <f>SUM(Table39[[#This Row],[CNA Hours]], Table39[[#This Row],[NA in Training Hours]], Table39[[#This Row],[Med Aide/Tech Hours]])</f>
        <v>91.628222222222234</v>
      </c>
      <c r="AE614" s="3">
        <f>SUM(Table39[[#This Row],[CNA Hours Contract]], Table39[[#This Row],[NA in Training Hours Contract]], Table39[[#This Row],[Med Aide/Tech Hours Contract]])</f>
        <v>0</v>
      </c>
      <c r="AF614" s="4">
        <f>Table39[[#This Row],[CNA/NA/Med Aide Contract Hours]]/Table39[[#This Row],[Total CNA, NA in Training, Med Aide/Tech Hours]]</f>
        <v>0</v>
      </c>
      <c r="AG614" s="3">
        <v>91.628222222222234</v>
      </c>
      <c r="AH614" s="3">
        <v>0</v>
      </c>
      <c r="AI614" s="4">
        <f>Table39[[#This Row],[CNA Hours Contract]]/Table39[[#This Row],[CNA Hours]]</f>
        <v>0</v>
      </c>
      <c r="AJ614" s="3">
        <v>0</v>
      </c>
      <c r="AK614" s="3">
        <v>0</v>
      </c>
      <c r="AL614" s="4">
        <v>0</v>
      </c>
      <c r="AM614" s="3">
        <v>0</v>
      </c>
      <c r="AN614" s="3">
        <v>0</v>
      </c>
      <c r="AO614" s="4">
        <v>0</v>
      </c>
      <c r="AP614" s="1" t="s">
        <v>612</v>
      </c>
      <c r="AQ614" s="1">
        <v>5</v>
      </c>
    </row>
    <row r="615" spans="1:43" x14ac:dyDescent="0.2">
      <c r="A615" s="1" t="s">
        <v>680</v>
      </c>
      <c r="B615" s="1" t="s">
        <v>1297</v>
      </c>
      <c r="C615" s="1" t="s">
        <v>1420</v>
      </c>
      <c r="D615" s="1" t="s">
        <v>1741</v>
      </c>
      <c r="E615" s="3">
        <v>20.100000000000001</v>
      </c>
      <c r="F615" s="3">
        <f t="shared" si="29"/>
        <v>133.68333333333334</v>
      </c>
      <c r="G615" s="3">
        <f>SUM(Table39[[#This Row],[RN Hours Contract (W/ Admin, DON)]], Table39[[#This Row],[LPN Contract Hours (w/ Admin)]], Table39[[#This Row],[CNA/NA/Med Aide Contract Hours]])</f>
        <v>0.35555555555555557</v>
      </c>
      <c r="H615" s="4">
        <f>Table39[[#This Row],[Total Contract Hours]]/Table39[[#This Row],[Total Hours Nurse Staffing]]</f>
        <v>2.6596849935585755E-3</v>
      </c>
      <c r="I615" s="3">
        <f>SUM(Table39[[#This Row],[RN Hours]], Table39[[#This Row],[RN Admin Hours]], Table39[[#This Row],[RN DON Hours]])</f>
        <v>54.50277777777778</v>
      </c>
      <c r="J615" s="3">
        <f t="shared" si="30"/>
        <v>0.35555555555555557</v>
      </c>
      <c r="K615" s="4">
        <f>Table39[[#This Row],[RN Hours Contract (W/ Admin, DON)]]/Table39[[#This Row],[RN Hours (w/ Admin, DON)]]</f>
        <v>6.5236226492023852E-3</v>
      </c>
      <c r="L615" s="3">
        <v>46.00277777777778</v>
      </c>
      <c r="M615" s="3">
        <v>0.35555555555555557</v>
      </c>
      <c r="N615" s="4">
        <f>Table39[[#This Row],[RN Hours Contract]]/Table39[[#This Row],[RN Hours]]</f>
        <v>7.7290018718676407E-3</v>
      </c>
      <c r="O615" s="3">
        <v>3.75</v>
      </c>
      <c r="P615" s="3">
        <v>0</v>
      </c>
      <c r="Q615" s="4">
        <f>Table39[[#This Row],[RN Admin Hours Contract]]/Table39[[#This Row],[RN Admin Hours]]</f>
        <v>0</v>
      </c>
      <c r="R615" s="3">
        <v>4.75</v>
      </c>
      <c r="S615" s="3">
        <v>0</v>
      </c>
      <c r="T615" s="4">
        <f>Table39[[#This Row],[RN DON Hours Contract]]/Table39[[#This Row],[RN DON Hours]]</f>
        <v>0</v>
      </c>
      <c r="U615" s="3">
        <f>SUM(Table39[[#This Row],[LPN Hours]], Table39[[#This Row],[LPN Admin Hours]])</f>
        <v>0</v>
      </c>
      <c r="V615" s="3">
        <f>Table39[[#This Row],[LPN Hours Contract]]+Table39[[#This Row],[LPN Admin Hours Contract]]</f>
        <v>0</v>
      </c>
      <c r="W615" s="4">
        <v>0</v>
      </c>
      <c r="X615" s="3">
        <v>0</v>
      </c>
      <c r="Y615" s="3">
        <v>0</v>
      </c>
      <c r="Z615" s="4">
        <v>0</v>
      </c>
      <c r="AA615" s="3">
        <v>0</v>
      </c>
      <c r="AB615" s="3">
        <v>0</v>
      </c>
      <c r="AC615" s="4">
        <v>0</v>
      </c>
      <c r="AD615" s="3">
        <f>SUM(Table39[[#This Row],[CNA Hours]], Table39[[#This Row],[NA in Training Hours]], Table39[[#This Row],[Med Aide/Tech Hours]])</f>
        <v>79.180555555555557</v>
      </c>
      <c r="AE615" s="3">
        <f>SUM(Table39[[#This Row],[CNA Hours Contract]], Table39[[#This Row],[NA in Training Hours Contract]], Table39[[#This Row],[Med Aide/Tech Hours Contract]])</f>
        <v>0</v>
      </c>
      <c r="AF615" s="4">
        <f>Table39[[#This Row],[CNA/NA/Med Aide Contract Hours]]/Table39[[#This Row],[Total CNA, NA in Training, Med Aide/Tech Hours]]</f>
        <v>0</v>
      </c>
      <c r="AG615" s="3">
        <v>79.180555555555557</v>
      </c>
      <c r="AH615" s="3">
        <v>0</v>
      </c>
      <c r="AI615" s="4">
        <f>Table39[[#This Row],[CNA Hours Contract]]/Table39[[#This Row],[CNA Hours]]</f>
        <v>0</v>
      </c>
      <c r="AJ615" s="3">
        <v>0</v>
      </c>
      <c r="AK615" s="3">
        <v>0</v>
      </c>
      <c r="AL615" s="4">
        <v>0</v>
      </c>
      <c r="AM615" s="3">
        <v>0</v>
      </c>
      <c r="AN615" s="3">
        <v>0</v>
      </c>
      <c r="AO615" s="4">
        <v>0</v>
      </c>
      <c r="AP615" s="1" t="s">
        <v>613</v>
      </c>
      <c r="AQ615" s="1">
        <v>5</v>
      </c>
    </row>
    <row r="616" spans="1:43" x14ac:dyDescent="0.2">
      <c r="A616" s="1" t="s">
        <v>680</v>
      </c>
      <c r="B616" s="1" t="s">
        <v>1298</v>
      </c>
      <c r="C616" s="1" t="s">
        <v>1637</v>
      </c>
      <c r="D616" s="1" t="s">
        <v>1736</v>
      </c>
      <c r="E616" s="3">
        <v>34.577777777777776</v>
      </c>
      <c r="F616" s="3">
        <f t="shared" si="29"/>
        <v>126.12777777777779</v>
      </c>
      <c r="G616" s="3">
        <f>SUM(Table39[[#This Row],[RN Hours Contract (W/ Admin, DON)]], Table39[[#This Row],[LPN Contract Hours (w/ Admin)]], Table39[[#This Row],[CNA/NA/Med Aide Contract Hours]])</f>
        <v>0</v>
      </c>
      <c r="H616" s="4">
        <f>Table39[[#This Row],[Total Contract Hours]]/Table39[[#This Row],[Total Hours Nurse Staffing]]</f>
        <v>0</v>
      </c>
      <c r="I616" s="3">
        <f>SUM(Table39[[#This Row],[RN Hours]], Table39[[#This Row],[RN Admin Hours]], Table39[[#This Row],[RN DON Hours]])</f>
        <v>26.319444444444446</v>
      </c>
      <c r="J616" s="3">
        <f t="shared" si="30"/>
        <v>0</v>
      </c>
      <c r="K616" s="4">
        <f>Table39[[#This Row],[RN Hours Contract (W/ Admin, DON)]]/Table39[[#This Row],[RN Hours (w/ Admin, DON)]]</f>
        <v>0</v>
      </c>
      <c r="L616" s="3">
        <v>20.908333333333335</v>
      </c>
      <c r="M616" s="3">
        <v>0</v>
      </c>
      <c r="N616" s="4">
        <f>Table39[[#This Row],[RN Hours Contract]]/Table39[[#This Row],[RN Hours]]</f>
        <v>0</v>
      </c>
      <c r="O616" s="3">
        <v>0.35</v>
      </c>
      <c r="P616" s="3">
        <v>0</v>
      </c>
      <c r="Q616" s="4">
        <f>Table39[[#This Row],[RN Admin Hours Contract]]/Table39[[#This Row],[RN Admin Hours]]</f>
        <v>0</v>
      </c>
      <c r="R616" s="3">
        <v>5.0611111111111109</v>
      </c>
      <c r="S616" s="3">
        <v>0</v>
      </c>
      <c r="T616" s="4">
        <f>Table39[[#This Row],[RN DON Hours Contract]]/Table39[[#This Row],[RN DON Hours]]</f>
        <v>0</v>
      </c>
      <c r="U616" s="3">
        <f>SUM(Table39[[#This Row],[LPN Hours]], Table39[[#This Row],[LPN Admin Hours]])</f>
        <v>24.675000000000001</v>
      </c>
      <c r="V616" s="3">
        <f>Table39[[#This Row],[LPN Hours Contract]]+Table39[[#This Row],[LPN Admin Hours Contract]]</f>
        <v>0</v>
      </c>
      <c r="W616" s="4">
        <f t="shared" si="31"/>
        <v>0</v>
      </c>
      <c r="X616" s="3">
        <v>19.75</v>
      </c>
      <c r="Y616" s="3">
        <v>0</v>
      </c>
      <c r="Z616" s="4">
        <f>Table39[[#This Row],[LPN Hours Contract]]/Table39[[#This Row],[LPN Hours]]</f>
        <v>0</v>
      </c>
      <c r="AA616" s="3">
        <v>4.9249999999999998</v>
      </c>
      <c r="AB616" s="3">
        <v>0</v>
      </c>
      <c r="AC616" s="4">
        <f>Table39[[#This Row],[LPN Admin Hours Contract]]/Table39[[#This Row],[LPN Admin Hours]]</f>
        <v>0</v>
      </c>
      <c r="AD616" s="3">
        <f>SUM(Table39[[#This Row],[CNA Hours]], Table39[[#This Row],[NA in Training Hours]], Table39[[#This Row],[Med Aide/Tech Hours]])</f>
        <v>75.13333333333334</v>
      </c>
      <c r="AE616" s="3">
        <f>SUM(Table39[[#This Row],[CNA Hours Contract]], Table39[[#This Row],[NA in Training Hours Contract]], Table39[[#This Row],[Med Aide/Tech Hours Contract]])</f>
        <v>0</v>
      </c>
      <c r="AF616" s="4">
        <f>Table39[[#This Row],[CNA/NA/Med Aide Contract Hours]]/Table39[[#This Row],[Total CNA, NA in Training, Med Aide/Tech Hours]]</f>
        <v>0</v>
      </c>
      <c r="AG616" s="3">
        <v>75.13333333333334</v>
      </c>
      <c r="AH616" s="3">
        <v>0</v>
      </c>
      <c r="AI616" s="4">
        <f>Table39[[#This Row],[CNA Hours Contract]]/Table39[[#This Row],[CNA Hours]]</f>
        <v>0</v>
      </c>
      <c r="AJ616" s="3">
        <v>0</v>
      </c>
      <c r="AK616" s="3">
        <v>0</v>
      </c>
      <c r="AL616" s="4">
        <v>0</v>
      </c>
      <c r="AM616" s="3">
        <v>0</v>
      </c>
      <c r="AN616" s="3">
        <v>0</v>
      </c>
      <c r="AO616" s="4">
        <v>0</v>
      </c>
      <c r="AP616" s="1" t="s">
        <v>614</v>
      </c>
      <c r="AQ616" s="1">
        <v>5</v>
      </c>
    </row>
    <row r="617" spans="1:43" x14ac:dyDescent="0.2">
      <c r="A617" s="1" t="s">
        <v>680</v>
      </c>
      <c r="B617" s="1" t="s">
        <v>1299</v>
      </c>
      <c r="C617" s="1" t="s">
        <v>1391</v>
      </c>
      <c r="D617" s="1" t="s">
        <v>1795</v>
      </c>
      <c r="E617" s="3">
        <v>30.977777777777778</v>
      </c>
      <c r="F617" s="3">
        <f t="shared" si="29"/>
        <v>120.98555555555556</v>
      </c>
      <c r="G617" s="3">
        <f>SUM(Table39[[#This Row],[RN Hours Contract (W/ Admin, DON)]], Table39[[#This Row],[LPN Contract Hours (w/ Admin)]], Table39[[#This Row],[CNA/NA/Med Aide Contract Hours]])</f>
        <v>21.261111111111113</v>
      </c>
      <c r="H617" s="4">
        <f>Table39[[#This Row],[Total Contract Hours]]/Table39[[#This Row],[Total Hours Nurse Staffing]]</f>
        <v>0.17573264026008614</v>
      </c>
      <c r="I617" s="3">
        <f>SUM(Table39[[#This Row],[RN Hours]], Table39[[#This Row],[RN Admin Hours]], Table39[[#This Row],[RN DON Hours]])</f>
        <v>23.843333333333334</v>
      </c>
      <c r="J617" s="3">
        <f t="shared" si="30"/>
        <v>0</v>
      </c>
      <c r="K617" s="4">
        <f>Table39[[#This Row],[RN Hours Contract (W/ Admin, DON)]]/Table39[[#This Row],[RN Hours (w/ Admin, DON)]]</f>
        <v>0</v>
      </c>
      <c r="L617" s="3">
        <v>13.176666666666668</v>
      </c>
      <c r="M617" s="3">
        <v>0</v>
      </c>
      <c r="N617" s="4">
        <f>Table39[[#This Row],[RN Hours Contract]]/Table39[[#This Row],[RN Hours]]</f>
        <v>0</v>
      </c>
      <c r="O617" s="3">
        <v>4.8888888888888893</v>
      </c>
      <c r="P617" s="3">
        <v>0</v>
      </c>
      <c r="Q617" s="4">
        <f>Table39[[#This Row],[RN Admin Hours Contract]]/Table39[[#This Row],[RN Admin Hours]]</f>
        <v>0</v>
      </c>
      <c r="R617" s="3">
        <v>5.7777777777777777</v>
      </c>
      <c r="S617" s="3">
        <v>0</v>
      </c>
      <c r="T617" s="4">
        <f>Table39[[#This Row],[RN DON Hours Contract]]/Table39[[#This Row],[RN DON Hours]]</f>
        <v>0</v>
      </c>
      <c r="U617" s="3">
        <f>SUM(Table39[[#This Row],[LPN Hours]], Table39[[#This Row],[LPN Admin Hours]])</f>
        <v>24.38666666666667</v>
      </c>
      <c r="V617" s="3">
        <f>Table39[[#This Row],[LPN Hours Contract]]+Table39[[#This Row],[LPN Admin Hours Contract]]</f>
        <v>0</v>
      </c>
      <c r="W617" s="4">
        <f t="shared" si="31"/>
        <v>0</v>
      </c>
      <c r="X617" s="3">
        <v>24.38666666666667</v>
      </c>
      <c r="Y617" s="3">
        <v>0</v>
      </c>
      <c r="Z617" s="4">
        <f>Table39[[#This Row],[LPN Hours Contract]]/Table39[[#This Row],[LPN Hours]]</f>
        <v>0</v>
      </c>
      <c r="AA617" s="3">
        <v>0</v>
      </c>
      <c r="AB617" s="3">
        <v>0</v>
      </c>
      <c r="AC617" s="4">
        <v>0</v>
      </c>
      <c r="AD617" s="3">
        <f>SUM(Table39[[#This Row],[CNA Hours]], Table39[[#This Row],[NA in Training Hours]], Table39[[#This Row],[Med Aide/Tech Hours]])</f>
        <v>72.75555555555556</v>
      </c>
      <c r="AE617" s="3">
        <f>SUM(Table39[[#This Row],[CNA Hours Contract]], Table39[[#This Row],[NA in Training Hours Contract]], Table39[[#This Row],[Med Aide/Tech Hours Contract]])</f>
        <v>21.261111111111113</v>
      </c>
      <c r="AF617" s="4">
        <f>Table39[[#This Row],[CNA/NA/Med Aide Contract Hours]]/Table39[[#This Row],[Total CNA, NA in Training, Med Aide/Tech Hours]]</f>
        <v>0.29222663408674404</v>
      </c>
      <c r="AG617" s="3">
        <v>72.75555555555556</v>
      </c>
      <c r="AH617" s="3">
        <v>21.261111111111113</v>
      </c>
      <c r="AI617" s="4">
        <f>Table39[[#This Row],[CNA Hours Contract]]/Table39[[#This Row],[CNA Hours]]</f>
        <v>0.29222663408674404</v>
      </c>
      <c r="AJ617" s="3">
        <v>0</v>
      </c>
      <c r="AK617" s="3">
        <v>0</v>
      </c>
      <c r="AL617" s="4">
        <v>0</v>
      </c>
      <c r="AM617" s="3">
        <v>0</v>
      </c>
      <c r="AN617" s="3">
        <v>0</v>
      </c>
      <c r="AO617" s="4">
        <v>0</v>
      </c>
      <c r="AP617" s="1" t="s">
        <v>615</v>
      </c>
      <c r="AQ617" s="1">
        <v>5</v>
      </c>
    </row>
    <row r="618" spans="1:43" x14ac:dyDescent="0.2">
      <c r="A618" s="1" t="s">
        <v>680</v>
      </c>
      <c r="B618" s="1" t="s">
        <v>1300</v>
      </c>
      <c r="C618" s="1" t="s">
        <v>1414</v>
      </c>
      <c r="D618" s="1" t="s">
        <v>1707</v>
      </c>
      <c r="E618" s="3">
        <v>47.655555555555559</v>
      </c>
      <c r="F618" s="3">
        <f t="shared" si="29"/>
        <v>296.17500000000001</v>
      </c>
      <c r="G618" s="3">
        <f>SUM(Table39[[#This Row],[RN Hours Contract (W/ Admin, DON)]], Table39[[#This Row],[LPN Contract Hours (w/ Admin)]], Table39[[#This Row],[CNA/NA/Med Aide Contract Hours]])</f>
        <v>21.519444444444446</v>
      </c>
      <c r="H618" s="4">
        <f>Table39[[#This Row],[Total Contract Hours]]/Table39[[#This Row],[Total Hours Nurse Staffing]]</f>
        <v>7.2657869315250936E-2</v>
      </c>
      <c r="I618" s="3">
        <f>SUM(Table39[[#This Row],[RN Hours]], Table39[[#This Row],[RN Admin Hours]], Table39[[#This Row],[RN DON Hours]])</f>
        <v>72.055555555555557</v>
      </c>
      <c r="J618" s="3">
        <f t="shared" si="30"/>
        <v>14.302777777777777</v>
      </c>
      <c r="K618" s="4">
        <f>Table39[[#This Row],[RN Hours Contract (W/ Admin, DON)]]/Table39[[#This Row],[RN Hours (w/ Admin, DON)]]</f>
        <v>0.1984965304548959</v>
      </c>
      <c r="L618" s="3">
        <v>46.202777777777776</v>
      </c>
      <c r="M618" s="3">
        <v>14.302777777777777</v>
      </c>
      <c r="N618" s="4">
        <f>Table39[[#This Row],[RN Hours Contract]]/Table39[[#This Row],[RN Hours]]</f>
        <v>0.3095653219503397</v>
      </c>
      <c r="O618" s="3">
        <v>19.8</v>
      </c>
      <c r="P618" s="3">
        <v>0</v>
      </c>
      <c r="Q618" s="4">
        <f>Table39[[#This Row],[RN Admin Hours Contract]]/Table39[[#This Row],[RN Admin Hours]]</f>
        <v>0</v>
      </c>
      <c r="R618" s="3">
        <v>6.052777777777778</v>
      </c>
      <c r="S618" s="3">
        <v>0</v>
      </c>
      <c r="T618" s="4">
        <f>Table39[[#This Row],[RN DON Hours Contract]]/Table39[[#This Row],[RN DON Hours]]</f>
        <v>0</v>
      </c>
      <c r="U618" s="3">
        <f>SUM(Table39[[#This Row],[LPN Hours]], Table39[[#This Row],[LPN Admin Hours]])</f>
        <v>55.077777777777783</v>
      </c>
      <c r="V618" s="3">
        <f>Table39[[#This Row],[LPN Hours Contract]]+Table39[[#This Row],[LPN Admin Hours Contract]]</f>
        <v>7.2166666666666668</v>
      </c>
      <c r="W618" s="4">
        <f t="shared" si="31"/>
        <v>0.13102683074440186</v>
      </c>
      <c r="X618" s="3">
        <v>48.85</v>
      </c>
      <c r="Y618" s="3">
        <v>7.2166666666666668</v>
      </c>
      <c r="Z618" s="4">
        <f>Table39[[#This Row],[LPN Hours Contract]]/Table39[[#This Row],[LPN Hours]]</f>
        <v>0.14773114977823268</v>
      </c>
      <c r="AA618" s="3">
        <v>6.2277777777777779</v>
      </c>
      <c r="AB618" s="3">
        <v>0</v>
      </c>
      <c r="AC618" s="4">
        <f>Table39[[#This Row],[LPN Admin Hours Contract]]/Table39[[#This Row],[LPN Admin Hours]]</f>
        <v>0</v>
      </c>
      <c r="AD618" s="3">
        <f>SUM(Table39[[#This Row],[CNA Hours]], Table39[[#This Row],[NA in Training Hours]], Table39[[#This Row],[Med Aide/Tech Hours]])</f>
        <v>169.04166666666666</v>
      </c>
      <c r="AE618" s="3">
        <f>SUM(Table39[[#This Row],[CNA Hours Contract]], Table39[[#This Row],[NA in Training Hours Contract]], Table39[[#This Row],[Med Aide/Tech Hours Contract]])</f>
        <v>0</v>
      </c>
      <c r="AF618" s="4">
        <f>Table39[[#This Row],[CNA/NA/Med Aide Contract Hours]]/Table39[[#This Row],[Total CNA, NA in Training, Med Aide/Tech Hours]]</f>
        <v>0</v>
      </c>
      <c r="AG618" s="3">
        <v>169.04166666666666</v>
      </c>
      <c r="AH618" s="3">
        <v>0</v>
      </c>
      <c r="AI618" s="4">
        <f>Table39[[#This Row],[CNA Hours Contract]]/Table39[[#This Row],[CNA Hours]]</f>
        <v>0</v>
      </c>
      <c r="AJ618" s="3">
        <v>0</v>
      </c>
      <c r="AK618" s="3">
        <v>0</v>
      </c>
      <c r="AL618" s="4">
        <v>0</v>
      </c>
      <c r="AM618" s="3">
        <v>0</v>
      </c>
      <c r="AN618" s="3">
        <v>0</v>
      </c>
      <c r="AO618" s="4">
        <v>0</v>
      </c>
      <c r="AP618" s="1" t="s">
        <v>616</v>
      </c>
      <c r="AQ618" s="1">
        <v>5</v>
      </c>
    </row>
    <row r="619" spans="1:43" x14ac:dyDescent="0.2">
      <c r="A619" s="1" t="s">
        <v>680</v>
      </c>
      <c r="B619" s="1" t="s">
        <v>1301</v>
      </c>
      <c r="C619" s="1" t="s">
        <v>1439</v>
      </c>
      <c r="D619" s="1" t="s">
        <v>1741</v>
      </c>
      <c r="E619" s="3">
        <v>80.388888888888886</v>
      </c>
      <c r="F619" s="3">
        <f t="shared" si="29"/>
        <v>162.42333333333335</v>
      </c>
      <c r="G619" s="3">
        <f>SUM(Table39[[#This Row],[RN Hours Contract (W/ Admin, DON)]], Table39[[#This Row],[LPN Contract Hours (w/ Admin)]], Table39[[#This Row],[CNA/NA/Med Aide Contract Hours]])</f>
        <v>0</v>
      </c>
      <c r="H619" s="4">
        <f>Table39[[#This Row],[Total Contract Hours]]/Table39[[#This Row],[Total Hours Nurse Staffing]]</f>
        <v>0</v>
      </c>
      <c r="I619" s="3">
        <f>SUM(Table39[[#This Row],[RN Hours]], Table39[[#This Row],[RN Admin Hours]], Table39[[#This Row],[RN DON Hours]])</f>
        <v>40.799999999999997</v>
      </c>
      <c r="J619" s="3">
        <f t="shared" si="30"/>
        <v>0</v>
      </c>
      <c r="K619" s="4">
        <f>Table39[[#This Row],[RN Hours Contract (W/ Admin, DON)]]/Table39[[#This Row],[RN Hours (w/ Admin, DON)]]</f>
        <v>0</v>
      </c>
      <c r="L619" s="3">
        <v>35.005555555555553</v>
      </c>
      <c r="M619" s="3">
        <v>0</v>
      </c>
      <c r="N619" s="4">
        <f>Table39[[#This Row],[RN Hours Contract]]/Table39[[#This Row],[RN Hours]]</f>
        <v>0</v>
      </c>
      <c r="O619" s="3">
        <v>0</v>
      </c>
      <c r="P619" s="3">
        <v>0</v>
      </c>
      <c r="Q619" s="4">
        <v>0</v>
      </c>
      <c r="R619" s="3">
        <v>5.7944444444444443</v>
      </c>
      <c r="S619" s="3">
        <v>0</v>
      </c>
      <c r="T619" s="4">
        <f>Table39[[#This Row],[RN DON Hours Contract]]/Table39[[#This Row],[RN DON Hours]]</f>
        <v>0</v>
      </c>
      <c r="U619" s="3">
        <f>SUM(Table39[[#This Row],[LPN Hours]], Table39[[#This Row],[LPN Admin Hours]])</f>
        <v>23.433333333333334</v>
      </c>
      <c r="V619" s="3">
        <f>Table39[[#This Row],[LPN Hours Contract]]+Table39[[#This Row],[LPN Admin Hours Contract]]</f>
        <v>0</v>
      </c>
      <c r="W619" s="4">
        <f t="shared" si="31"/>
        <v>0</v>
      </c>
      <c r="X619" s="3">
        <v>15.980555555555556</v>
      </c>
      <c r="Y619" s="3">
        <v>0</v>
      </c>
      <c r="Z619" s="4">
        <f>Table39[[#This Row],[LPN Hours Contract]]/Table39[[#This Row],[LPN Hours]]</f>
        <v>0</v>
      </c>
      <c r="AA619" s="3">
        <v>7.4527777777777775</v>
      </c>
      <c r="AB619" s="3">
        <v>0</v>
      </c>
      <c r="AC619" s="4">
        <f>Table39[[#This Row],[LPN Admin Hours Contract]]/Table39[[#This Row],[LPN Admin Hours]]</f>
        <v>0</v>
      </c>
      <c r="AD619" s="3">
        <f>SUM(Table39[[#This Row],[CNA Hours]], Table39[[#This Row],[NA in Training Hours]], Table39[[#This Row],[Med Aide/Tech Hours]])</f>
        <v>98.19</v>
      </c>
      <c r="AE619" s="3">
        <f>SUM(Table39[[#This Row],[CNA Hours Contract]], Table39[[#This Row],[NA in Training Hours Contract]], Table39[[#This Row],[Med Aide/Tech Hours Contract]])</f>
        <v>0</v>
      </c>
      <c r="AF619" s="4">
        <f>Table39[[#This Row],[CNA/NA/Med Aide Contract Hours]]/Table39[[#This Row],[Total CNA, NA in Training, Med Aide/Tech Hours]]</f>
        <v>0</v>
      </c>
      <c r="AG619" s="3">
        <v>98.19</v>
      </c>
      <c r="AH619" s="3">
        <v>0</v>
      </c>
      <c r="AI619" s="4">
        <f>Table39[[#This Row],[CNA Hours Contract]]/Table39[[#This Row],[CNA Hours]]</f>
        <v>0</v>
      </c>
      <c r="AJ619" s="3">
        <v>0</v>
      </c>
      <c r="AK619" s="3">
        <v>0</v>
      </c>
      <c r="AL619" s="4">
        <v>0</v>
      </c>
      <c r="AM619" s="3">
        <v>0</v>
      </c>
      <c r="AN619" s="3">
        <v>0</v>
      </c>
      <c r="AO619" s="4">
        <v>0</v>
      </c>
      <c r="AP619" s="1" t="s">
        <v>617</v>
      </c>
      <c r="AQ619" s="1">
        <v>5</v>
      </c>
    </row>
    <row r="620" spans="1:43" x14ac:dyDescent="0.2">
      <c r="A620" s="1" t="s">
        <v>680</v>
      </c>
      <c r="B620" s="1" t="s">
        <v>1302</v>
      </c>
      <c r="C620" s="1" t="s">
        <v>1685</v>
      </c>
      <c r="D620" s="1" t="s">
        <v>1731</v>
      </c>
      <c r="E620" s="3">
        <v>43.444444444444443</v>
      </c>
      <c r="F620" s="3">
        <f t="shared" si="29"/>
        <v>160.49722222222221</v>
      </c>
      <c r="G620" s="3">
        <f>SUM(Table39[[#This Row],[RN Hours Contract (W/ Admin, DON)]], Table39[[#This Row],[LPN Contract Hours (w/ Admin)]], Table39[[#This Row],[CNA/NA/Med Aide Contract Hours]])</f>
        <v>0</v>
      </c>
      <c r="H620" s="4">
        <f>Table39[[#This Row],[Total Contract Hours]]/Table39[[#This Row],[Total Hours Nurse Staffing]]</f>
        <v>0</v>
      </c>
      <c r="I620" s="3">
        <f>SUM(Table39[[#This Row],[RN Hours]], Table39[[#This Row],[RN Admin Hours]], Table39[[#This Row],[RN DON Hours]])</f>
        <v>23.863888888888891</v>
      </c>
      <c r="J620" s="3">
        <f t="shared" si="30"/>
        <v>0</v>
      </c>
      <c r="K620" s="4">
        <f>Table39[[#This Row],[RN Hours Contract (W/ Admin, DON)]]/Table39[[#This Row],[RN Hours (w/ Admin, DON)]]</f>
        <v>0</v>
      </c>
      <c r="L620" s="3">
        <v>20.225000000000001</v>
      </c>
      <c r="M620" s="3">
        <v>0</v>
      </c>
      <c r="N620" s="4">
        <f>Table39[[#This Row],[RN Hours Contract]]/Table39[[#This Row],[RN Hours]]</f>
        <v>0</v>
      </c>
      <c r="O620" s="3">
        <v>0</v>
      </c>
      <c r="P620" s="3">
        <v>0</v>
      </c>
      <c r="Q620" s="4">
        <v>0</v>
      </c>
      <c r="R620" s="3">
        <v>3.6388888888888888</v>
      </c>
      <c r="S620" s="3">
        <v>0</v>
      </c>
      <c r="T620" s="4">
        <f>Table39[[#This Row],[RN DON Hours Contract]]/Table39[[#This Row],[RN DON Hours]]</f>
        <v>0</v>
      </c>
      <c r="U620" s="3">
        <f>SUM(Table39[[#This Row],[LPN Hours]], Table39[[#This Row],[LPN Admin Hours]])</f>
        <v>34.352777777777781</v>
      </c>
      <c r="V620" s="3">
        <f>Table39[[#This Row],[LPN Hours Contract]]+Table39[[#This Row],[LPN Admin Hours Contract]]</f>
        <v>0</v>
      </c>
      <c r="W620" s="4">
        <f t="shared" si="31"/>
        <v>0</v>
      </c>
      <c r="X620" s="3">
        <v>28.322222222222223</v>
      </c>
      <c r="Y620" s="3">
        <v>0</v>
      </c>
      <c r="Z620" s="4">
        <f>Table39[[#This Row],[LPN Hours Contract]]/Table39[[#This Row],[LPN Hours]]</f>
        <v>0</v>
      </c>
      <c r="AA620" s="3">
        <v>6.0305555555555559</v>
      </c>
      <c r="AB620" s="3">
        <v>0</v>
      </c>
      <c r="AC620" s="4">
        <f>Table39[[#This Row],[LPN Admin Hours Contract]]/Table39[[#This Row],[LPN Admin Hours]]</f>
        <v>0</v>
      </c>
      <c r="AD620" s="3">
        <f>SUM(Table39[[#This Row],[CNA Hours]], Table39[[#This Row],[NA in Training Hours]], Table39[[#This Row],[Med Aide/Tech Hours]])</f>
        <v>102.28055555555555</v>
      </c>
      <c r="AE620" s="3">
        <f>SUM(Table39[[#This Row],[CNA Hours Contract]], Table39[[#This Row],[NA in Training Hours Contract]], Table39[[#This Row],[Med Aide/Tech Hours Contract]])</f>
        <v>0</v>
      </c>
      <c r="AF620" s="4">
        <f>Table39[[#This Row],[CNA/NA/Med Aide Contract Hours]]/Table39[[#This Row],[Total CNA, NA in Training, Med Aide/Tech Hours]]</f>
        <v>0</v>
      </c>
      <c r="AG620" s="3">
        <v>102.28055555555555</v>
      </c>
      <c r="AH620" s="3">
        <v>0</v>
      </c>
      <c r="AI620" s="4">
        <f>Table39[[#This Row],[CNA Hours Contract]]/Table39[[#This Row],[CNA Hours]]</f>
        <v>0</v>
      </c>
      <c r="AJ620" s="3">
        <v>0</v>
      </c>
      <c r="AK620" s="3">
        <v>0</v>
      </c>
      <c r="AL620" s="4">
        <v>0</v>
      </c>
      <c r="AM620" s="3">
        <v>0</v>
      </c>
      <c r="AN620" s="3">
        <v>0</v>
      </c>
      <c r="AO620" s="4">
        <v>0</v>
      </c>
      <c r="AP620" s="1" t="s">
        <v>618</v>
      </c>
      <c r="AQ620" s="1">
        <v>5</v>
      </c>
    </row>
    <row r="621" spans="1:43" x14ac:dyDescent="0.2">
      <c r="A621" s="1" t="s">
        <v>680</v>
      </c>
      <c r="B621" s="1" t="s">
        <v>1303</v>
      </c>
      <c r="C621" s="1" t="s">
        <v>1640</v>
      </c>
      <c r="D621" s="1" t="s">
        <v>1748</v>
      </c>
      <c r="E621" s="3">
        <v>43.366666666666667</v>
      </c>
      <c r="F621" s="3">
        <f t="shared" si="29"/>
        <v>105.17433333333334</v>
      </c>
      <c r="G621" s="3">
        <f>SUM(Table39[[#This Row],[RN Hours Contract (W/ Admin, DON)]], Table39[[#This Row],[LPN Contract Hours (w/ Admin)]], Table39[[#This Row],[CNA/NA/Med Aide Contract Hours]])</f>
        <v>11.769444444444446</v>
      </c>
      <c r="H621" s="4">
        <f>Table39[[#This Row],[Total Contract Hours]]/Table39[[#This Row],[Total Hours Nurse Staffing]]</f>
        <v>0.1119041506746999</v>
      </c>
      <c r="I621" s="3">
        <f>SUM(Table39[[#This Row],[RN Hours]], Table39[[#This Row],[RN Admin Hours]], Table39[[#This Row],[RN DON Hours]])</f>
        <v>30.20888888888889</v>
      </c>
      <c r="J621" s="3">
        <f t="shared" si="30"/>
        <v>4.1944444444444446</v>
      </c>
      <c r="K621" s="4">
        <f>Table39[[#This Row],[RN Hours Contract (W/ Admin, DON)]]/Table39[[#This Row],[RN Hours (w/ Admin, DON)]]</f>
        <v>0.13884802118581727</v>
      </c>
      <c r="L621" s="3">
        <v>24.494666666666667</v>
      </c>
      <c r="M621" s="3">
        <v>4.1944444444444446</v>
      </c>
      <c r="N621" s="4">
        <f>Table39[[#This Row],[RN Hours Contract]]/Table39[[#This Row],[RN Hours]]</f>
        <v>0.17123909059568523</v>
      </c>
      <c r="O621" s="3">
        <v>5.7142222222222232</v>
      </c>
      <c r="P621" s="3">
        <v>0</v>
      </c>
      <c r="Q621" s="4">
        <f>Table39[[#This Row],[RN Admin Hours Contract]]/Table39[[#This Row],[RN Admin Hours]]</f>
        <v>0</v>
      </c>
      <c r="R621" s="3">
        <v>0</v>
      </c>
      <c r="S621" s="3">
        <v>0</v>
      </c>
      <c r="T621" s="4">
        <v>0</v>
      </c>
      <c r="U621" s="3">
        <f>SUM(Table39[[#This Row],[LPN Hours]], Table39[[#This Row],[LPN Admin Hours]])</f>
        <v>9.7666666666666675</v>
      </c>
      <c r="V621" s="3">
        <f>Table39[[#This Row],[LPN Hours Contract]]+Table39[[#This Row],[LPN Admin Hours Contract]]</f>
        <v>7.5750000000000002</v>
      </c>
      <c r="W621" s="4">
        <f t="shared" si="31"/>
        <v>0.77559726962457332</v>
      </c>
      <c r="X621" s="3">
        <v>9.7666666666666675</v>
      </c>
      <c r="Y621" s="3">
        <v>7.5750000000000002</v>
      </c>
      <c r="Z621" s="4">
        <f>Table39[[#This Row],[LPN Hours Contract]]/Table39[[#This Row],[LPN Hours]]</f>
        <v>0.77559726962457332</v>
      </c>
      <c r="AA621" s="3">
        <v>0</v>
      </c>
      <c r="AB621" s="3">
        <v>0</v>
      </c>
      <c r="AC621" s="4">
        <v>0</v>
      </c>
      <c r="AD621" s="3">
        <f>SUM(Table39[[#This Row],[CNA Hours]], Table39[[#This Row],[NA in Training Hours]], Table39[[#This Row],[Med Aide/Tech Hours]])</f>
        <v>65.198777777777778</v>
      </c>
      <c r="AE621" s="3">
        <f>SUM(Table39[[#This Row],[CNA Hours Contract]], Table39[[#This Row],[NA in Training Hours Contract]], Table39[[#This Row],[Med Aide/Tech Hours Contract]])</f>
        <v>0</v>
      </c>
      <c r="AF621" s="4">
        <f>Table39[[#This Row],[CNA/NA/Med Aide Contract Hours]]/Table39[[#This Row],[Total CNA, NA in Training, Med Aide/Tech Hours]]</f>
        <v>0</v>
      </c>
      <c r="AG621" s="3">
        <v>65.198777777777778</v>
      </c>
      <c r="AH621" s="3">
        <v>0</v>
      </c>
      <c r="AI621" s="4">
        <f>Table39[[#This Row],[CNA Hours Contract]]/Table39[[#This Row],[CNA Hours]]</f>
        <v>0</v>
      </c>
      <c r="AJ621" s="3">
        <v>0</v>
      </c>
      <c r="AK621" s="3">
        <v>0</v>
      </c>
      <c r="AL621" s="4">
        <v>0</v>
      </c>
      <c r="AM621" s="3">
        <v>0</v>
      </c>
      <c r="AN621" s="3">
        <v>0</v>
      </c>
      <c r="AO621" s="4">
        <v>0</v>
      </c>
      <c r="AP621" s="1" t="s">
        <v>619</v>
      </c>
      <c r="AQ621" s="1">
        <v>5</v>
      </c>
    </row>
    <row r="622" spans="1:43" x14ac:dyDescent="0.2">
      <c r="A622" s="1" t="s">
        <v>680</v>
      </c>
      <c r="B622" s="1" t="s">
        <v>1304</v>
      </c>
      <c r="C622" s="1" t="s">
        <v>1686</v>
      </c>
      <c r="D622" s="1" t="s">
        <v>1750</v>
      </c>
      <c r="E622" s="3">
        <v>60.355555555555554</v>
      </c>
      <c r="F622" s="3">
        <f t="shared" si="29"/>
        <v>265.66944444444448</v>
      </c>
      <c r="G622" s="3">
        <f>SUM(Table39[[#This Row],[RN Hours Contract (W/ Admin, DON)]], Table39[[#This Row],[LPN Contract Hours (w/ Admin)]], Table39[[#This Row],[CNA/NA/Med Aide Contract Hours]])</f>
        <v>0</v>
      </c>
      <c r="H622" s="4">
        <f>Table39[[#This Row],[Total Contract Hours]]/Table39[[#This Row],[Total Hours Nurse Staffing]]</f>
        <v>0</v>
      </c>
      <c r="I622" s="3">
        <f>SUM(Table39[[#This Row],[RN Hours]], Table39[[#This Row],[RN Admin Hours]], Table39[[#This Row],[RN DON Hours]])</f>
        <v>114.85833333333335</v>
      </c>
      <c r="J622" s="3">
        <f t="shared" si="30"/>
        <v>0</v>
      </c>
      <c r="K622" s="4">
        <f>Table39[[#This Row],[RN Hours Contract (W/ Admin, DON)]]/Table39[[#This Row],[RN Hours (w/ Admin, DON)]]</f>
        <v>0</v>
      </c>
      <c r="L622" s="3">
        <v>85.238888888888894</v>
      </c>
      <c r="M622" s="3">
        <v>0</v>
      </c>
      <c r="N622" s="4">
        <f>Table39[[#This Row],[RN Hours Contract]]/Table39[[#This Row],[RN Hours]]</f>
        <v>0</v>
      </c>
      <c r="O622" s="3">
        <v>24.863888888888887</v>
      </c>
      <c r="P622" s="3">
        <v>0</v>
      </c>
      <c r="Q622" s="4">
        <f>Table39[[#This Row],[RN Admin Hours Contract]]/Table39[[#This Row],[RN Admin Hours]]</f>
        <v>0</v>
      </c>
      <c r="R622" s="3">
        <v>4.7555555555555555</v>
      </c>
      <c r="S622" s="3">
        <v>0</v>
      </c>
      <c r="T622" s="4">
        <f>Table39[[#This Row],[RN DON Hours Contract]]/Table39[[#This Row],[RN DON Hours]]</f>
        <v>0</v>
      </c>
      <c r="U622" s="3">
        <f>SUM(Table39[[#This Row],[LPN Hours]], Table39[[#This Row],[LPN Admin Hours]])</f>
        <v>18.7</v>
      </c>
      <c r="V622" s="3">
        <f>Table39[[#This Row],[LPN Hours Contract]]+Table39[[#This Row],[LPN Admin Hours Contract]]</f>
        <v>0</v>
      </c>
      <c r="W622" s="4">
        <f t="shared" si="31"/>
        <v>0</v>
      </c>
      <c r="X622" s="3">
        <v>15.388888888888889</v>
      </c>
      <c r="Y622" s="3">
        <v>0</v>
      </c>
      <c r="Z622" s="4">
        <f>Table39[[#This Row],[LPN Hours Contract]]/Table39[[#This Row],[LPN Hours]]</f>
        <v>0</v>
      </c>
      <c r="AA622" s="3">
        <v>3.3111111111111109</v>
      </c>
      <c r="AB622" s="3">
        <v>0</v>
      </c>
      <c r="AC622" s="4">
        <f>Table39[[#This Row],[LPN Admin Hours Contract]]/Table39[[#This Row],[LPN Admin Hours]]</f>
        <v>0</v>
      </c>
      <c r="AD622" s="3">
        <f>SUM(Table39[[#This Row],[CNA Hours]], Table39[[#This Row],[NA in Training Hours]], Table39[[#This Row],[Med Aide/Tech Hours]])</f>
        <v>132.11111111111111</v>
      </c>
      <c r="AE622" s="3">
        <f>SUM(Table39[[#This Row],[CNA Hours Contract]], Table39[[#This Row],[NA in Training Hours Contract]], Table39[[#This Row],[Med Aide/Tech Hours Contract]])</f>
        <v>0</v>
      </c>
      <c r="AF622" s="4">
        <f>Table39[[#This Row],[CNA/NA/Med Aide Contract Hours]]/Table39[[#This Row],[Total CNA, NA in Training, Med Aide/Tech Hours]]</f>
        <v>0</v>
      </c>
      <c r="AG622" s="3">
        <v>132.11111111111111</v>
      </c>
      <c r="AH622" s="3">
        <v>0</v>
      </c>
      <c r="AI622" s="4">
        <f>Table39[[#This Row],[CNA Hours Contract]]/Table39[[#This Row],[CNA Hours]]</f>
        <v>0</v>
      </c>
      <c r="AJ622" s="3">
        <v>0</v>
      </c>
      <c r="AK622" s="3">
        <v>0</v>
      </c>
      <c r="AL622" s="4">
        <v>0</v>
      </c>
      <c r="AM622" s="3">
        <v>0</v>
      </c>
      <c r="AN622" s="3">
        <v>0</v>
      </c>
      <c r="AO622" s="4">
        <v>0</v>
      </c>
      <c r="AP622" s="1" t="s">
        <v>620</v>
      </c>
      <c r="AQ622" s="1">
        <v>5</v>
      </c>
    </row>
    <row r="623" spans="1:43" x14ac:dyDescent="0.2">
      <c r="A623" s="1" t="s">
        <v>680</v>
      </c>
      <c r="B623" s="1" t="s">
        <v>1305</v>
      </c>
      <c r="C623" s="1" t="s">
        <v>1404</v>
      </c>
      <c r="D623" s="1" t="s">
        <v>1756</v>
      </c>
      <c r="E623" s="3">
        <v>45.233333333333334</v>
      </c>
      <c r="F623" s="3">
        <f t="shared" si="29"/>
        <v>230.13888888888889</v>
      </c>
      <c r="G623" s="3">
        <f>SUM(Table39[[#This Row],[RN Hours Contract (W/ Admin, DON)]], Table39[[#This Row],[LPN Contract Hours (w/ Admin)]], Table39[[#This Row],[CNA/NA/Med Aide Contract Hours]])</f>
        <v>0</v>
      </c>
      <c r="H623" s="4">
        <f>Table39[[#This Row],[Total Contract Hours]]/Table39[[#This Row],[Total Hours Nurse Staffing]]</f>
        <v>0</v>
      </c>
      <c r="I623" s="3">
        <f>SUM(Table39[[#This Row],[RN Hours]], Table39[[#This Row],[RN Admin Hours]], Table39[[#This Row],[RN DON Hours]])</f>
        <v>53.094444444444441</v>
      </c>
      <c r="J623" s="3">
        <f t="shared" si="30"/>
        <v>0</v>
      </c>
      <c r="K623" s="4">
        <f>Table39[[#This Row],[RN Hours Contract (W/ Admin, DON)]]/Table39[[#This Row],[RN Hours (w/ Admin, DON)]]</f>
        <v>0</v>
      </c>
      <c r="L623" s="3">
        <v>36.538888888888891</v>
      </c>
      <c r="M623" s="3">
        <v>0</v>
      </c>
      <c r="N623" s="4">
        <f>Table39[[#This Row],[RN Hours Contract]]/Table39[[#This Row],[RN Hours]]</f>
        <v>0</v>
      </c>
      <c r="O623" s="3">
        <v>13.977777777777778</v>
      </c>
      <c r="P623" s="3">
        <v>0</v>
      </c>
      <c r="Q623" s="4">
        <f>Table39[[#This Row],[RN Admin Hours Contract]]/Table39[[#This Row],[RN Admin Hours]]</f>
        <v>0</v>
      </c>
      <c r="R623" s="3">
        <v>2.5777777777777779</v>
      </c>
      <c r="S623" s="3">
        <v>0</v>
      </c>
      <c r="T623" s="4">
        <f>Table39[[#This Row],[RN DON Hours Contract]]/Table39[[#This Row],[RN DON Hours]]</f>
        <v>0</v>
      </c>
      <c r="U623" s="3">
        <f>SUM(Table39[[#This Row],[LPN Hours]], Table39[[#This Row],[LPN Admin Hours]])</f>
        <v>47.87222222222222</v>
      </c>
      <c r="V623" s="3">
        <f>Table39[[#This Row],[LPN Hours Contract]]+Table39[[#This Row],[LPN Admin Hours Contract]]</f>
        <v>0</v>
      </c>
      <c r="W623" s="4">
        <f t="shared" si="31"/>
        <v>0</v>
      </c>
      <c r="X623" s="3">
        <v>47.87222222222222</v>
      </c>
      <c r="Y623" s="3">
        <v>0</v>
      </c>
      <c r="Z623" s="4">
        <f>Table39[[#This Row],[LPN Hours Contract]]/Table39[[#This Row],[LPN Hours]]</f>
        <v>0</v>
      </c>
      <c r="AA623" s="3">
        <v>0</v>
      </c>
      <c r="AB623" s="3">
        <v>0</v>
      </c>
      <c r="AC623" s="4">
        <v>0</v>
      </c>
      <c r="AD623" s="3">
        <f>SUM(Table39[[#This Row],[CNA Hours]], Table39[[#This Row],[NA in Training Hours]], Table39[[#This Row],[Med Aide/Tech Hours]])</f>
        <v>129.17222222222222</v>
      </c>
      <c r="AE623" s="3">
        <f>SUM(Table39[[#This Row],[CNA Hours Contract]], Table39[[#This Row],[NA in Training Hours Contract]], Table39[[#This Row],[Med Aide/Tech Hours Contract]])</f>
        <v>0</v>
      </c>
      <c r="AF623" s="4">
        <f>Table39[[#This Row],[CNA/NA/Med Aide Contract Hours]]/Table39[[#This Row],[Total CNA, NA in Training, Med Aide/Tech Hours]]</f>
        <v>0</v>
      </c>
      <c r="AG623" s="3">
        <v>129.17222222222222</v>
      </c>
      <c r="AH623" s="3">
        <v>0</v>
      </c>
      <c r="AI623" s="4">
        <f>Table39[[#This Row],[CNA Hours Contract]]/Table39[[#This Row],[CNA Hours]]</f>
        <v>0</v>
      </c>
      <c r="AJ623" s="3">
        <v>0</v>
      </c>
      <c r="AK623" s="3">
        <v>0</v>
      </c>
      <c r="AL623" s="4">
        <v>0</v>
      </c>
      <c r="AM623" s="3">
        <v>0</v>
      </c>
      <c r="AN623" s="3">
        <v>0</v>
      </c>
      <c r="AO623" s="4">
        <v>0</v>
      </c>
      <c r="AP623" s="1" t="s">
        <v>621</v>
      </c>
      <c r="AQ623" s="1">
        <v>5</v>
      </c>
    </row>
    <row r="624" spans="1:43" x14ac:dyDescent="0.2">
      <c r="A624" s="1" t="s">
        <v>680</v>
      </c>
      <c r="B624" s="1" t="s">
        <v>1306</v>
      </c>
      <c r="C624" s="1" t="s">
        <v>1437</v>
      </c>
      <c r="D624" s="1" t="s">
        <v>1754</v>
      </c>
      <c r="E624" s="3">
        <v>31.277777777777779</v>
      </c>
      <c r="F624" s="3">
        <f t="shared" si="29"/>
        <v>162.84511111111112</v>
      </c>
      <c r="G624" s="3">
        <f>SUM(Table39[[#This Row],[RN Hours Contract (W/ Admin, DON)]], Table39[[#This Row],[LPN Contract Hours (w/ Admin)]], Table39[[#This Row],[CNA/NA/Med Aide Contract Hours]])</f>
        <v>0</v>
      </c>
      <c r="H624" s="4">
        <f>Table39[[#This Row],[Total Contract Hours]]/Table39[[#This Row],[Total Hours Nurse Staffing]]</f>
        <v>0</v>
      </c>
      <c r="I624" s="3">
        <f>SUM(Table39[[#This Row],[RN Hours]], Table39[[#This Row],[RN Admin Hours]], Table39[[#This Row],[RN DON Hours]])</f>
        <v>74.022888888888886</v>
      </c>
      <c r="J624" s="3">
        <f t="shared" si="30"/>
        <v>0</v>
      </c>
      <c r="K624" s="4">
        <f>Table39[[#This Row],[RN Hours Contract (W/ Admin, DON)]]/Table39[[#This Row],[RN Hours (w/ Admin, DON)]]</f>
        <v>0</v>
      </c>
      <c r="L624" s="3">
        <v>56.442333333333337</v>
      </c>
      <c r="M624" s="3">
        <v>0</v>
      </c>
      <c r="N624" s="4">
        <f>Table39[[#This Row],[RN Hours Contract]]/Table39[[#This Row],[RN Hours]]</f>
        <v>0</v>
      </c>
      <c r="O624" s="3">
        <v>11.891666666666667</v>
      </c>
      <c r="P624" s="3">
        <v>0</v>
      </c>
      <c r="Q624" s="4">
        <f>Table39[[#This Row],[RN Admin Hours Contract]]/Table39[[#This Row],[RN Admin Hours]]</f>
        <v>0</v>
      </c>
      <c r="R624" s="3">
        <v>5.6888888888888891</v>
      </c>
      <c r="S624" s="3">
        <v>0</v>
      </c>
      <c r="T624" s="4">
        <f>Table39[[#This Row],[RN DON Hours Contract]]/Table39[[#This Row],[RN DON Hours]]</f>
        <v>0</v>
      </c>
      <c r="U624" s="3">
        <f>SUM(Table39[[#This Row],[LPN Hours]], Table39[[#This Row],[LPN Admin Hours]])</f>
        <v>2.3311111111111114</v>
      </c>
      <c r="V624" s="3">
        <f>Table39[[#This Row],[LPN Hours Contract]]+Table39[[#This Row],[LPN Admin Hours Contract]]</f>
        <v>0</v>
      </c>
      <c r="W624" s="4">
        <f t="shared" si="31"/>
        <v>0</v>
      </c>
      <c r="X624" s="3">
        <v>2.3311111111111114</v>
      </c>
      <c r="Y624" s="3">
        <v>0</v>
      </c>
      <c r="Z624" s="4">
        <f>Table39[[#This Row],[LPN Hours Contract]]/Table39[[#This Row],[LPN Hours]]</f>
        <v>0</v>
      </c>
      <c r="AA624" s="3">
        <v>0</v>
      </c>
      <c r="AB624" s="3">
        <v>0</v>
      </c>
      <c r="AC624" s="4">
        <v>0</v>
      </c>
      <c r="AD624" s="3">
        <f>SUM(Table39[[#This Row],[CNA Hours]], Table39[[#This Row],[NA in Training Hours]], Table39[[#This Row],[Med Aide/Tech Hours]])</f>
        <v>86.49111111111111</v>
      </c>
      <c r="AE624" s="3">
        <f>SUM(Table39[[#This Row],[CNA Hours Contract]], Table39[[#This Row],[NA in Training Hours Contract]], Table39[[#This Row],[Med Aide/Tech Hours Contract]])</f>
        <v>0</v>
      </c>
      <c r="AF624" s="4">
        <f>Table39[[#This Row],[CNA/NA/Med Aide Contract Hours]]/Table39[[#This Row],[Total CNA, NA in Training, Med Aide/Tech Hours]]</f>
        <v>0</v>
      </c>
      <c r="AG624" s="3">
        <v>86.49111111111111</v>
      </c>
      <c r="AH624" s="3">
        <v>0</v>
      </c>
      <c r="AI624" s="4">
        <f>Table39[[#This Row],[CNA Hours Contract]]/Table39[[#This Row],[CNA Hours]]</f>
        <v>0</v>
      </c>
      <c r="AJ624" s="3">
        <v>0</v>
      </c>
      <c r="AK624" s="3">
        <v>0</v>
      </c>
      <c r="AL624" s="4">
        <v>0</v>
      </c>
      <c r="AM624" s="3">
        <v>0</v>
      </c>
      <c r="AN624" s="3">
        <v>0</v>
      </c>
      <c r="AO624" s="4">
        <v>0</v>
      </c>
      <c r="AP624" s="1" t="s">
        <v>622</v>
      </c>
      <c r="AQ624" s="1">
        <v>5</v>
      </c>
    </row>
    <row r="625" spans="1:43" x14ac:dyDescent="0.2">
      <c r="A625" s="1" t="s">
        <v>680</v>
      </c>
      <c r="B625" s="1" t="s">
        <v>1307</v>
      </c>
      <c r="C625" s="1" t="s">
        <v>1407</v>
      </c>
      <c r="D625" s="1" t="s">
        <v>1723</v>
      </c>
      <c r="E625" s="3">
        <v>23.111111111111111</v>
      </c>
      <c r="F625" s="3">
        <f t="shared" si="29"/>
        <v>74.484777777777794</v>
      </c>
      <c r="G625" s="3">
        <f>SUM(Table39[[#This Row],[RN Hours Contract (W/ Admin, DON)]], Table39[[#This Row],[LPN Contract Hours (w/ Admin)]], Table39[[#This Row],[CNA/NA/Med Aide Contract Hours]])</f>
        <v>0</v>
      </c>
      <c r="H625" s="4">
        <f>Table39[[#This Row],[Total Contract Hours]]/Table39[[#This Row],[Total Hours Nurse Staffing]]</f>
        <v>0</v>
      </c>
      <c r="I625" s="3">
        <f>SUM(Table39[[#This Row],[RN Hours]], Table39[[#This Row],[RN Admin Hours]], Table39[[#This Row],[RN DON Hours]])</f>
        <v>18.676222222222229</v>
      </c>
      <c r="J625" s="3">
        <f t="shared" si="30"/>
        <v>0</v>
      </c>
      <c r="K625" s="4">
        <f>Table39[[#This Row],[RN Hours Contract (W/ Admin, DON)]]/Table39[[#This Row],[RN Hours (w/ Admin, DON)]]</f>
        <v>0</v>
      </c>
      <c r="L625" s="3">
        <v>8.5649999999999995</v>
      </c>
      <c r="M625" s="3">
        <v>0</v>
      </c>
      <c r="N625" s="4">
        <f>Table39[[#This Row],[RN Hours Contract]]/Table39[[#This Row],[RN Hours]]</f>
        <v>0</v>
      </c>
      <c r="O625" s="3">
        <v>4.3970000000000002</v>
      </c>
      <c r="P625" s="3">
        <v>0</v>
      </c>
      <c r="Q625" s="4">
        <f>Table39[[#This Row],[RN Admin Hours Contract]]/Table39[[#This Row],[RN Admin Hours]]</f>
        <v>0</v>
      </c>
      <c r="R625" s="3">
        <v>5.7142222222222285</v>
      </c>
      <c r="S625" s="3">
        <v>0</v>
      </c>
      <c r="T625" s="4">
        <f>Table39[[#This Row],[RN DON Hours Contract]]/Table39[[#This Row],[RN DON Hours]]</f>
        <v>0</v>
      </c>
      <c r="U625" s="3">
        <f>SUM(Table39[[#This Row],[LPN Hours]], Table39[[#This Row],[LPN Admin Hours]])</f>
        <v>15.638555555555556</v>
      </c>
      <c r="V625" s="3">
        <f>Table39[[#This Row],[LPN Hours Contract]]+Table39[[#This Row],[LPN Admin Hours Contract]]</f>
        <v>0</v>
      </c>
      <c r="W625" s="4">
        <f t="shared" si="31"/>
        <v>0</v>
      </c>
      <c r="X625" s="3">
        <v>15.260777777777777</v>
      </c>
      <c r="Y625" s="3">
        <v>0</v>
      </c>
      <c r="Z625" s="4">
        <f>Table39[[#This Row],[LPN Hours Contract]]/Table39[[#This Row],[LPN Hours]]</f>
        <v>0</v>
      </c>
      <c r="AA625" s="3">
        <v>0.37777777777777777</v>
      </c>
      <c r="AB625" s="3">
        <v>0</v>
      </c>
      <c r="AC625" s="4">
        <f>Table39[[#This Row],[LPN Admin Hours Contract]]/Table39[[#This Row],[LPN Admin Hours]]</f>
        <v>0</v>
      </c>
      <c r="AD625" s="3">
        <f>SUM(Table39[[#This Row],[CNA Hours]], Table39[[#This Row],[NA in Training Hours]], Table39[[#This Row],[Med Aide/Tech Hours]])</f>
        <v>40.17</v>
      </c>
      <c r="AE625" s="3">
        <f>SUM(Table39[[#This Row],[CNA Hours Contract]], Table39[[#This Row],[NA in Training Hours Contract]], Table39[[#This Row],[Med Aide/Tech Hours Contract]])</f>
        <v>0</v>
      </c>
      <c r="AF625" s="4">
        <f>Table39[[#This Row],[CNA/NA/Med Aide Contract Hours]]/Table39[[#This Row],[Total CNA, NA in Training, Med Aide/Tech Hours]]</f>
        <v>0</v>
      </c>
      <c r="AG625" s="3">
        <v>40.17</v>
      </c>
      <c r="AH625" s="3">
        <v>0</v>
      </c>
      <c r="AI625" s="4">
        <f>Table39[[#This Row],[CNA Hours Contract]]/Table39[[#This Row],[CNA Hours]]</f>
        <v>0</v>
      </c>
      <c r="AJ625" s="3">
        <v>0</v>
      </c>
      <c r="AK625" s="3">
        <v>0</v>
      </c>
      <c r="AL625" s="4">
        <v>0</v>
      </c>
      <c r="AM625" s="3">
        <v>0</v>
      </c>
      <c r="AN625" s="3">
        <v>0</v>
      </c>
      <c r="AO625" s="4">
        <v>0</v>
      </c>
      <c r="AP625" s="1" t="s">
        <v>623</v>
      </c>
      <c r="AQ625" s="1">
        <v>5</v>
      </c>
    </row>
    <row r="626" spans="1:43" x14ac:dyDescent="0.2">
      <c r="A626" s="1" t="s">
        <v>680</v>
      </c>
      <c r="B626" s="1" t="s">
        <v>1308</v>
      </c>
      <c r="C626" s="1" t="s">
        <v>1687</v>
      </c>
      <c r="D626" s="1" t="s">
        <v>1762</v>
      </c>
      <c r="E626" s="3">
        <v>30.255555555555556</v>
      </c>
      <c r="F626" s="3">
        <f t="shared" si="29"/>
        <v>63.108666666666664</v>
      </c>
      <c r="G626" s="3">
        <f>SUM(Table39[[#This Row],[RN Hours Contract (W/ Admin, DON)]], Table39[[#This Row],[LPN Contract Hours (w/ Admin)]], Table39[[#This Row],[CNA/NA/Med Aide Contract Hours]])</f>
        <v>0</v>
      </c>
      <c r="H626" s="4">
        <f>Table39[[#This Row],[Total Contract Hours]]/Table39[[#This Row],[Total Hours Nurse Staffing]]</f>
        <v>0</v>
      </c>
      <c r="I626" s="3">
        <f>SUM(Table39[[#This Row],[RN Hours]], Table39[[#This Row],[RN Admin Hours]], Table39[[#This Row],[RN DON Hours]])</f>
        <v>19.59288888888889</v>
      </c>
      <c r="J626" s="3">
        <f t="shared" si="30"/>
        <v>0</v>
      </c>
      <c r="K626" s="4">
        <f>Table39[[#This Row],[RN Hours Contract (W/ Admin, DON)]]/Table39[[#This Row],[RN Hours (w/ Admin, DON)]]</f>
        <v>0</v>
      </c>
      <c r="L626" s="3">
        <v>8.7682222222222226</v>
      </c>
      <c r="M626" s="3">
        <v>0</v>
      </c>
      <c r="N626" s="4">
        <f>Table39[[#This Row],[RN Hours Contract]]/Table39[[#This Row],[RN Hours]]</f>
        <v>0</v>
      </c>
      <c r="O626" s="3">
        <v>5.1104444444444441</v>
      </c>
      <c r="P626" s="3">
        <v>0</v>
      </c>
      <c r="Q626" s="4">
        <f>Table39[[#This Row],[RN Admin Hours Contract]]/Table39[[#This Row],[RN Admin Hours]]</f>
        <v>0</v>
      </c>
      <c r="R626" s="3">
        <v>5.7142222222222223</v>
      </c>
      <c r="S626" s="3">
        <v>0</v>
      </c>
      <c r="T626" s="4">
        <f>Table39[[#This Row],[RN DON Hours Contract]]/Table39[[#This Row],[RN DON Hours]]</f>
        <v>0</v>
      </c>
      <c r="U626" s="3">
        <f>SUM(Table39[[#This Row],[LPN Hours]], Table39[[#This Row],[LPN Admin Hours]])</f>
        <v>7.6406666666666663</v>
      </c>
      <c r="V626" s="3">
        <f>Table39[[#This Row],[LPN Hours Contract]]+Table39[[#This Row],[LPN Admin Hours Contract]]</f>
        <v>0</v>
      </c>
      <c r="W626" s="4">
        <f t="shared" si="31"/>
        <v>0</v>
      </c>
      <c r="X626" s="3">
        <v>7.6406666666666663</v>
      </c>
      <c r="Y626" s="3">
        <v>0</v>
      </c>
      <c r="Z626" s="4">
        <f>Table39[[#This Row],[LPN Hours Contract]]/Table39[[#This Row],[LPN Hours]]</f>
        <v>0</v>
      </c>
      <c r="AA626" s="3">
        <v>0</v>
      </c>
      <c r="AB626" s="3">
        <v>0</v>
      </c>
      <c r="AC626" s="4">
        <v>0</v>
      </c>
      <c r="AD626" s="3">
        <f>SUM(Table39[[#This Row],[CNA Hours]], Table39[[#This Row],[NA in Training Hours]], Table39[[#This Row],[Med Aide/Tech Hours]])</f>
        <v>35.87511111111111</v>
      </c>
      <c r="AE626" s="3">
        <f>SUM(Table39[[#This Row],[CNA Hours Contract]], Table39[[#This Row],[NA in Training Hours Contract]], Table39[[#This Row],[Med Aide/Tech Hours Contract]])</f>
        <v>0</v>
      </c>
      <c r="AF626" s="4">
        <f>Table39[[#This Row],[CNA/NA/Med Aide Contract Hours]]/Table39[[#This Row],[Total CNA, NA in Training, Med Aide/Tech Hours]]</f>
        <v>0</v>
      </c>
      <c r="AG626" s="3">
        <v>35.87511111111111</v>
      </c>
      <c r="AH626" s="3">
        <v>0</v>
      </c>
      <c r="AI626" s="4">
        <f>Table39[[#This Row],[CNA Hours Contract]]/Table39[[#This Row],[CNA Hours]]</f>
        <v>0</v>
      </c>
      <c r="AJ626" s="3">
        <v>0</v>
      </c>
      <c r="AK626" s="3">
        <v>0</v>
      </c>
      <c r="AL626" s="4">
        <v>0</v>
      </c>
      <c r="AM626" s="3">
        <v>0</v>
      </c>
      <c r="AN626" s="3">
        <v>0</v>
      </c>
      <c r="AO626" s="4">
        <v>0</v>
      </c>
      <c r="AP626" s="1" t="s">
        <v>624</v>
      </c>
      <c r="AQ626" s="1">
        <v>5</v>
      </c>
    </row>
    <row r="627" spans="1:43" x14ac:dyDescent="0.2">
      <c r="A627" s="1" t="s">
        <v>680</v>
      </c>
      <c r="B627" s="1" t="s">
        <v>1309</v>
      </c>
      <c r="C627" s="1" t="s">
        <v>1552</v>
      </c>
      <c r="D627" s="1" t="s">
        <v>1733</v>
      </c>
      <c r="E627" s="3">
        <v>65.277777777777771</v>
      </c>
      <c r="F627" s="3">
        <f t="shared" si="29"/>
        <v>233.8328888888889</v>
      </c>
      <c r="G627" s="3">
        <f>SUM(Table39[[#This Row],[RN Hours Contract (W/ Admin, DON)]], Table39[[#This Row],[LPN Contract Hours (w/ Admin)]], Table39[[#This Row],[CNA/NA/Med Aide Contract Hours]])</f>
        <v>0</v>
      </c>
      <c r="H627" s="4">
        <f>Table39[[#This Row],[Total Contract Hours]]/Table39[[#This Row],[Total Hours Nurse Staffing]]</f>
        <v>0</v>
      </c>
      <c r="I627" s="3">
        <f>SUM(Table39[[#This Row],[RN Hours]], Table39[[#This Row],[RN Admin Hours]], Table39[[#This Row],[RN DON Hours]])</f>
        <v>57.927777777777784</v>
      </c>
      <c r="J627" s="3">
        <f t="shared" si="30"/>
        <v>0</v>
      </c>
      <c r="K627" s="4">
        <f>Table39[[#This Row],[RN Hours Contract (W/ Admin, DON)]]/Table39[[#This Row],[RN Hours (w/ Admin, DON)]]</f>
        <v>0</v>
      </c>
      <c r="L627" s="3">
        <v>46.211333333333336</v>
      </c>
      <c r="M627" s="3">
        <v>0</v>
      </c>
      <c r="N627" s="4">
        <f>Table39[[#This Row],[RN Hours Contract]]/Table39[[#This Row],[RN Hours]]</f>
        <v>0</v>
      </c>
      <c r="O627" s="3">
        <v>5.8664444444444444</v>
      </c>
      <c r="P627" s="3">
        <v>0</v>
      </c>
      <c r="Q627" s="4">
        <f>Table39[[#This Row],[RN Admin Hours Contract]]/Table39[[#This Row],[RN Admin Hours]]</f>
        <v>0</v>
      </c>
      <c r="R627" s="3">
        <v>5.85</v>
      </c>
      <c r="S627" s="3">
        <v>0</v>
      </c>
      <c r="T627" s="4">
        <f>Table39[[#This Row],[RN DON Hours Contract]]/Table39[[#This Row],[RN DON Hours]]</f>
        <v>0</v>
      </c>
      <c r="U627" s="3">
        <f>SUM(Table39[[#This Row],[LPN Hours]], Table39[[#This Row],[LPN Admin Hours]])</f>
        <v>50.654777777777781</v>
      </c>
      <c r="V627" s="3">
        <f>Table39[[#This Row],[LPN Hours Contract]]+Table39[[#This Row],[LPN Admin Hours Contract]]</f>
        <v>0</v>
      </c>
      <c r="W627" s="4">
        <f t="shared" si="31"/>
        <v>0</v>
      </c>
      <c r="X627" s="3">
        <v>45.051111111111112</v>
      </c>
      <c r="Y627" s="3">
        <v>0</v>
      </c>
      <c r="Z627" s="4">
        <f>Table39[[#This Row],[LPN Hours Contract]]/Table39[[#This Row],[LPN Hours]]</f>
        <v>0</v>
      </c>
      <c r="AA627" s="3">
        <v>5.6036666666666664</v>
      </c>
      <c r="AB627" s="3">
        <v>0</v>
      </c>
      <c r="AC627" s="4">
        <f>Table39[[#This Row],[LPN Admin Hours Contract]]/Table39[[#This Row],[LPN Admin Hours]]</f>
        <v>0</v>
      </c>
      <c r="AD627" s="3">
        <f>SUM(Table39[[#This Row],[CNA Hours]], Table39[[#This Row],[NA in Training Hours]], Table39[[#This Row],[Med Aide/Tech Hours]])</f>
        <v>125.25033333333334</v>
      </c>
      <c r="AE627" s="3">
        <f>SUM(Table39[[#This Row],[CNA Hours Contract]], Table39[[#This Row],[NA in Training Hours Contract]], Table39[[#This Row],[Med Aide/Tech Hours Contract]])</f>
        <v>0</v>
      </c>
      <c r="AF627" s="4">
        <f>Table39[[#This Row],[CNA/NA/Med Aide Contract Hours]]/Table39[[#This Row],[Total CNA, NA in Training, Med Aide/Tech Hours]]</f>
        <v>0</v>
      </c>
      <c r="AG627" s="3">
        <v>125.25033333333334</v>
      </c>
      <c r="AH627" s="3">
        <v>0</v>
      </c>
      <c r="AI627" s="4">
        <f>Table39[[#This Row],[CNA Hours Contract]]/Table39[[#This Row],[CNA Hours]]</f>
        <v>0</v>
      </c>
      <c r="AJ627" s="3">
        <v>0</v>
      </c>
      <c r="AK627" s="3">
        <v>0</v>
      </c>
      <c r="AL627" s="4">
        <v>0</v>
      </c>
      <c r="AM627" s="3">
        <v>0</v>
      </c>
      <c r="AN627" s="3">
        <v>0</v>
      </c>
      <c r="AO627" s="4">
        <v>0</v>
      </c>
      <c r="AP627" s="1" t="s">
        <v>625</v>
      </c>
      <c r="AQ627" s="1">
        <v>5</v>
      </c>
    </row>
    <row r="628" spans="1:43" x14ac:dyDescent="0.2">
      <c r="A628" s="1" t="s">
        <v>680</v>
      </c>
      <c r="B628" s="1" t="s">
        <v>1310</v>
      </c>
      <c r="C628" s="1" t="s">
        <v>1404</v>
      </c>
      <c r="D628" s="1" t="s">
        <v>1756</v>
      </c>
      <c r="E628" s="3">
        <v>39.233333333333334</v>
      </c>
      <c r="F628" s="3">
        <f t="shared" si="29"/>
        <v>98.202888888888879</v>
      </c>
      <c r="G628" s="3">
        <f>SUM(Table39[[#This Row],[RN Hours Contract (W/ Admin, DON)]], Table39[[#This Row],[LPN Contract Hours (w/ Admin)]], Table39[[#This Row],[CNA/NA/Med Aide Contract Hours]])</f>
        <v>0</v>
      </c>
      <c r="H628" s="4">
        <f>Table39[[#This Row],[Total Contract Hours]]/Table39[[#This Row],[Total Hours Nurse Staffing]]</f>
        <v>0</v>
      </c>
      <c r="I628" s="3">
        <f>SUM(Table39[[#This Row],[RN Hours]], Table39[[#This Row],[RN Admin Hours]], Table39[[#This Row],[RN DON Hours]])</f>
        <v>35.344888888888889</v>
      </c>
      <c r="J628" s="3">
        <f t="shared" si="30"/>
        <v>0</v>
      </c>
      <c r="K628" s="4">
        <f>Table39[[#This Row],[RN Hours Contract (W/ Admin, DON)]]/Table39[[#This Row],[RN Hours (w/ Admin, DON)]]</f>
        <v>0</v>
      </c>
      <c r="L628" s="3">
        <v>30.261555555555557</v>
      </c>
      <c r="M628" s="3">
        <v>0</v>
      </c>
      <c r="N628" s="4">
        <f>Table39[[#This Row],[RN Hours Contract]]/Table39[[#This Row],[RN Hours]]</f>
        <v>0</v>
      </c>
      <c r="O628" s="3">
        <v>0</v>
      </c>
      <c r="P628" s="3">
        <v>0</v>
      </c>
      <c r="Q628" s="4">
        <v>0</v>
      </c>
      <c r="R628" s="3">
        <v>5.083333333333333</v>
      </c>
      <c r="S628" s="3">
        <v>0</v>
      </c>
      <c r="T628" s="4">
        <f>Table39[[#This Row],[RN DON Hours Contract]]/Table39[[#This Row],[RN DON Hours]]</f>
        <v>0</v>
      </c>
      <c r="U628" s="3">
        <f>SUM(Table39[[#This Row],[LPN Hours]], Table39[[#This Row],[LPN Admin Hours]])</f>
        <v>62.857999999999997</v>
      </c>
      <c r="V628" s="3">
        <f>Table39[[#This Row],[LPN Hours Contract]]+Table39[[#This Row],[LPN Admin Hours Contract]]</f>
        <v>0</v>
      </c>
      <c r="W628" s="4">
        <f t="shared" si="31"/>
        <v>0</v>
      </c>
      <c r="X628" s="3">
        <v>46.302333333333337</v>
      </c>
      <c r="Y628" s="3">
        <v>0</v>
      </c>
      <c r="Z628" s="4">
        <f>Table39[[#This Row],[LPN Hours Contract]]/Table39[[#This Row],[LPN Hours]]</f>
        <v>0</v>
      </c>
      <c r="AA628" s="3">
        <v>16.55566666666666</v>
      </c>
      <c r="AB628" s="3">
        <v>0</v>
      </c>
      <c r="AC628" s="4">
        <f>Table39[[#This Row],[LPN Admin Hours Contract]]/Table39[[#This Row],[LPN Admin Hours]]</f>
        <v>0</v>
      </c>
      <c r="AD628" s="3">
        <f>SUM(Table39[[#This Row],[CNA Hours]], Table39[[#This Row],[NA in Training Hours]], Table39[[#This Row],[Med Aide/Tech Hours]])</f>
        <v>0</v>
      </c>
      <c r="AE628" s="3">
        <f>SUM(Table39[[#This Row],[CNA Hours Contract]], Table39[[#This Row],[NA in Training Hours Contract]], Table39[[#This Row],[Med Aide/Tech Hours Contract]])</f>
        <v>0</v>
      </c>
      <c r="AF628" s="4">
        <v>0</v>
      </c>
      <c r="AG628" s="3">
        <v>0</v>
      </c>
      <c r="AH628" s="3">
        <v>0</v>
      </c>
      <c r="AI628" s="4">
        <v>0</v>
      </c>
      <c r="AJ628" s="3">
        <v>0</v>
      </c>
      <c r="AK628" s="3">
        <v>0</v>
      </c>
      <c r="AL628" s="4">
        <v>0</v>
      </c>
      <c r="AM628" s="3">
        <v>0</v>
      </c>
      <c r="AN628" s="3">
        <v>0</v>
      </c>
      <c r="AO628" s="4">
        <v>0</v>
      </c>
      <c r="AP628" s="1" t="s">
        <v>626</v>
      </c>
      <c r="AQ628" s="1">
        <v>5</v>
      </c>
    </row>
    <row r="629" spans="1:43" x14ac:dyDescent="0.2">
      <c r="A629" s="1" t="s">
        <v>680</v>
      </c>
      <c r="B629" s="1" t="s">
        <v>1311</v>
      </c>
      <c r="C629" s="1" t="s">
        <v>1439</v>
      </c>
      <c r="D629" s="1" t="s">
        <v>1741</v>
      </c>
      <c r="E629" s="3">
        <v>159.92222222222222</v>
      </c>
      <c r="F629" s="3">
        <f t="shared" si="29"/>
        <v>303.82044444444443</v>
      </c>
      <c r="G629" s="3">
        <f>SUM(Table39[[#This Row],[RN Hours Contract (W/ Admin, DON)]], Table39[[#This Row],[LPN Contract Hours (w/ Admin)]], Table39[[#This Row],[CNA/NA/Med Aide Contract Hours]])</f>
        <v>0</v>
      </c>
      <c r="H629" s="4">
        <f>Table39[[#This Row],[Total Contract Hours]]/Table39[[#This Row],[Total Hours Nurse Staffing]]</f>
        <v>0</v>
      </c>
      <c r="I629" s="3">
        <f>SUM(Table39[[#This Row],[RN Hours]], Table39[[#This Row],[RN Admin Hours]], Table39[[#This Row],[RN DON Hours]])</f>
        <v>48.321222222222225</v>
      </c>
      <c r="J629" s="3">
        <f t="shared" si="30"/>
        <v>0</v>
      </c>
      <c r="K629" s="4">
        <f>Table39[[#This Row],[RN Hours Contract (W/ Admin, DON)]]/Table39[[#This Row],[RN Hours (w/ Admin, DON)]]</f>
        <v>0</v>
      </c>
      <c r="L629" s="3">
        <v>35.161666666666669</v>
      </c>
      <c r="M629" s="3">
        <v>0</v>
      </c>
      <c r="N629" s="4">
        <f>Table39[[#This Row],[RN Hours Contract]]/Table39[[#This Row],[RN Hours]]</f>
        <v>0</v>
      </c>
      <c r="O629" s="3">
        <v>6.9858888888888888</v>
      </c>
      <c r="P629" s="3">
        <v>0</v>
      </c>
      <c r="Q629" s="4">
        <f>Table39[[#This Row],[RN Admin Hours Contract]]/Table39[[#This Row],[RN Admin Hours]]</f>
        <v>0</v>
      </c>
      <c r="R629" s="3">
        <v>6.1736666666666666</v>
      </c>
      <c r="S629" s="3">
        <v>0</v>
      </c>
      <c r="T629" s="4">
        <f>Table39[[#This Row],[RN DON Hours Contract]]/Table39[[#This Row],[RN DON Hours]]</f>
        <v>0</v>
      </c>
      <c r="U629" s="3">
        <f>SUM(Table39[[#This Row],[LPN Hours]], Table39[[#This Row],[LPN Admin Hours]])</f>
        <v>67.568000000000012</v>
      </c>
      <c r="V629" s="3">
        <f>Table39[[#This Row],[LPN Hours Contract]]+Table39[[#This Row],[LPN Admin Hours Contract]]</f>
        <v>0</v>
      </c>
      <c r="W629" s="4">
        <f t="shared" si="31"/>
        <v>0</v>
      </c>
      <c r="X629" s="3">
        <v>56.326000000000001</v>
      </c>
      <c r="Y629" s="3">
        <v>0</v>
      </c>
      <c r="Z629" s="4">
        <f>Table39[[#This Row],[LPN Hours Contract]]/Table39[[#This Row],[LPN Hours]]</f>
        <v>0</v>
      </c>
      <c r="AA629" s="3">
        <v>11.242000000000004</v>
      </c>
      <c r="AB629" s="3">
        <v>0</v>
      </c>
      <c r="AC629" s="4">
        <f>Table39[[#This Row],[LPN Admin Hours Contract]]/Table39[[#This Row],[LPN Admin Hours]]</f>
        <v>0</v>
      </c>
      <c r="AD629" s="3">
        <f>SUM(Table39[[#This Row],[CNA Hours]], Table39[[#This Row],[NA in Training Hours]], Table39[[#This Row],[Med Aide/Tech Hours]])</f>
        <v>187.93122222222223</v>
      </c>
      <c r="AE629" s="3">
        <f>SUM(Table39[[#This Row],[CNA Hours Contract]], Table39[[#This Row],[NA in Training Hours Contract]], Table39[[#This Row],[Med Aide/Tech Hours Contract]])</f>
        <v>0</v>
      </c>
      <c r="AF629" s="4">
        <f>Table39[[#This Row],[CNA/NA/Med Aide Contract Hours]]/Table39[[#This Row],[Total CNA, NA in Training, Med Aide/Tech Hours]]</f>
        <v>0</v>
      </c>
      <c r="AG629" s="3">
        <v>187.93122222222223</v>
      </c>
      <c r="AH629" s="3">
        <v>0</v>
      </c>
      <c r="AI629" s="4">
        <f>Table39[[#This Row],[CNA Hours Contract]]/Table39[[#This Row],[CNA Hours]]</f>
        <v>0</v>
      </c>
      <c r="AJ629" s="3">
        <v>0</v>
      </c>
      <c r="AK629" s="3">
        <v>0</v>
      </c>
      <c r="AL629" s="4">
        <v>0</v>
      </c>
      <c r="AM629" s="3">
        <v>0</v>
      </c>
      <c r="AN629" s="3">
        <v>0</v>
      </c>
      <c r="AO629" s="4">
        <v>0</v>
      </c>
      <c r="AP629" s="1" t="s">
        <v>627</v>
      </c>
      <c r="AQ629" s="1">
        <v>5</v>
      </c>
    </row>
    <row r="630" spans="1:43" x14ac:dyDescent="0.2">
      <c r="A630" s="1" t="s">
        <v>680</v>
      </c>
      <c r="B630" s="1" t="s">
        <v>1312</v>
      </c>
      <c r="C630" s="1" t="s">
        <v>1688</v>
      </c>
      <c r="D630" s="1" t="s">
        <v>1713</v>
      </c>
      <c r="E630" s="3">
        <v>34.144444444444446</v>
      </c>
      <c r="F630" s="3">
        <f t="shared" si="29"/>
        <v>106.65833333333333</v>
      </c>
      <c r="G630" s="3">
        <f>SUM(Table39[[#This Row],[RN Hours Contract (W/ Admin, DON)]], Table39[[#This Row],[LPN Contract Hours (w/ Admin)]], Table39[[#This Row],[CNA/NA/Med Aide Contract Hours]])</f>
        <v>0</v>
      </c>
      <c r="H630" s="4">
        <f>Table39[[#This Row],[Total Contract Hours]]/Table39[[#This Row],[Total Hours Nurse Staffing]]</f>
        <v>0</v>
      </c>
      <c r="I630" s="3">
        <f>SUM(Table39[[#This Row],[RN Hours]], Table39[[#This Row],[RN Admin Hours]], Table39[[#This Row],[RN DON Hours]])</f>
        <v>29.586111111111109</v>
      </c>
      <c r="J630" s="3">
        <f t="shared" si="30"/>
        <v>0</v>
      </c>
      <c r="K630" s="4">
        <f>Table39[[#This Row],[RN Hours Contract (W/ Admin, DON)]]/Table39[[#This Row],[RN Hours (w/ Admin, DON)]]</f>
        <v>0</v>
      </c>
      <c r="L630" s="3">
        <v>22.002777777777776</v>
      </c>
      <c r="M630" s="3">
        <v>0</v>
      </c>
      <c r="N630" s="4">
        <f>Table39[[#This Row],[RN Hours Contract]]/Table39[[#This Row],[RN Hours]]</f>
        <v>0</v>
      </c>
      <c r="O630" s="3">
        <v>2.4027777777777777</v>
      </c>
      <c r="P630" s="3">
        <v>0</v>
      </c>
      <c r="Q630" s="4">
        <f>Table39[[#This Row],[RN Admin Hours Contract]]/Table39[[#This Row],[RN Admin Hours]]</f>
        <v>0</v>
      </c>
      <c r="R630" s="3">
        <v>5.1805555555555554</v>
      </c>
      <c r="S630" s="3">
        <v>0</v>
      </c>
      <c r="T630" s="4">
        <f>Table39[[#This Row],[RN DON Hours Contract]]/Table39[[#This Row],[RN DON Hours]]</f>
        <v>0</v>
      </c>
      <c r="U630" s="3">
        <f>SUM(Table39[[#This Row],[LPN Hours]], Table39[[#This Row],[LPN Admin Hours]])</f>
        <v>15.541666666666666</v>
      </c>
      <c r="V630" s="3">
        <f>Table39[[#This Row],[LPN Hours Contract]]+Table39[[#This Row],[LPN Admin Hours Contract]]</f>
        <v>0</v>
      </c>
      <c r="W630" s="4">
        <f t="shared" si="31"/>
        <v>0</v>
      </c>
      <c r="X630" s="3">
        <v>15.541666666666666</v>
      </c>
      <c r="Y630" s="3">
        <v>0</v>
      </c>
      <c r="Z630" s="4">
        <f>Table39[[#This Row],[LPN Hours Contract]]/Table39[[#This Row],[LPN Hours]]</f>
        <v>0</v>
      </c>
      <c r="AA630" s="3">
        <v>0</v>
      </c>
      <c r="AB630" s="3">
        <v>0</v>
      </c>
      <c r="AC630" s="4">
        <v>0</v>
      </c>
      <c r="AD630" s="3">
        <f>SUM(Table39[[#This Row],[CNA Hours]], Table39[[#This Row],[NA in Training Hours]], Table39[[#This Row],[Med Aide/Tech Hours]])</f>
        <v>61.530555555555551</v>
      </c>
      <c r="AE630" s="3">
        <f>SUM(Table39[[#This Row],[CNA Hours Contract]], Table39[[#This Row],[NA in Training Hours Contract]], Table39[[#This Row],[Med Aide/Tech Hours Contract]])</f>
        <v>0</v>
      </c>
      <c r="AF630" s="4">
        <f>Table39[[#This Row],[CNA/NA/Med Aide Contract Hours]]/Table39[[#This Row],[Total CNA, NA in Training, Med Aide/Tech Hours]]</f>
        <v>0</v>
      </c>
      <c r="AG630" s="3">
        <v>59.255555555555553</v>
      </c>
      <c r="AH630" s="3">
        <v>0</v>
      </c>
      <c r="AI630" s="4">
        <f>Table39[[#This Row],[CNA Hours Contract]]/Table39[[#This Row],[CNA Hours]]</f>
        <v>0</v>
      </c>
      <c r="AJ630" s="3">
        <v>2.2749999999999999</v>
      </c>
      <c r="AK630" s="3">
        <v>0</v>
      </c>
      <c r="AL630" s="4">
        <f>Table39[[#This Row],[NA in Training Hours Contract]]/Table39[[#This Row],[NA in Training Hours]]</f>
        <v>0</v>
      </c>
      <c r="AM630" s="3">
        <v>0</v>
      </c>
      <c r="AN630" s="3">
        <v>0</v>
      </c>
      <c r="AO630" s="4">
        <v>0</v>
      </c>
      <c r="AP630" s="1" t="s">
        <v>628</v>
      </c>
      <c r="AQ630" s="1">
        <v>5</v>
      </c>
    </row>
    <row r="631" spans="1:43" x14ac:dyDescent="0.2">
      <c r="A631" s="1" t="s">
        <v>680</v>
      </c>
      <c r="B631" s="1" t="s">
        <v>683</v>
      </c>
      <c r="C631" s="1" t="s">
        <v>1439</v>
      </c>
      <c r="D631" s="1" t="s">
        <v>1741</v>
      </c>
      <c r="E631" s="3">
        <v>141.11111111111111</v>
      </c>
      <c r="F631" s="3">
        <f t="shared" si="29"/>
        <v>323.67144444444443</v>
      </c>
      <c r="G631" s="3">
        <f>SUM(Table39[[#This Row],[RN Hours Contract (W/ Admin, DON)]], Table39[[#This Row],[LPN Contract Hours (w/ Admin)]], Table39[[#This Row],[CNA/NA/Med Aide Contract Hours]])</f>
        <v>0</v>
      </c>
      <c r="H631" s="4">
        <f>Table39[[#This Row],[Total Contract Hours]]/Table39[[#This Row],[Total Hours Nurse Staffing]]</f>
        <v>0</v>
      </c>
      <c r="I631" s="3">
        <f>SUM(Table39[[#This Row],[RN Hours]], Table39[[#This Row],[RN Admin Hours]], Table39[[#This Row],[RN DON Hours]])</f>
        <v>58.774222222222221</v>
      </c>
      <c r="J631" s="3">
        <f t="shared" si="30"/>
        <v>0</v>
      </c>
      <c r="K631" s="4">
        <f>Table39[[#This Row],[RN Hours Contract (W/ Admin, DON)]]/Table39[[#This Row],[RN Hours (w/ Admin, DON)]]</f>
        <v>0</v>
      </c>
      <c r="L631" s="3">
        <v>47.559111111111108</v>
      </c>
      <c r="M631" s="3">
        <v>0</v>
      </c>
      <c r="N631" s="4">
        <f>Table39[[#This Row],[RN Hours Contract]]/Table39[[#This Row],[RN Hours]]</f>
        <v>0</v>
      </c>
      <c r="O631" s="3">
        <v>5.6151111111111112</v>
      </c>
      <c r="P631" s="3">
        <v>0</v>
      </c>
      <c r="Q631" s="4">
        <f>Table39[[#This Row],[RN Admin Hours Contract]]/Table39[[#This Row],[RN Admin Hours]]</f>
        <v>0</v>
      </c>
      <c r="R631" s="3">
        <v>5.6</v>
      </c>
      <c r="S631" s="3">
        <v>0</v>
      </c>
      <c r="T631" s="4">
        <f>Table39[[#This Row],[RN DON Hours Contract]]/Table39[[#This Row],[RN DON Hours]]</f>
        <v>0</v>
      </c>
      <c r="U631" s="3">
        <f>SUM(Table39[[#This Row],[LPN Hours]], Table39[[#This Row],[LPN Admin Hours]])</f>
        <v>139.39266666666666</v>
      </c>
      <c r="V631" s="3">
        <f>Table39[[#This Row],[LPN Hours Contract]]+Table39[[#This Row],[LPN Admin Hours Contract]]</f>
        <v>0</v>
      </c>
      <c r="W631" s="4">
        <f t="shared" si="31"/>
        <v>0</v>
      </c>
      <c r="X631" s="3">
        <v>128.46422222222222</v>
      </c>
      <c r="Y631" s="3">
        <v>0</v>
      </c>
      <c r="Z631" s="4">
        <f>Table39[[#This Row],[LPN Hours Contract]]/Table39[[#This Row],[LPN Hours]]</f>
        <v>0</v>
      </c>
      <c r="AA631" s="3">
        <v>10.928444444444445</v>
      </c>
      <c r="AB631" s="3">
        <v>0</v>
      </c>
      <c r="AC631" s="4">
        <f>Table39[[#This Row],[LPN Admin Hours Contract]]/Table39[[#This Row],[LPN Admin Hours]]</f>
        <v>0</v>
      </c>
      <c r="AD631" s="3">
        <f>SUM(Table39[[#This Row],[CNA Hours]], Table39[[#This Row],[NA in Training Hours]], Table39[[#This Row],[Med Aide/Tech Hours]])</f>
        <v>125.50455555555556</v>
      </c>
      <c r="AE631" s="3">
        <f>SUM(Table39[[#This Row],[CNA Hours Contract]], Table39[[#This Row],[NA in Training Hours Contract]], Table39[[#This Row],[Med Aide/Tech Hours Contract]])</f>
        <v>0</v>
      </c>
      <c r="AF631" s="4">
        <f>Table39[[#This Row],[CNA/NA/Med Aide Contract Hours]]/Table39[[#This Row],[Total CNA, NA in Training, Med Aide/Tech Hours]]</f>
        <v>0</v>
      </c>
      <c r="AG631" s="3">
        <v>125.50455555555556</v>
      </c>
      <c r="AH631" s="3">
        <v>0</v>
      </c>
      <c r="AI631" s="4">
        <f>Table39[[#This Row],[CNA Hours Contract]]/Table39[[#This Row],[CNA Hours]]</f>
        <v>0</v>
      </c>
      <c r="AJ631" s="3">
        <v>0</v>
      </c>
      <c r="AK631" s="3">
        <v>0</v>
      </c>
      <c r="AL631" s="4">
        <v>0</v>
      </c>
      <c r="AM631" s="3">
        <v>0</v>
      </c>
      <c r="AN631" s="3">
        <v>0</v>
      </c>
      <c r="AO631" s="4">
        <v>0</v>
      </c>
      <c r="AP631" s="1" t="s">
        <v>629</v>
      </c>
      <c r="AQ631" s="1">
        <v>5</v>
      </c>
    </row>
    <row r="632" spans="1:43" x14ac:dyDescent="0.2">
      <c r="A632" s="1" t="s">
        <v>680</v>
      </c>
      <c r="B632" s="1" t="s">
        <v>1313</v>
      </c>
      <c r="C632" s="1" t="s">
        <v>1439</v>
      </c>
      <c r="D632" s="1" t="s">
        <v>1741</v>
      </c>
      <c r="E632" s="3">
        <v>30.788888888888888</v>
      </c>
      <c r="F632" s="3">
        <f t="shared" si="29"/>
        <v>171.78577777777778</v>
      </c>
      <c r="G632" s="3">
        <f>SUM(Table39[[#This Row],[RN Hours Contract (W/ Admin, DON)]], Table39[[#This Row],[LPN Contract Hours (w/ Admin)]], Table39[[#This Row],[CNA/NA/Med Aide Contract Hours]])</f>
        <v>0</v>
      </c>
      <c r="H632" s="4">
        <f>Table39[[#This Row],[Total Contract Hours]]/Table39[[#This Row],[Total Hours Nurse Staffing]]</f>
        <v>0</v>
      </c>
      <c r="I632" s="3">
        <f>SUM(Table39[[#This Row],[RN Hours]], Table39[[#This Row],[RN Admin Hours]], Table39[[#This Row],[RN DON Hours]])</f>
        <v>37.612888888888889</v>
      </c>
      <c r="J632" s="3">
        <f t="shared" si="30"/>
        <v>0</v>
      </c>
      <c r="K632" s="4">
        <f>Table39[[#This Row],[RN Hours Contract (W/ Admin, DON)]]/Table39[[#This Row],[RN Hours (w/ Admin, DON)]]</f>
        <v>0</v>
      </c>
      <c r="L632" s="3">
        <v>32.101777777777777</v>
      </c>
      <c r="M632" s="3">
        <v>0</v>
      </c>
      <c r="N632" s="4">
        <f>Table39[[#This Row],[RN Hours Contract]]/Table39[[#This Row],[RN Hours]]</f>
        <v>0</v>
      </c>
      <c r="O632" s="3">
        <v>0</v>
      </c>
      <c r="P632" s="3">
        <v>0</v>
      </c>
      <c r="Q632" s="4">
        <v>0</v>
      </c>
      <c r="R632" s="3">
        <v>5.5111111111111111</v>
      </c>
      <c r="S632" s="3">
        <v>0</v>
      </c>
      <c r="T632" s="4">
        <f>Table39[[#This Row],[RN DON Hours Contract]]/Table39[[#This Row],[RN DON Hours]]</f>
        <v>0</v>
      </c>
      <c r="U632" s="3">
        <f>SUM(Table39[[#This Row],[LPN Hours]], Table39[[#This Row],[LPN Admin Hours]])</f>
        <v>21.350777777777775</v>
      </c>
      <c r="V632" s="3">
        <f>Table39[[#This Row],[LPN Hours Contract]]+Table39[[#This Row],[LPN Admin Hours Contract]]</f>
        <v>0</v>
      </c>
      <c r="W632" s="4">
        <f t="shared" si="31"/>
        <v>0</v>
      </c>
      <c r="X632" s="3">
        <v>21.350777777777775</v>
      </c>
      <c r="Y632" s="3">
        <v>0</v>
      </c>
      <c r="Z632" s="4">
        <f>Table39[[#This Row],[LPN Hours Contract]]/Table39[[#This Row],[LPN Hours]]</f>
        <v>0</v>
      </c>
      <c r="AA632" s="3">
        <v>0</v>
      </c>
      <c r="AB632" s="3">
        <v>0</v>
      </c>
      <c r="AC632" s="4">
        <v>0</v>
      </c>
      <c r="AD632" s="3">
        <f>SUM(Table39[[#This Row],[CNA Hours]], Table39[[#This Row],[NA in Training Hours]], Table39[[#This Row],[Med Aide/Tech Hours]])</f>
        <v>112.82211111111111</v>
      </c>
      <c r="AE632" s="3">
        <f>SUM(Table39[[#This Row],[CNA Hours Contract]], Table39[[#This Row],[NA in Training Hours Contract]], Table39[[#This Row],[Med Aide/Tech Hours Contract]])</f>
        <v>0</v>
      </c>
      <c r="AF632" s="4">
        <f>Table39[[#This Row],[CNA/NA/Med Aide Contract Hours]]/Table39[[#This Row],[Total CNA, NA in Training, Med Aide/Tech Hours]]</f>
        <v>0</v>
      </c>
      <c r="AG632" s="3">
        <v>112.82211111111111</v>
      </c>
      <c r="AH632" s="3">
        <v>0</v>
      </c>
      <c r="AI632" s="4">
        <f>Table39[[#This Row],[CNA Hours Contract]]/Table39[[#This Row],[CNA Hours]]</f>
        <v>0</v>
      </c>
      <c r="AJ632" s="3">
        <v>0</v>
      </c>
      <c r="AK632" s="3">
        <v>0</v>
      </c>
      <c r="AL632" s="4">
        <v>0</v>
      </c>
      <c r="AM632" s="3">
        <v>0</v>
      </c>
      <c r="AN632" s="3">
        <v>0</v>
      </c>
      <c r="AO632" s="4">
        <v>0</v>
      </c>
      <c r="AP632" s="1" t="s">
        <v>630</v>
      </c>
      <c r="AQ632" s="1">
        <v>5</v>
      </c>
    </row>
    <row r="633" spans="1:43" x14ac:dyDescent="0.2">
      <c r="A633" s="1" t="s">
        <v>680</v>
      </c>
      <c r="B633" s="1" t="s">
        <v>1314</v>
      </c>
      <c r="C633" s="1" t="s">
        <v>1368</v>
      </c>
      <c r="D633" s="1" t="s">
        <v>1744</v>
      </c>
      <c r="E633" s="3">
        <v>39.388888888888886</v>
      </c>
      <c r="F633" s="3">
        <f t="shared" si="29"/>
        <v>174.95444444444445</v>
      </c>
      <c r="G633" s="3">
        <f>SUM(Table39[[#This Row],[RN Hours Contract (W/ Admin, DON)]], Table39[[#This Row],[LPN Contract Hours (w/ Admin)]], Table39[[#This Row],[CNA/NA/Med Aide Contract Hours]])</f>
        <v>1.0722222222222222</v>
      </c>
      <c r="H633" s="4">
        <f>Table39[[#This Row],[Total Contract Hours]]/Table39[[#This Row],[Total Hours Nurse Staffing]]</f>
        <v>6.1285795032357624E-3</v>
      </c>
      <c r="I633" s="3">
        <f>SUM(Table39[[#This Row],[RN Hours]], Table39[[#This Row],[RN Admin Hours]], Table39[[#This Row],[RN DON Hours]])</f>
        <v>87.354333333333344</v>
      </c>
      <c r="J633" s="3">
        <f t="shared" si="30"/>
        <v>0</v>
      </c>
      <c r="K633" s="4">
        <f>Table39[[#This Row],[RN Hours Contract (W/ Admin, DON)]]/Table39[[#This Row],[RN Hours (w/ Admin, DON)]]</f>
        <v>0</v>
      </c>
      <c r="L633" s="3">
        <v>70.059888888888892</v>
      </c>
      <c r="M633" s="3">
        <v>0</v>
      </c>
      <c r="N633" s="4">
        <f>Table39[[#This Row],[RN Hours Contract]]/Table39[[#This Row],[RN Hours]]</f>
        <v>0</v>
      </c>
      <c r="O633" s="3">
        <v>13.277777777777779</v>
      </c>
      <c r="P633" s="3">
        <v>0</v>
      </c>
      <c r="Q633" s="4">
        <f>Table39[[#This Row],[RN Admin Hours Contract]]/Table39[[#This Row],[RN Admin Hours]]</f>
        <v>0</v>
      </c>
      <c r="R633" s="3">
        <v>4.0166666666666666</v>
      </c>
      <c r="S633" s="3">
        <v>0</v>
      </c>
      <c r="T633" s="4">
        <f>Table39[[#This Row],[RN DON Hours Contract]]/Table39[[#This Row],[RN DON Hours]]</f>
        <v>0</v>
      </c>
      <c r="U633" s="3">
        <f>SUM(Table39[[#This Row],[LPN Hours]], Table39[[#This Row],[LPN Admin Hours]])</f>
        <v>0</v>
      </c>
      <c r="V633" s="3">
        <f>Table39[[#This Row],[LPN Hours Contract]]+Table39[[#This Row],[LPN Admin Hours Contract]]</f>
        <v>0</v>
      </c>
      <c r="W633" s="4">
        <v>0</v>
      </c>
      <c r="X633" s="3">
        <v>0</v>
      </c>
      <c r="Y633" s="3">
        <v>0</v>
      </c>
      <c r="Z633" s="4">
        <v>0</v>
      </c>
      <c r="AA633" s="3">
        <v>0</v>
      </c>
      <c r="AB633" s="3">
        <v>0</v>
      </c>
      <c r="AC633" s="4">
        <v>0</v>
      </c>
      <c r="AD633" s="3">
        <f>SUM(Table39[[#This Row],[CNA Hours]], Table39[[#This Row],[NA in Training Hours]], Table39[[#This Row],[Med Aide/Tech Hours]])</f>
        <v>87.600111111111119</v>
      </c>
      <c r="AE633" s="3">
        <f>SUM(Table39[[#This Row],[CNA Hours Contract]], Table39[[#This Row],[NA in Training Hours Contract]], Table39[[#This Row],[Med Aide/Tech Hours Contract]])</f>
        <v>1.0722222222222222</v>
      </c>
      <c r="AF633" s="4">
        <f>Table39[[#This Row],[CNA/NA/Med Aide Contract Hours]]/Table39[[#This Row],[Total CNA, NA in Training, Med Aide/Tech Hours]]</f>
        <v>1.2239964180664406E-2</v>
      </c>
      <c r="AG633" s="3">
        <v>87.600111111111119</v>
      </c>
      <c r="AH633" s="3">
        <v>1.0722222222222222</v>
      </c>
      <c r="AI633" s="4">
        <f>Table39[[#This Row],[CNA Hours Contract]]/Table39[[#This Row],[CNA Hours]]</f>
        <v>1.2239964180664406E-2</v>
      </c>
      <c r="AJ633" s="3">
        <v>0</v>
      </c>
      <c r="AK633" s="3">
        <v>0</v>
      </c>
      <c r="AL633" s="4">
        <v>0</v>
      </c>
      <c r="AM633" s="3">
        <v>0</v>
      </c>
      <c r="AN633" s="3">
        <v>0</v>
      </c>
      <c r="AO633" s="4">
        <v>0</v>
      </c>
      <c r="AP633" s="1" t="s">
        <v>631</v>
      </c>
      <c r="AQ633" s="1">
        <v>5</v>
      </c>
    </row>
    <row r="634" spans="1:43" x14ac:dyDescent="0.2">
      <c r="A634" s="1" t="s">
        <v>680</v>
      </c>
      <c r="B634" s="1" t="s">
        <v>1315</v>
      </c>
      <c r="C634" s="1" t="s">
        <v>1439</v>
      </c>
      <c r="D634" s="1" t="s">
        <v>1741</v>
      </c>
      <c r="E634" s="3">
        <v>38.6</v>
      </c>
      <c r="F634" s="3">
        <f t="shared" si="29"/>
        <v>95.702777777777783</v>
      </c>
      <c r="G634" s="3">
        <f>SUM(Table39[[#This Row],[RN Hours Contract (W/ Admin, DON)]], Table39[[#This Row],[LPN Contract Hours (w/ Admin)]], Table39[[#This Row],[CNA/NA/Med Aide Contract Hours]])</f>
        <v>0</v>
      </c>
      <c r="H634" s="4">
        <f>Table39[[#This Row],[Total Contract Hours]]/Table39[[#This Row],[Total Hours Nurse Staffing]]</f>
        <v>0</v>
      </c>
      <c r="I634" s="3">
        <f>SUM(Table39[[#This Row],[RN Hours]], Table39[[#This Row],[RN Admin Hours]], Table39[[#This Row],[RN DON Hours]])</f>
        <v>38.044444444444444</v>
      </c>
      <c r="J634" s="3">
        <f t="shared" si="30"/>
        <v>0</v>
      </c>
      <c r="K634" s="4">
        <f>Table39[[#This Row],[RN Hours Contract (W/ Admin, DON)]]/Table39[[#This Row],[RN Hours (w/ Admin, DON)]]</f>
        <v>0</v>
      </c>
      <c r="L634" s="3">
        <v>38.044444444444444</v>
      </c>
      <c r="M634" s="3">
        <v>0</v>
      </c>
      <c r="N634" s="4">
        <f>Table39[[#This Row],[RN Hours Contract]]/Table39[[#This Row],[RN Hours]]</f>
        <v>0</v>
      </c>
      <c r="O634" s="3">
        <v>0</v>
      </c>
      <c r="P634" s="3">
        <v>0</v>
      </c>
      <c r="Q634" s="4">
        <v>0</v>
      </c>
      <c r="R634" s="3">
        <v>0</v>
      </c>
      <c r="S634" s="3">
        <v>0</v>
      </c>
      <c r="T634" s="4">
        <v>0</v>
      </c>
      <c r="U634" s="3">
        <f>SUM(Table39[[#This Row],[LPN Hours]], Table39[[#This Row],[LPN Admin Hours]])</f>
        <v>0</v>
      </c>
      <c r="V634" s="3">
        <f>Table39[[#This Row],[LPN Hours Contract]]+Table39[[#This Row],[LPN Admin Hours Contract]]</f>
        <v>0</v>
      </c>
      <c r="W634" s="4">
        <v>0</v>
      </c>
      <c r="X634" s="3">
        <v>0</v>
      </c>
      <c r="Y634" s="3">
        <v>0</v>
      </c>
      <c r="Z634" s="4">
        <v>0</v>
      </c>
      <c r="AA634" s="3">
        <v>0</v>
      </c>
      <c r="AB634" s="3">
        <v>0</v>
      </c>
      <c r="AC634" s="4">
        <v>0</v>
      </c>
      <c r="AD634" s="3">
        <f>SUM(Table39[[#This Row],[CNA Hours]], Table39[[#This Row],[NA in Training Hours]], Table39[[#This Row],[Med Aide/Tech Hours]])</f>
        <v>57.658333333333331</v>
      </c>
      <c r="AE634" s="3">
        <f>SUM(Table39[[#This Row],[CNA Hours Contract]], Table39[[#This Row],[NA in Training Hours Contract]], Table39[[#This Row],[Med Aide/Tech Hours Contract]])</f>
        <v>0</v>
      </c>
      <c r="AF634" s="4">
        <f>Table39[[#This Row],[CNA/NA/Med Aide Contract Hours]]/Table39[[#This Row],[Total CNA, NA in Training, Med Aide/Tech Hours]]</f>
        <v>0</v>
      </c>
      <c r="AG634" s="3">
        <v>57.658333333333331</v>
      </c>
      <c r="AH634" s="3">
        <v>0</v>
      </c>
      <c r="AI634" s="4">
        <f>Table39[[#This Row],[CNA Hours Contract]]/Table39[[#This Row],[CNA Hours]]</f>
        <v>0</v>
      </c>
      <c r="AJ634" s="3">
        <v>0</v>
      </c>
      <c r="AK634" s="3">
        <v>0</v>
      </c>
      <c r="AL634" s="4">
        <v>0</v>
      </c>
      <c r="AM634" s="3">
        <v>0</v>
      </c>
      <c r="AN634" s="3">
        <v>0</v>
      </c>
      <c r="AO634" s="4">
        <v>0</v>
      </c>
      <c r="AP634" s="1" t="s">
        <v>632</v>
      </c>
      <c r="AQ634" s="1">
        <v>5</v>
      </c>
    </row>
    <row r="635" spans="1:43" x14ac:dyDescent="0.2">
      <c r="A635" s="1" t="s">
        <v>680</v>
      </c>
      <c r="B635" s="1" t="s">
        <v>1316</v>
      </c>
      <c r="C635" s="1" t="s">
        <v>1372</v>
      </c>
      <c r="D635" s="1" t="s">
        <v>1754</v>
      </c>
      <c r="E635" s="3">
        <v>121.17777777777778</v>
      </c>
      <c r="F635" s="3">
        <f t="shared" si="29"/>
        <v>264.27966666666669</v>
      </c>
      <c r="G635" s="3">
        <f>SUM(Table39[[#This Row],[RN Hours Contract (W/ Admin, DON)]], Table39[[#This Row],[LPN Contract Hours (w/ Admin)]], Table39[[#This Row],[CNA/NA/Med Aide Contract Hours]])</f>
        <v>21.055555555555554</v>
      </c>
      <c r="H635" s="4">
        <f>Table39[[#This Row],[Total Contract Hours]]/Table39[[#This Row],[Total Hours Nurse Staffing]]</f>
        <v>7.9671492783108117E-2</v>
      </c>
      <c r="I635" s="3">
        <f>SUM(Table39[[#This Row],[RN Hours]], Table39[[#This Row],[RN Admin Hours]], Table39[[#This Row],[RN DON Hours]])</f>
        <v>67.402777777777771</v>
      </c>
      <c r="J635" s="3">
        <f t="shared" si="30"/>
        <v>17.830555555555556</v>
      </c>
      <c r="K635" s="4">
        <f>Table39[[#This Row],[RN Hours Contract (W/ Admin, DON)]]/Table39[[#This Row],[RN Hours (w/ Admin, DON)]]</f>
        <v>0.26453739954667221</v>
      </c>
      <c r="L635" s="3">
        <v>59.969444444444441</v>
      </c>
      <c r="M635" s="3">
        <v>17.830555555555556</v>
      </c>
      <c r="N635" s="4">
        <f>Table39[[#This Row],[RN Hours Contract]]/Table39[[#This Row],[RN Hours]]</f>
        <v>0.29732734262819027</v>
      </c>
      <c r="O635" s="3">
        <v>7.0777777777777775</v>
      </c>
      <c r="P635" s="3">
        <v>0</v>
      </c>
      <c r="Q635" s="4">
        <f>Table39[[#This Row],[RN Admin Hours Contract]]/Table39[[#This Row],[RN Admin Hours]]</f>
        <v>0</v>
      </c>
      <c r="R635" s="3">
        <v>0.35555555555555557</v>
      </c>
      <c r="S635" s="3">
        <v>0</v>
      </c>
      <c r="T635" s="4">
        <f>Table39[[#This Row],[RN DON Hours Contract]]/Table39[[#This Row],[RN DON Hours]]</f>
        <v>0</v>
      </c>
      <c r="U635" s="3">
        <f>SUM(Table39[[#This Row],[LPN Hours]], Table39[[#This Row],[LPN Admin Hours]])</f>
        <v>43.891666666666666</v>
      </c>
      <c r="V635" s="3">
        <f>Table39[[#This Row],[LPN Hours Contract]]+Table39[[#This Row],[LPN Admin Hours Contract]]</f>
        <v>2.7805555555555554</v>
      </c>
      <c r="W635" s="4">
        <f t="shared" si="31"/>
        <v>6.3350420859439274E-2</v>
      </c>
      <c r="X635" s="3">
        <v>43.891666666666666</v>
      </c>
      <c r="Y635" s="3">
        <v>2.7805555555555554</v>
      </c>
      <c r="Z635" s="4">
        <f>Table39[[#This Row],[LPN Hours Contract]]/Table39[[#This Row],[LPN Hours]]</f>
        <v>6.3350420859439274E-2</v>
      </c>
      <c r="AA635" s="3">
        <v>0</v>
      </c>
      <c r="AB635" s="3">
        <v>0</v>
      </c>
      <c r="AC635" s="4">
        <v>0</v>
      </c>
      <c r="AD635" s="3">
        <f>SUM(Table39[[#This Row],[CNA Hours]], Table39[[#This Row],[NA in Training Hours]], Table39[[#This Row],[Med Aide/Tech Hours]])</f>
        <v>152.98522222222223</v>
      </c>
      <c r="AE635" s="3">
        <f>SUM(Table39[[#This Row],[CNA Hours Contract]], Table39[[#This Row],[NA in Training Hours Contract]], Table39[[#This Row],[Med Aide/Tech Hours Contract]])</f>
        <v>0.44444444444444442</v>
      </c>
      <c r="AF635" s="4">
        <f>Table39[[#This Row],[CNA/NA/Med Aide Contract Hours]]/Table39[[#This Row],[Total CNA, NA in Training, Med Aide/Tech Hours]]</f>
        <v>2.9051462486935917E-3</v>
      </c>
      <c r="AG635" s="3">
        <v>152.98522222222223</v>
      </c>
      <c r="AH635" s="3">
        <v>0.44444444444444442</v>
      </c>
      <c r="AI635" s="4">
        <f>Table39[[#This Row],[CNA Hours Contract]]/Table39[[#This Row],[CNA Hours]]</f>
        <v>2.9051462486935917E-3</v>
      </c>
      <c r="AJ635" s="3">
        <v>0</v>
      </c>
      <c r="AK635" s="3">
        <v>0</v>
      </c>
      <c r="AL635" s="4">
        <v>0</v>
      </c>
      <c r="AM635" s="3">
        <v>0</v>
      </c>
      <c r="AN635" s="3">
        <v>0</v>
      </c>
      <c r="AO635" s="4">
        <v>0</v>
      </c>
      <c r="AP635" s="1" t="s">
        <v>633</v>
      </c>
      <c r="AQ635" s="1">
        <v>5</v>
      </c>
    </row>
    <row r="636" spans="1:43" x14ac:dyDescent="0.2">
      <c r="A636" s="1" t="s">
        <v>680</v>
      </c>
      <c r="B636" s="1" t="s">
        <v>1317</v>
      </c>
      <c r="C636" s="1" t="s">
        <v>1439</v>
      </c>
      <c r="D636" s="1" t="s">
        <v>1741</v>
      </c>
      <c r="E636" s="3">
        <v>86.9</v>
      </c>
      <c r="F636" s="3">
        <f t="shared" si="29"/>
        <v>181.63888888888889</v>
      </c>
      <c r="G636" s="3">
        <f>SUM(Table39[[#This Row],[RN Hours Contract (W/ Admin, DON)]], Table39[[#This Row],[LPN Contract Hours (w/ Admin)]], Table39[[#This Row],[CNA/NA/Med Aide Contract Hours]])</f>
        <v>0</v>
      </c>
      <c r="H636" s="4">
        <f>Table39[[#This Row],[Total Contract Hours]]/Table39[[#This Row],[Total Hours Nurse Staffing]]</f>
        <v>0</v>
      </c>
      <c r="I636" s="3">
        <f>SUM(Table39[[#This Row],[RN Hours]], Table39[[#This Row],[RN Admin Hours]], Table39[[#This Row],[RN DON Hours]])</f>
        <v>29.861111111111107</v>
      </c>
      <c r="J636" s="3">
        <f t="shared" si="30"/>
        <v>0</v>
      </c>
      <c r="K636" s="4">
        <f>Table39[[#This Row],[RN Hours Contract (W/ Admin, DON)]]/Table39[[#This Row],[RN Hours (w/ Admin, DON)]]</f>
        <v>0</v>
      </c>
      <c r="L636" s="3">
        <v>18.744444444444444</v>
      </c>
      <c r="M636" s="3">
        <v>0</v>
      </c>
      <c r="N636" s="4">
        <f>Table39[[#This Row],[RN Hours Contract]]/Table39[[#This Row],[RN Hours]]</f>
        <v>0</v>
      </c>
      <c r="O636" s="3">
        <v>5.5166666666666666</v>
      </c>
      <c r="P636" s="3">
        <v>0</v>
      </c>
      <c r="Q636" s="4">
        <f>Table39[[#This Row],[RN Admin Hours Contract]]/Table39[[#This Row],[RN Admin Hours]]</f>
        <v>0</v>
      </c>
      <c r="R636" s="3">
        <v>5.6</v>
      </c>
      <c r="S636" s="3">
        <v>0</v>
      </c>
      <c r="T636" s="4">
        <f>Table39[[#This Row],[RN DON Hours Contract]]/Table39[[#This Row],[RN DON Hours]]</f>
        <v>0</v>
      </c>
      <c r="U636" s="3">
        <f>SUM(Table39[[#This Row],[LPN Hours]], Table39[[#This Row],[LPN Admin Hours]])</f>
        <v>46.18055555555555</v>
      </c>
      <c r="V636" s="3">
        <f>Table39[[#This Row],[LPN Hours Contract]]+Table39[[#This Row],[LPN Admin Hours Contract]]</f>
        <v>0</v>
      </c>
      <c r="W636" s="4">
        <f t="shared" si="31"/>
        <v>0</v>
      </c>
      <c r="X636" s="3">
        <v>41.380555555555553</v>
      </c>
      <c r="Y636" s="3">
        <v>0</v>
      </c>
      <c r="Z636" s="4">
        <f>Table39[[#This Row],[LPN Hours Contract]]/Table39[[#This Row],[LPN Hours]]</f>
        <v>0</v>
      </c>
      <c r="AA636" s="3">
        <v>4.8</v>
      </c>
      <c r="AB636" s="3">
        <v>0</v>
      </c>
      <c r="AC636" s="4">
        <f>Table39[[#This Row],[LPN Admin Hours Contract]]/Table39[[#This Row],[LPN Admin Hours]]</f>
        <v>0</v>
      </c>
      <c r="AD636" s="3">
        <f>SUM(Table39[[#This Row],[CNA Hours]], Table39[[#This Row],[NA in Training Hours]], Table39[[#This Row],[Med Aide/Tech Hours]])</f>
        <v>105.59722222222223</v>
      </c>
      <c r="AE636" s="3">
        <f>SUM(Table39[[#This Row],[CNA Hours Contract]], Table39[[#This Row],[NA in Training Hours Contract]], Table39[[#This Row],[Med Aide/Tech Hours Contract]])</f>
        <v>0</v>
      </c>
      <c r="AF636" s="4">
        <f>Table39[[#This Row],[CNA/NA/Med Aide Contract Hours]]/Table39[[#This Row],[Total CNA, NA in Training, Med Aide/Tech Hours]]</f>
        <v>0</v>
      </c>
      <c r="AG636" s="3">
        <v>105.59722222222223</v>
      </c>
      <c r="AH636" s="3">
        <v>0</v>
      </c>
      <c r="AI636" s="4">
        <f>Table39[[#This Row],[CNA Hours Contract]]/Table39[[#This Row],[CNA Hours]]</f>
        <v>0</v>
      </c>
      <c r="AJ636" s="3">
        <v>0</v>
      </c>
      <c r="AK636" s="3">
        <v>0</v>
      </c>
      <c r="AL636" s="4">
        <v>0</v>
      </c>
      <c r="AM636" s="3">
        <v>0</v>
      </c>
      <c r="AN636" s="3">
        <v>0</v>
      </c>
      <c r="AO636" s="4">
        <v>0</v>
      </c>
      <c r="AP636" s="1" t="s">
        <v>634</v>
      </c>
      <c r="AQ636" s="1">
        <v>5</v>
      </c>
    </row>
    <row r="637" spans="1:43" x14ac:dyDescent="0.2">
      <c r="A637" s="1" t="s">
        <v>680</v>
      </c>
      <c r="B637" s="1" t="s">
        <v>1318</v>
      </c>
      <c r="C637" s="1" t="s">
        <v>1689</v>
      </c>
      <c r="D637" s="1" t="s">
        <v>1744</v>
      </c>
      <c r="E637" s="3">
        <v>57.2</v>
      </c>
      <c r="F637" s="3">
        <f t="shared" si="29"/>
        <v>198.6861111111111</v>
      </c>
      <c r="G637" s="3">
        <f>SUM(Table39[[#This Row],[RN Hours Contract (W/ Admin, DON)]], Table39[[#This Row],[LPN Contract Hours (w/ Admin)]], Table39[[#This Row],[CNA/NA/Med Aide Contract Hours]])</f>
        <v>3.9472222222222224</v>
      </c>
      <c r="H637" s="4">
        <f>Table39[[#This Row],[Total Contract Hours]]/Table39[[#This Row],[Total Hours Nurse Staffing]]</f>
        <v>1.9866623792414054E-2</v>
      </c>
      <c r="I637" s="3">
        <f>SUM(Table39[[#This Row],[RN Hours]], Table39[[#This Row],[RN Admin Hours]], Table39[[#This Row],[RN DON Hours]])</f>
        <v>63.777777777777779</v>
      </c>
      <c r="J637" s="3">
        <f t="shared" si="30"/>
        <v>0</v>
      </c>
      <c r="K637" s="4">
        <f>Table39[[#This Row],[RN Hours Contract (W/ Admin, DON)]]/Table39[[#This Row],[RN Hours (w/ Admin, DON)]]</f>
        <v>0</v>
      </c>
      <c r="L637" s="3">
        <v>50.8</v>
      </c>
      <c r="M637" s="3">
        <v>0</v>
      </c>
      <c r="N637" s="4">
        <f>Table39[[#This Row],[RN Hours Contract]]/Table39[[#This Row],[RN Hours]]</f>
        <v>0</v>
      </c>
      <c r="O637" s="3">
        <v>7.4666666666666668</v>
      </c>
      <c r="P637" s="3">
        <v>0</v>
      </c>
      <c r="Q637" s="4">
        <f>Table39[[#This Row],[RN Admin Hours Contract]]/Table39[[#This Row],[RN Admin Hours]]</f>
        <v>0</v>
      </c>
      <c r="R637" s="3">
        <v>5.5111111111111111</v>
      </c>
      <c r="S637" s="3">
        <v>0</v>
      </c>
      <c r="T637" s="4">
        <f>Table39[[#This Row],[RN DON Hours Contract]]/Table39[[#This Row],[RN DON Hours]]</f>
        <v>0</v>
      </c>
      <c r="U637" s="3">
        <f>SUM(Table39[[#This Row],[LPN Hours]], Table39[[#This Row],[LPN Admin Hours]])</f>
        <v>8.8805555555555564</v>
      </c>
      <c r="V637" s="3">
        <f>Table39[[#This Row],[LPN Hours Contract]]+Table39[[#This Row],[LPN Admin Hours Contract]]</f>
        <v>0</v>
      </c>
      <c r="W637" s="4">
        <f t="shared" si="31"/>
        <v>0</v>
      </c>
      <c r="X637" s="3">
        <v>5.5916666666666668</v>
      </c>
      <c r="Y637" s="3">
        <v>0</v>
      </c>
      <c r="Z637" s="4">
        <f>Table39[[#This Row],[LPN Hours Contract]]/Table39[[#This Row],[LPN Hours]]</f>
        <v>0</v>
      </c>
      <c r="AA637" s="3">
        <v>3.2888888888888888</v>
      </c>
      <c r="AB637" s="3">
        <v>0</v>
      </c>
      <c r="AC637" s="4">
        <f>Table39[[#This Row],[LPN Admin Hours Contract]]/Table39[[#This Row],[LPN Admin Hours]]</f>
        <v>0</v>
      </c>
      <c r="AD637" s="3">
        <f>SUM(Table39[[#This Row],[CNA Hours]], Table39[[#This Row],[NA in Training Hours]], Table39[[#This Row],[Med Aide/Tech Hours]])</f>
        <v>126.02777777777777</v>
      </c>
      <c r="AE637" s="3">
        <f>SUM(Table39[[#This Row],[CNA Hours Contract]], Table39[[#This Row],[NA in Training Hours Contract]], Table39[[#This Row],[Med Aide/Tech Hours Contract]])</f>
        <v>3.9472222222222224</v>
      </c>
      <c r="AF637" s="4">
        <f>Table39[[#This Row],[CNA/NA/Med Aide Contract Hours]]/Table39[[#This Row],[Total CNA, NA in Training, Med Aide/Tech Hours]]</f>
        <v>3.1320255675556539E-2</v>
      </c>
      <c r="AG637" s="3">
        <v>126.02777777777777</v>
      </c>
      <c r="AH637" s="3">
        <v>3.9472222222222224</v>
      </c>
      <c r="AI637" s="4">
        <f>Table39[[#This Row],[CNA Hours Contract]]/Table39[[#This Row],[CNA Hours]]</f>
        <v>3.1320255675556539E-2</v>
      </c>
      <c r="AJ637" s="3">
        <v>0</v>
      </c>
      <c r="AK637" s="3">
        <v>0</v>
      </c>
      <c r="AL637" s="4">
        <v>0</v>
      </c>
      <c r="AM637" s="3">
        <v>0</v>
      </c>
      <c r="AN637" s="3">
        <v>0</v>
      </c>
      <c r="AO637" s="4">
        <v>0</v>
      </c>
      <c r="AP637" s="1" t="s">
        <v>635</v>
      </c>
      <c r="AQ637" s="1">
        <v>5</v>
      </c>
    </row>
    <row r="638" spans="1:43" x14ac:dyDescent="0.2">
      <c r="A638" s="1" t="s">
        <v>680</v>
      </c>
      <c r="B638" s="1" t="s">
        <v>1319</v>
      </c>
      <c r="C638" s="1" t="s">
        <v>1401</v>
      </c>
      <c r="D638" s="1" t="s">
        <v>1699</v>
      </c>
      <c r="E638" s="3">
        <v>76.711111111111109</v>
      </c>
      <c r="F638" s="3">
        <f t="shared" si="29"/>
        <v>370.32500000000005</v>
      </c>
      <c r="G638" s="3">
        <f>SUM(Table39[[#This Row],[RN Hours Contract (W/ Admin, DON)]], Table39[[#This Row],[LPN Contract Hours (w/ Admin)]], Table39[[#This Row],[CNA/NA/Med Aide Contract Hours]])</f>
        <v>0</v>
      </c>
      <c r="H638" s="4">
        <f>Table39[[#This Row],[Total Contract Hours]]/Table39[[#This Row],[Total Hours Nurse Staffing]]</f>
        <v>0</v>
      </c>
      <c r="I638" s="3">
        <f>SUM(Table39[[#This Row],[RN Hours]], Table39[[#This Row],[RN Admin Hours]], Table39[[#This Row],[RN DON Hours]])</f>
        <v>32.863888888888887</v>
      </c>
      <c r="J638" s="3">
        <f t="shared" si="30"/>
        <v>0</v>
      </c>
      <c r="K638" s="4">
        <f>Table39[[#This Row],[RN Hours Contract (W/ Admin, DON)]]/Table39[[#This Row],[RN Hours (w/ Admin, DON)]]</f>
        <v>0</v>
      </c>
      <c r="L638" s="3">
        <v>27.352777777777778</v>
      </c>
      <c r="M638" s="3">
        <v>0</v>
      </c>
      <c r="N638" s="4">
        <f>Table39[[#This Row],[RN Hours Contract]]/Table39[[#This Row],[RN Hours]]</f>
        <v>0</v>
      </c>
      <c r="O638" s="3">
        <v>0</v>
      </c>
      <c r="P638" s="3">
        <v>0</v>
      </c>
      <c r="Q638" s="4">
        <v>0</v>
      </c>
      <c r="R638" s="3">
        <v>5.5111111111111111</v>
      </c>
      <c r="S638" s="3">
        <v>0</v>
      </c>
      <c r="T638" s="4">
        <f>Table39[[#This Row],[RN DON Hours Contract]]/Table39[[#This Row],[RN DON Hours]]</f>
        <v>0</v>
      </c>
      <c r="U638" s="3">
        <f>SUM(Table39[[#This Row],[LPN Hours]], Table39[[#This Row],[LPN Admin Hours]])</f>
        <v>77.033333333333331</v>
      </c>
      <c r="V638" s="3">
        <f>Table39[[#This Row],[LPN Hours Contract]]+Table39[[#This Row],[LPN Admin Hours Contract]]</f>
        <v>0</v>
      </c>
      <c r="W638" s="4">
        <f t="shared" si="31"/>
        <v>0</v>
      </c>
      <c r="X638" s="3">
        <v>69.344444444444449</v>
      </c>
      <c r="Y638" s="3">
        <v>0</v>
      </c>
      <c r="Z638" s="4">
        <f>Table39[[#This Row],[LPN Hours Contract]]/Table39[[#This Row],[LPN Hours]]</f>
        <v>0</v>
      </c>
      <c r="AA638" s="3">
        <v>7.6888888888888891</v>
      </c>
      <c r="AB638" s="3">
        <v>0</v>
      </c>
      <c r="AC638" s="4">
        <f>Table39[[#This Row],[LPN Admin Hours Contract]]/Table39[[#This Row],[LPN Admin Hours]]</f>
        <v>0</v>
      </c>
      <c r="AD638" s="3">
        <f>SUM(Table39[[#This Row],[CNA Hours]], Table39[[#This Row],[NA in Training Hours]], Table39[[#This Row],[Med Aide/Tech Hours]])</f>
        <v>260.42777777777781</v>
      </c>
      <c r="AE638" s="3">
        <f>SUM(Table39[[#This Row],[CNA Hours Contract]], Table39[[#This Row],[NA in Training Hours Contract]], Table39[[#This Row],[Med Aide/Tech Hours Contract]])</f>
        <v>0</v>
      </c>
      <c r="AF638" s="4">
        <f>Table39[[#This Row],[CNA/NA/Med Aide Contract Hours]]/Table39[[#This Row],[Total CNA, NA in Training, Med Aide/Tech Hours]]</f>
        <v>0</v>
      </c>
      <c r="AG638" s="3">
        <v>257.5</v>
      </c>
      <c r="AH638" s="3">
        <v>0</v>
      </c>
      <c r="AI638" s="4">
        <f>Table39[[#This Row],[CNA Hours Contract]]/Table39[[#This Row],[CNA Hours]]</f>
        <v>0</v>
      </c>
      <c r="AJ638" s="3">
        <v>2.9277777777777776</v>
      </c>
      <c r="AK638" s="3">
        <v>0</v>
      </c>
      <c r="AL638" s="4">
        <f>Table39[[#This Row],[NA in Training Hours Contract]]/Table39[[#This Row],[NA in Training Hours]]</f>
        <v>0</v>
      </c>
      <c r="AM638" s="3">
        <v>0</v>
      </c>
      <c r="AN638" s="3">
        <v>0</v>
      </c>
      <c r="AO638" s="4">
        <v>0</v>
      </c>
      <c r="AP638" s="1" t="s">
        <v>636</v>
      </c>
      <c r="AQ638" s="1">
        <v>5</v>
      </c>
    </row>
    <row r="639" spans="1:43" x14ac:dyDescent="0.2">
      <c r="A639" s="1" t="s">
        <v>680</v>
      </c>
      <c r="B639" s="1" t="s">
        <v>1320</v>
      </c>
      <c r="C639" s="1" t="s">
        <v>1426</v>
      </c>
      <c r="D639" s="1" t="s">
        <v>1750</v>
      </c>
      <c r="E639" s="3">
        <v>81.811111111111117</v>
      </c>
      <c r="F639" s="3">
        <f t="shared" si="29"/>
        <v>213.08055555555558</v>
      </c>
      <c r="G639" s="3">
        <f>SUM(Table39[[#This Row],[RN Hours Contract (W/ Admin, DON)]], Table39[[#This Row],[LPN Contract Hours (w/ Admin)]], Table39[[#This Row],[CNA/NA/Med Aide Contract Hours]])</f>
        <v>0</v>
      </c>
      <c r="H639" s="4">
        <f>Table39[[#This Row],[Total Contract Hours]]/Table39[[#This Row],[Total Hours Nurse Staffing]]</f>
        <v>0</v>
      </c>
      <c r="I639" s="3">
        <f>SUM(Table39[[#This Row],[RN Hours]], Table39[[#This Row],[RN Admin Hours]], Table39[[#This Row],[RN DON Hours]])</f>
        <v>49.44722222222223</v>
      </c>
      <c r="J639" s="3">
        <f t="shared" si="30"/>
        <v>0</v>
      </c>
      <c r="K639" s="4">
        <f>Table39[[#This Row],[RN Hours Contract (W/ Admin, DON)]]/Table39[[#This Row],[RN Hours (w/ Admin, DON)]]</f>
        <v>0</v>
      </c>
      <c r="L639" s="3">
        <v>38.636111111111113</v>
      </c>
      <c r="M639" s="3">
        <v>0</v>
      </c>
      <c r="N639" s="4">
        <f>Table39[[#This Row],[RN Hours Contract]]/Table39[[#This Row],[RN Hours]]</f>
        <v>0</v>
      </c>
      <c r="O639" s="3">
        <v>5.4777777777777779</v>
      </c>
      <c r="P639" s="3">
        <v>0</v>
      </c>
      <c r="Q639" s="4">
        <f>Table39[[#This Row],[RN Admin Hours Contract]]/Table39[[#This Row],[RN Admin Hours]]</f>
        <v>0</v>
      </c>
      <c r="R639" s="3">
        <v>5.333333333333333</v>
      </c>
      <c r="S639" s="3">
        <v>0</v>
      </c>
      <c r="T639" s="4">
        <f>Table39[[#This Row],[RN DON Hours Contract]]/Table39[[#This Row],[RN DON Hours]]</f>
        <v>0</v>
      </c>
      <c r="U639" s="3">
        <f>SUM(Table39[[#This Row],[LPN Hours]], Table39[[#This Row],[LPN Admin Hours]])</f>
        <v>51.297222222222224</v>
      </c>
      <c r="V639" s="3">
        <f>Table39[[#This Row],[LPN Hours Contract]]+Table39[[#This Row],[LPN Admin Hours Contract]]</f>
        <v>0</v>
      </c>
      <c r="W639" s="4">
        <f t="shared" si="31"/>
        <v>0</v>
      </c>
      <c r="X639" s="3">
        <v>45.697222222222223</v>
      </c>
      <c r="Y639" s="3">
        <v>0</v>
      </c>
      <c r="Z639" s="4">
        <f>Table39[[#This Row],[LPN Hours Contract]]/Table39[[#This Row],[LPN Hours]]</f>
        <v>0</v>
      </c>
      <c r="AA639" s="3">
        <v>5.6</v>
      </c>
      <c r="AB639" s="3">
        <v>0</v>
      </c>
      <c r="AC639" s="4">
        <f>Table39[[#This Row],[LPN Admin Hours Contract]]/Table39[[#This Row],[LPN Admin Hours]]</f>
        <v>0</v>
      </c>
      <c r="AD639" s="3">
        <f>SUM(Table39[[#This Row],[CNA Hours]], Table39[[#This Row],[NA in Training Hours]], Table39[[#This Row],[Med Aide/Tech Hours]])</f>
        <v>112.33611111111111</v>
      </c>
      <c r="AE639" s="3">
        <f>SUM(Table39[[#This Row],[CNA Hours Contract]], Table39[[#This Row],[NA in Training Hours Contract]], Table39[[#This Row],[Med Aide/Tech Hours Contract]])</f>
        <v>0</v>
      </c>
      <c r="AF639" s="4">
        <f>Table39[[#This Row],[CNA/NA/Med Aide Contract Hours]]/Table39[[#This Row],[Total CNA, NA in Training, Med Aide/Tech Hours]]</f>
        <v>0</v>
      </c>
      <c r="AG639" s="3">
        <v>112.33611111111111</v>
      </c>
      <c r="AH639" s="3">
        <v>0</v>
      </c>
      <c r="AI639" s="4">
        <f>Table39[[#This Row],[CNA Hours Contract]]/Table39[[#This Row],[CNA Hours]]</f>
        <v>0</v>
      </c>
      <c r="AJ639" s="3">
        <v>0</v>
      </c>
      <c r="AK639" s="3">
        <v>0</v>
      </c>
      <c r="AL639" s="4">
        <v>0</v>
      </c>
      <c r="AM639" s="3">
        <v>0</v>
      </c>
      <c r="AN639" s="3">
        <v>0</v>
      </c>
      <c r="AO639" s="4">
        <v>0</v>
      </c>
      <c r="AP639" s="1" t="s">
        <v>637</v>
      </c>
      <c r="AQ639" s="1">
        <v>5</v>
      </c>
    </row>
    <row r="640" spans="1:43" x14ac:dyDescent="0.2">
      <c r="A640" s="1" t="s">
        <v>680</v>
      </c>
      <c r="B640" s="1" t="s">
        <v>1321</v>
      </c>
      <c r="C640" s="1" t="s">
        <v>1430</v>
      </c>
      <c r="D640" s="1" t="s">
        <v>1754</v>
      </c>
      <c r="E640" s="3">
        <v>72.577777777777783</v>
      </c>
      <c r="F640" s="3">
        <f t="shared" si="29"/>
        <v>351.42344444444444</v>
      </c>
      <c r="G640" s="3">
        <f>SUM(Table39[[#This Row],[RN Hours Contract (W/ Admin, DON)]], Table39[[#This Row],[LPN Contract Hours (w/ Admin)]], Table39[[#This Row],[CNA/NA/Med Aide Contract Hours]])</f>
        <v>0</v>
      </c>
      <c r="H640" s="4">
        <f>Table39[[#This Row],[Total Contract Hours]]/Table39[[#This Row],[Total Hours Nurse Staffing]]</f>
        <v>0</v>
      </c>
      <c r="I640" s="3">
        <f>SUM(Table39[[#This Row],[RN Hours]], Table39[[#This Row],[RN Admin Hours]], Table39[[#This Row],[RN DON Hours]])</f>
        <v>85.170777777777772</v>
      </c>
      <c r="J640" s="3">
        <f t="shared" si="30"/>
        <v>0</v>
      </c>
      <c r="K640" s="4">
        <f>Table39[[#This Row],[RN Hours Contract (W/ Admin, DON)]]/Table39[[#This Row],[RN Hours (w/ Admin, DON)]]</f>
        <v>0</v>
      </c>
      <c r="L640" s="3">
        <v>73.36088888888888</v>
      </c>
      <c r="M640" s="3">
        <v>0</v>
      </c>
      <c r="N640" s="4">
        <f>Table39[[#This Row],[RN Hours Contract]]/Table39[[#This Row],[RN Hours]]</f>
        <v>0</v>
      </c>
      <c r="O640" s="3">
        <v>11.809888888888892</v>
      </c>
      <c r="P640" s="3">
        <v>0</v>
      </c>
      <c r="Q640" s="4">
        <f>Table39[[#This Row],[RN Admin Hours Contract]]/Table39[[#This Row],[RN Admin Hours]]</f>
        <v>0</v>
      </c>
      <c r="R640" s="3">
        <v>0</v>
      </c>
      <c r="S640" s="3">
        <v>0</v>
      </c>
      <c r="T640" s="4">
        <v>0</v>
      </c>
      <c r="U640" s="3">
        <f>SUM(Table39[[#This Row],[LPN Hours]], Table39[[#This Row],[LPN Admin Hours]])</f>
        <v>61.776444444444444</v>
      </c>
      <c r="V640" s="3">
        <f>Table39[[#This Row],[LPN Hours Contract]]+Table39[[#This Row],[LPN Admin Hours Contract]]</f>
        <v>0</v>
      </c>
      <c r="W640" s="4">
        <f t="shared" si="31"/>
        <v>0</v>
      </c>
      <c r="X640" s="3">
        <v>61.776444444444444</v>
      </c>
      <c r="Y640" s="3">
        <v>0</v>
      </c>
      <c r="Z640" s="4">
        <f>Table39[[#This Row],[LPN Hours Contract]]/Table39[[#This Row],[LPN Hours]]</f>
        <v>0</v>
      </c>
      <c r="AA640" s="3">
        <v>0</v>
      </c>
      <c r="AB640" s="3">
        <v>0</v>
      </c>
      <c r="AC640" s="4">
        <v>0</v>
      </c>
      <c r="AD640" s="3">
        <f>SUM(Table39[[#This Row],[CNA Hours]], Table39[[#This Row],[NA in Training Hours]], Table39[[#This Row],[Med Aide/Tech Hours]])</f>
        <v>204.47622222222222</v>
      </c>
      <c r="AE640" s="3">
        <f>SUM(Table39[[#This Row],[CNA Hours Contract]], Table39[[#This Row],[NA in Training Hours Contract]], Table39[[#This Row],[Med Aide/Tech Hours Contract]])</f>
        <v>0</v>
      </c>
      <c r="AF640" s="4">
        <f>Table39[[#This Row],[CNA/NA/Med Aide Contract Hours]]/Table39[[#This Row],[Total CNA, NA in Training, Med Aide/Tech Hours]]</f>
        <v>0</v>
      </c>
      <c r="AG640" s="3">
        <v>204.47622222222222</v>
      </c>
      <c r="AH640" s="3">
        <v>0</v>
      </c>
      <c r="AI640" s="4">
        <f>Table39[[#This Row],[CNA Hours Contract]]/Table39[[#This Row],[CNA Hours]]</f>
        <v>0</v>
      </c>
      <c r="AJ640" s="3">
        <v>0</v>
      </c>
      <c r="AK640" s="3">
        <v>0</v>
      </c>
      <c r="AL640" s="4">
        <v>0</v>
      </c>
      <c r="AM640" s="3">
        <v>0</v>
      </c>
      <c r="AN640" s="3">
        <v>0</v>
      </c>
      <c r="AO640" s="4">
        <v>0</v>
      </c>
      <c r="AP640" s="1" t="s">
        <v>638</v>
      </c>
      <c r="AQ640" s="1">
        <v>5</v>
      </c>
    </row>
    <row r="641" spans="1:43" x14ac:dyDescent="0.2">
      <c r="A641" s="1" t="s">
        <v>680</v>
      </c>
      <c r="B641" s="1" t="s">
        <v>1322</v>
      </c>
      <c r="C641" s="1" t="s">
        <v>1439</v>
      </c>
      <c r="D641" s="1" t="s">
        <v>1741</v>
      </c>
      <c r="E641" s="3">
        <v>21.211111111111112</v>
      </c>
      <c r="F641" s="3">
        <f t="shared" si="29"/>
        <v>109.8291111111111</v>
      </c>
      <c r="G641" s="3">
        <f>SUM(Table39[[#This Row],[RN Hours Contract (W/ Admin, DON)]], Table39[[#This Row],[LPN Contract Hours (w/ Admin)]], Table39[[#This Row],[CNA/NA/Med Aide Contract Hours]])</f>
        <v>0</v>
      </c>
      <c r="H641" s="4">
        <f>Table39[[#This Row],[Total Contract Hours]]/Table39[[#This Row],[Total Hours Nurse Staffing]]</f>
        <v>0</v>
      </c>
      <c r="I641" s="3">
        <f>SUM(Table39[[#This Row],[RN Hours]], Table39[[#This Row],[RN Admin Hours]], Table39[[#This Row],[RN DON Hours]])</f>
        <v>33.575555555555553</v>
      </c>
      <c r="J641" s="3">
        <f t="shared" si="30"/>
        <v>0</v>
      </c>
      <c r="K641" s="4">
        <f>Table39[[#This Row],[RN Hours Contract (W/ Admin, DON)]]/Table39[[#This Row],[RN Hours (w/ Admin, DON)]]</f>
        <v>0</v>
      </c>
      <c r="L641" s="3">
        <v>17.753333333333334</v>
      </c>
      <c r="M641" s="3">
        <v>0</v>
      </c>
      <c r="N641" s="4">
        <f>Table39[[#This Row],[RN Hours Contract]]/Table39[[#This Row],[RN Hours]]</f>
        <v>0</v>
      </c>
      <c r="O641" s="3">
        <v>8.8000000000000007</v>
      </c>
      <c r="P641" s="3">
        <v>0</v>
      </c>
      <c r="Q641" s="4">
        <f>Table39[[#This Row],[RN Admin Hours Contract]]/Table39[[#This Row],[RN Admin Hours]]</f>
        <v>0</v>
      </c>
      <c r="R641" s="3">
        <v>7.0222222222222221</v>
      </c>
      <c r="S641" s="3">
        <v>0</v>
      </c>
      <c r="T641" s="4">
        <f>Table39[[#This Row],[RN DON Hours Contract]]/Table39[[#This Row],[RN DON Hours]]</f>
        <v>0</v>
      </c>
      <c r="U641" s="3">
        <f>SUM(Table39[[#This Row],[LPN Hours]], Table39[[#This Row],[LPN Admin Hours]])</f>
        <v>9.6433333333333326</v>
      </c>
      <c r="V641" s="3">
        <f>Table39[[#This Row],[LPN Hours Contract]]+Table39[[#This Row],[LPN Admin Hours Contract]]</f>
        <v>0</v>
      </c>
      <c r="W641" s="4">
        <f t="shared" si="31"/>
        <v>0</v>
      </c>
      <c r="X641" s="3">
        <v>9.6433333333333326</v>
      </c>
      <c r="Y641" s="3">
        <v>0</v>
      </c>
      <c r="Z641" s="4">
        <f>Table39[[#This Row],[LPN Hours Contract]]/Table39[[#This Row],[LPN Hours]]</f>
        <v>0</v>
      </c>
      <c r="AA641" s="3">
        <v>0</v>
      </c>
      <c r="AB641" s="3">
        <v>0</v>
      </c>
      <c r="AC641" s="4">
        <v>0</v>
      </c>
      <c r="AD641" s="3">
        <f>SUM(Table39[[#This Row],[CNA Hours]], Table39[[#This Row],[NA in Training Hours]], Table39[[#This Row],[Med Aide/Tech Hours]])</f>
        <v>66.61022222222222</v>
      </c>
      <c r="AE641" s="3">
        <f>SUM(Table39[[#This Row],[CNA Hours Contract]], Table39[[#This Row],[NA in Training Hours Contract]], Table39[[#This Row],[Med Aide/Tech Hours Contract]])</f>
        <v>0</v>
      </c>
      <c r="AF641" s="4">
        <f>Table39[[#This Row],[CNA/NA/Med Aide Contract Hours]]/Table39[[#This Row],[Total CNA, NA in Training, Med Aide/Tech Hours]]</f>
        <v>0</v>
      </c>
      <c r="AG641" s="3">
        <v>66.61022222222222</v>
      </c>
      <c r="AH641" s="3">
        <v>0</v>
      </c>
      <c r="AI641" s="4">
        <f>Table39[[#This Row],[CNA Hours Contract]]/Table39[[#This Row],[CNA Hours]]</f>
        <v>0</v>
      </c>
      <c r="AJ641" s="3">
        <v>0</v>
      </c>
      <c r="AK641" s="3">
        <v>0</v>
      </c>
      <c r="AL641" s="4">
        <v>0</v>
      </c>
      <c r="AM641" s="3">
        <v>0</v>
      </c>
      <c r="AN641" s="3">
        <v>0</v>
      </c>
      <c r="AO641" s="4">
        <v>0</v>
      </c>
      <c r="AP641" s="1" t="s">
        <v>639</v>
      </c>
      <c r="AQ641" s="1">
        <v>5</v>
      </c>
    </row>
    <row r="642" spans="1:43" x14ac:dyDescent="0.2">
      <c r="A642" s="1" t="s">
        <v>680</v>
      </c>
      <c r="B642" s="1" t="s">
        <v>1323</v>
      </c>
      <c r="C642" s="1" t="s">
        <v>1690</v>
      </c>
      <c r="D642" s="1" t="s">
        <v>1705</v>
      </c>
      <c r="E642" s="3">
        <v>42.31111111111111</v>
      </c>
      <c r="F642" s="3">
        <f t="shared" ref="F642:F681" si="32">SUM(I642,U642,AD642)</f>
        <v>144.12355555555558</v>
      </c>
      <c r="G642" s="3">
        <f>SUM(Table39[[#This Row],[RN Hours Contract (W/ Admin, DON)]], Table39[[#This Row],[LPN Contract Hours (w/ Admin)]], Table39[[#This Row],[CNA/NA/Med Aide Contract Hours]])</f>
        <v>0</v>
      </c>
      <c r="H642" s="4">
        <f>Table39[[#This Row],[Total Contract Hours]]/Table39[[#This Row],[Total Hours Nurse Staffing]]</f>
        <v>0</v>
      </c>
      <c r="I642" s="3">
        <f>SUM(Table39[[#This Row],[RN Hours]], Table39[[#This Row],[RN Admin Hours]], Table39[[#This Row],[RN DON Hours]])</f>
        <v>31.450222222222227</v>
      </c>
      <c r="J642" s="3">
        <f t="shared" si="30"/>
        <v>0</v>
      </c>
      <c r="K642" s="4">
        <f>Table39[[#This Row],[RN Hours Contract (W/ Admin, DON)]]/Table39[[#This Row],[RN Hours (w/ Admin, DON)]]</f>
        <v>0</v>
      </c>
      <c r="L642" s="3">
        <v>27.480888888888892</v>
      </c>
      <c r="M642" s="3">
        <v>0</v>
      </c>
      <c r="N642" s="4">
        <f>Table39[[#This Row],[RN Hours Contract]]/Table39[[#This Row],[RN Hours]]</f>
        <v>0</v>
      </c>
      <c r="O642" s="3">
        <v>0</v>
      </c>
      <c r="P642" s="3">
        <v>0</v>
      </c>
      <c r="Q642" s="4">
        <v>0</v>
      </c>
      <c r="R642" s="3">
        <v>3.9693333333333336</v>
      </c>
      <c r="S642" s="3">
        <v>0</v>
      </c>
      <c r="T642" s="4">
        <f>Table39[[#This Row],[RN DON Hours Contract]]/Table39[[#This Row],[RN DON Hours]]</f>
        <v>0</v>
      </c>
      <c r="U642" s="3">
        <f>SUM(Table39[[#This Row],[LPN Hours]], Table39[[#This Row],[LPN Admin Hours]])</f>
        <v>32.554555555555559</v>
      </c>
      <c r="V642" s="3">
        <f>Table39[[#This Row],[LPN Hours Contract]]+Table39[[#This Row],[LPN Admin Hours Contract]]</f>
        <v>0</v>
      </c>
      <c r="W642" s="4">
        <f t="shared" si="31"/>
        <v>0</v>
      </c>
      <c r="X642" s="3">
        <v>28.884777777777778</v>
      </c>
      <c r="Y642" s="3">
        <v>0</v>
      </c>
      <c r="Z642" s="4">
        <f>Table39[[#This Row],[LPN Hours Contract]]/Table39[[#This Row],[LPN Hours]]</f>
        <v>0</v>
      </c>
      <c r="AA642" s="3">
        <v>3.6697777777777794</v>
      </c>
      <c r="AB642" s="3">
        <v>0</v>
      </c>
      <c r="AC642" s="4">
        <f>Table39[[#This Row],[LPN Admin Hours Contract]]/Table39[[#This Row],[LPN Admin Hours]]</f>
        <v>0</v>
      </c>
      <c r="AD642" s="3">
        <f>SUM(Table39[[#This Row],[CNA Hours]], Table39[[#This Row],[NA in Training Hours]], Table39[[#This Row],[Med Aide/Tech Hours]])</f>
        <v>80.11877777777778</v>
      </c>
      <c r="AE642" s="3">
        <f>SUM(Table39[[#This Row],[CNA Hours Contract]], Table39[[#This Row],[NA in Training Hours Contract]], Table39[[#This Row],[Med Aide/Tech Hours Contract]])</f>
        <v>0</v>
      </c>
      <c r="AF642" s="4">
        <f>Table39[[#This Row],[CNA/NA/Med Aide Contract Hours]]/Table39[[#This Row],[Total CNA, NA in Training, Med Aide/Tech Hours]]</f>
        <v>0</v>
      </c>
      <c r="AG642" s="3">
        <v>80.11877777777778</v>
      </c>
      <c r="AH642" s="3">
        <v>0</v>
      </c>
      <c r="AI642" s="4">
        <f>Table39[[#This Row],[CNA Hours Contract]]/Table39[[#This Row],[CNA Hours]]</f>
        <v>0</v>
      </c>
      <c r="AJ642" s="3">
        <v>0</v>
      </c>
      <c r="AK642" s="3">
        <v>0</v>
      </c>
      <c r="AL642" s="4">
        <v>0</v>
      </c>
      <c r="AM642" s="3">
        <v>0</v>
      </c>
      <c r="AN642" s="3">
        <v>0</v>
      </c>
      <c r="AO642" s="4">
        <v>0</v>
      </c>
      <c r="AP642" s="1" t="s">
        <v>640</v>
      </c>
      <c r="AQ642" s="1">
        <v>5</v>
      </c>
    </row>
    <row r="643" spans="1:43" x14ac:dyDescent="0.2">
      <c r="A643" s="1" t="s">
        <v>680</v>
      </c>
      <c r="B643" s="1" t="s">
        <v>1324</v>
      </c>
      <c r="C643" s="1" t="s">
        <v>1452</v>
      </c>
      <c r="D643" s="1" t="s">
        <v>1741</v>
      </c>
      <c r="E643" s="3">
        <v>50.033333333333331</v>
      </c>
      <c r="F643" s="3">
        <f t="shared" si="32"/>
        <v>225.12222222222221</v>
      </c>
      <c r="G643" s="3">
        <f>SUM(Table39[[#This Row],[RN Hours Contract (W/ Admin, DON)]], Table39[[#This Row],[LPN Contract Hours (w/ Admin)]], Table39[[#This Row],[CNA/NA/Med Aide Contract Hours]])</f>
        <v>0</v>
      </c>
      <c r="H643" s="4">
        <f>Table39[[#This Row],[Total Contract Hours]]/Table39[[#This Row],[Total Hours Nurse Staffing]]</f>
        <v>0</v>
      </c>
      <c r="I643" s="3">
        <f>SUM(Table39[[#This Row],[RN Hours]], Table39[[#This Row],[RN Admin Hours]], Table39[[#This Row],[RN DON Hours]])</f>
        <v>60.954444444444441</v>
      </c>
      <c r="J643" s="3">
        <f t="shared" si="30"/>
        <v>0</v>
      </c>
      <c r="K643" s="4">
        <f>Table39[[#This Row],[RN Hours Contract (W/ Admin, DON)]]/Table39[[#This Row],[RN Hours (w/ Admin, DON)]]</f>
        <v>0</v>
      </c>
      <c r="L643" s="3">
        <v>52.598888888888887</v>
      </c>
      <c r="M643" s="3">
        <v>0</v>
      </c>
      <c r="N643" s="4">
        <f>Table39[[#This Row],[RN Hours Contract]]/Table39[[#This Row],[RN Hours]]</f>
        <v>0</v>
      </c>
      <c r="O643" s="3">
        <v>5.6</v>
      </c>
      <c r="P643" s="3">
        <v>0</v>
      </c>
      <c r="Q643" s="4">
        <f>Table39[[#This Row],[RN Admin Hours Contract]]/Table39[[#This Row],[RN Admin Hours]]</f>
        <v>0</v>
      </c>
      <c r="R643" s="3">
        <v>2.7555555555555555</v>
      </c>
      <c r="S643" s="3">
        <v>0</v>
      </c>
      <c r="T643" s="4">
        <f>Table39[[#This Row],[RN DON Hours Contract]]/Table39[[#This Row],[RN DON Hours]]</f>
        <v>0</v>
      </c>
      <c r="U643" s="3">
        <f>SUM(Table39[[#This Row],[LPN Hours]], Table39[[#This Row],[LPN Admin Hours]])</f>
        <v>27.562222222222221</v>
      </c>
      <c r="V643" s="3">
        <f>Table39[[#This Row],[LPN Hours Contract]]+Table39[[#This Row],[LPN Admin Hours Contract]]</f>
        <v>0</v>
      </c>
      <c r="W643" s="4">
        <f t="shared" si="31"/>
        <v>0</v>
      </c>
      <c r="X643" s="3">
        <v>27.562222222222221</v>
      </c>
      <c r="Y643" s="3">
        <v>0</v>
      </c>
      <c r="Z643" s="4">
        <f>Table39[[#This Row],[LPN Hours Contract]]/Table39[[#This Row],[LPN Hours]]</f>
        <v>0</v>
      </c>
      <c r="AA643" s="3">
        <v>0</v>
      </c>
      <c r="AB643" s="3">
        <v>0</v>
      </c>
      <c r="AC643" s="4">
        <v>0</v>
      </c>
      <c r="AD643" s="3">
        <f>SUM(Table39[[#This Row],[CNA Hours]], Table39[[#This Row],[NA in Training Hours]], Table39[[#This Row],[Med Aide/Tech Hours]])</f>
        <v>136.60555555555555</v>
      </c>
      <c r="AE643" s="3">
        <f>SUM(Table39[[#This Row],[CNA Hours Contract]], Table39[[#This Row],[NA in Training Hours Contract]], Table39[[#This Row],[Med Aide/Tech Hours Contract]])</f>
        <v>0</v>
      </c>
      <c r="AF643" s="4">
        <f>Table39[[#This Row],[CNA/NA/Med Aide Contract Hours]]/Table39[[#This Row],[Total CNA, NA in Training, Med Aide/Tech Hours]]</f>
        <v>0</v>
      </c>
      <c r="AG643" s="3">
        <v>136.60555555555555</v>
      </c>
      <c r="AH643" s="3">
        <v>0</v>
      </c>
      <c r="AI643" s="4">
        <f>Table39[[#This Row],[CNA Hours Contract]]/Table39[[#This Row],[CNA Hours]]</f>
        <v>0</v>
      </c>
      <c r="AJ643" s="3">
        <v>0</v>
      </c>
      <c r="AK643" s="3">
        <v>0</v>
      </c>
      <c r="AL643" s="4">
        <v>0</v>
      </c>
      <c r="AM643" s="3">
        <v>0</v>
      </c>
      <c r="AN643" s="3">
        <v>0</v>
      </c>
      <c r="AO643" s="4">
        <v>0</v>
      </c>
      <c r="AP643" s="1" t="s">
        <v>641</v>
      </c>
      <c r="AQ643" s="1">
        <v>5</v>
      </c>
    </row>
    <row r="644" spans="1:43" x14ac:dyDescent="0.2">
      <c r="A644" s="1" t="s">
        <v>680</v>
      </c>
      <c r="B644" s="1" t="s">
        <v>1325</v>
      </c>
      <c r="C644" s="1" t="s">
        <v>1400</v>
      </c>
      <c r="D644" s="1" t="s">
        <v>1762</v>
      </c>
      <c r="E644" s="3">
        <v>34.911111111111111</v>
      </c>
      <c r="F644" s="3">
        <f t="shared" si="32"/>
        <v>131.84444444444443</v>
      </c>
      <c r="G644" s="3">
        <f>SUM(Table39[[#This Row],[RN Hours Contract (W/ Admin, DON)]], Table39[[#This Row],[LPN Contract Hours (w/ Admin)]], Table39[[#This Row],[CNA/NA/Med Aide Contract Hours]])</f>
        <v>19.547222222222221</v>
      </c>
      <c r="H644" s="4">
        <f>Table39[[#This Row],[Total Contract Hours]]/Table39[[#This Row],[Total Hours Nurse Staffing]]</f>
        <v>0.1482597336929041</v>
      </c>
      <c r="I644" s="3">
        <f>SUM(Table39[[#This Row],[RN Hours]], Table39[[#This Row],[RN Admin Hours]], Table39[[#This Row],[RN DON Hours]])</f>
        <v>27.491666666666667</v>
      </c>
      <c r="J644" s="3">
        <f t="shared" si="30"/>
        <v>5.5333333333333332</v>
      </c>
      <c r="K644" s="4">
        <f>Table39[[#This Row],[RN Hours Contract (W/ Admin, DON)]]/Table39[[#This Row],[RN Hours (w/ Admin, DON)]]</f>
        <v>0.20127311306456502</v>
      </c>
      <c r="L644" s="3">
        <v>20.863888888888887</v>
      </c>
      <c r="M644" s="3">
        <v>1</v>
      </c>
      <c r="N644" s="4">
        <f>Table39[[#This Row],[RN Hours Contract]]/Table39[[#This Row],[RN Hours]]</f>
        <v>4.7929703102116902E-2</v>
      </c>
      <c r="O644" s="3">
        <v>0</v>
      </c>
      <c r="P644" s="3">
        <v>0</v>
      </c>
      <c r="Q644" s="4">
        <v>0</v>
      </c>
      <c r="R644" s="3">
        <v>6.6277777777777782</v>
      </c>
      <c r="S644" s="3">
        <v>4.5333333333333332</v>
      </c>
      <c r="T644" s="4">
        <f>Table39[[#This Row],[RN DON Hours Contract]]/Table39[[#This Row],[RN DON Hours]]</f>
        <v>0.68398994132439228</v>
      </c>
      <c r="U644" s="3">
        <f>SUM(Table39[[#This Row],[LPN Hours]], Table39[[#This Row],[LPN Admin Hours]])</f>
        <v>29.988888888888887</v>
      </c>
      <c r="V644" s="3">
        <f>Table39[[#This Row],[LPN Hours Contract]]+Table39[[#This Row],[LPN Admin Hours Contract]]</f>
        <v>0.2</v>
      </c>
      <c r="W644" s="4">
        <f t="shared" si="31"/>
        <v>6.6691367173027051E-3</v>
      </c>
      <c r="X644" s="3">
        <v>29.988888888888887</v>
      </c>
      <c r="Y644" s="3">
        <v>0.2</v>
      </c>
      <c r="Z644" s="4">
        <f>Table39[[#This Row],[LPN Hours Contract]]/Table39[[#This Row],[LPN Hours]]</f>
        <v>6.6691367173027051E-3</v>
      </c>
      <c r="AA644" s="3">
        <v>0</v>
      </c>
      <c r="AB644" s="3">
        <v>0</v>
      </c>
      <c r="AC644" s="4">
        <v>0</v>
      </c>
      <c r="AD644" s="3">
        <f>SUM(Table39[[#This Row],[CNA Hours]], Table39[[#This Row],[NA in Training Hours]], Table39[[#This Row],[Med Aide/Tech Hours]])</f>
        <v>74.363888888888894</v>
      </c>
      <c r="AE644" s="3">
        <f>SUM(Table39[[#This Row],[CNA Hours Contract]], Table39[[#This Row],[NA in Training Hours Contract]], Table39[[#This Row],[Med Aide/Tech Hours Contract]])</f>
        <v>13.813888888888888</v>
      </c>
      <c r="AF644" s="4">
        <f>Table39[[#This Row],[CNA/NA/Med Aide Contract Hours]]/Table39[[#This Row],[Total CNA, NA in Training, Med Aide/Tech Hours]]</f>
        <v>0.18576071121736204</v>
      </c>
      <c r="AG644" s="3">
        <v>74.363888888888894</v>
      </c>
      <c r="AH644" s="3">
        <v>13.813888888888888</v>
      </c>
      <c r="AI644" s="4">
        <f>Table39[[#This Row],[CNA Hours Contract]]/Table39[[#This Row],[CNA Hours]]</f>
        <v>0.18576071121736204</v>
      </c>
      <c r="AJ644" s="3">
        <v>0</v>
      </c>
      <c r="AK644" s="3">
        <v>0</v>
      </c>
      <c r="AL644" s="4">
        <v>0</v>
      </c>
      <c r="AM644" s="3">
        <v>0</v>
      </c>
      <c r="AN644" s="3">
        <v>0</v>
      </c>
      <c r="AO644" s="4">
        <v>0</v>
      </c>
      <c r="AP644" s="1" t="s">
        <v>642</v>
      </c>
      <c r="AQ644" s="1">
        <v>5</v>
      </c>
    </row>
    <row r="645" spans="1:43" x14ac:dyDescent="0.2">
      <c r="A645" s="1" t="s">
        <v>680</v>
      </c>
      <c r="B645" s="1" t="s">
        <v>1326</v>
      </c>
      <c r="C645" s="1" t="s">
        <v>1691</v>
      </c>
      <c r="D645" s="1" t="s">
        <v>1750</v>
      </c>
      <c r="E645" s="3">
        <v>46.777777777777779</v>
      </c>
      <c r="F645" s="3">
        <f t="shared" si="32"/>
        <v>258.61444444444447</v>
      </c>
      <c r="G645" s="3">
        <f>SUM(Table39[[#This Row],[RN Hours Contract (W/ Admin, DON)]], Table39[[#This Row],[LPN Contract Hours (w/ Admin)]], Table39[[#This Row],[CNA/NA/Med Aide Contract Hours]])</f>
        <v>0</v>
      </c>
      <c r="H645" s="4">
        <f>Table39[[#This Row],[Total Contract Hours]]/Table39[[#This Row],[Total Hours Nurse Staffing]]</f>
        <v>0</v>
      </c>
      <c r="I645" s="3">
        <f>SUM(Table39[[#This Row],[RN Hours]], Table39[[#This Row],[RN Admin Hours]], Table39[[#This Row],[RN DON Hours]])</f>
        <v>72.186000000000007</v>
      </c>
      <c r="J645" s="3">
        <f t="shared" si="30"/>
        <v>0</v>
      </c>
      <c r="K645" s="4">
        <f>Table39[[#This Row],[RN Hours Contract (W/ Admin, DON)]]/Table39[[#This Row],[RN Hours (w/ Admin, DON)]]</f>
        <v>0</v>
      </c>
      <c r="L645" s="3">
        <v>53.697111111111106</v>
      </c>
      <c r="M645" s="3">
        <v>0</v>
      </c>
      <c r="N645" s="4">
        <f>Table39[[#This Row],[RN Hours Contract]]/Table39[[#This Row],[RN Hours]]</f>
        <v>0</v>
      </c>
      <c r="O645" s="3">
        <v>11.911111111111111</v>
      </c>
      <c r="P645" s="3">
        <v>0</v>
      </c>
      <c r="Q645" s="4">
        <f>Table39[[#This Row],[RN Admin Hours Contract]]/Table39[[#This Row],[RN Admin Hours]]</f>
        <v>0</v>
      </c>
      <c r="R645" s="3">
        <v>6.5777777777777775</v>
      </c>
      <c r="S645" s="3">
        <v>0</v>
      </c>
      <c r="T645" s="4">
        <f>Table39[[#This Row],[RN DON Hours Contract]]/Table39[[#This Row],[RN DON Hours]]</f>
        <v>0</v>
      </c>
      <c r="U645" s="3">
        <f>SUM(Table39[[#This Row],[LPN Hours]], Table39[[#This Row],[LPN Admin Hours]])</f>
        <v>10.436111111111112</v>
      </c>
      <c r="V645" s="3">
        <f>Table39[[#This Row],[LPN Hours Contract]]+Table39[[#This Row],[LPN Admin Hours Contract]]</f>
        <v>0</v>
      </c>
      <c r="W645" s="4">
        <f t="shared" si="31"/>
        <v>0</v>
      </c>
      <c r="X645" s="3">
        <v>10.436111111111112</v>
      </c>
      <c r="Y645" s="3">
        <v>0</v>
      </c>
      <c r="Z645" s="4">
        <f>Table39[[#This Row],[LPN Hours Contract]]/Table39[[#This Row],[LPN Hours]]</f>
        <v>0</v>
      </c>
      <c r="AA645" s="3">
        <v>0</v>
      </c>
      <c r="AB645" s="3">
        <v>0</v>
      </c>
      <c r="AC645" s="4">
        <v>0</v>
      </c>
      <c r="AD645" s="3">
        <f>SUM(Table39[[#This Row],[CNA Hours]], Table39[[#This Row],[NA in Training Hours]], Table39[[#This Row],[Med Aide/Tech Hours]])</f>
        <v>175.99233333333333</v>
      </c>
      <c r="AE645" s="3">
        <f>SUM(Table39[[#This Row],[CNA Hours Contract]], Table39[[#This Row],[NA in Training Hours Contract]], Table39[[#This Row],[Med Aide/Tech Hours Contract]])</f>
        <v>0</v>
      </c>
      <c r="AF645" s="4">
        <f>Table39[[#This Row],[CNA/NA/Med Aide Contract Hours]]/Table39[[#This Row],[Total CNA, NA in Training, Med Aide/Tech Hours]]</f>
        <v>0</v>
      </c>
      <c r="AG645" s="3">
        <v>175.99233333333333</v>
      </c>
      <c r="AH645" s="3">
        <v>0</v>
      </c>
      <c r="AI645" s="4">
        <f>Table39[[#This Row],[CNA Hours Contract]]/Table39[[#This Row],[CNA Hours]]</f>
        <v>0</v>
      </c>
      <c r="AJ645" s="3">
        <v>0</v>
      </c>
      <c r="AK645" s="3">
        <v>0</v>
      </c>
      <c r="AL645" s="4">
        <v>0</v>
      </c>
      <c r="AM645" s="3">
        <v>0</v>
      </c>
      <c r="AN645" s="3">
        <v>0</v>
      </c>
      <c r="AO645" s="4">
        <v>0</v>
      </c>
      <c r="AP645" s="1" t="s">
        <v>643</v>
      </c>
      <c r="AQ645" s="1">
        <v>5</v>
      </c>
    </row>
    <row r="646" spans="1:43" x14ac:dyDescent="0.2">
      <c r="A646" s="1" t="s">
        <v>680</v>
      </c>
      <c r="B646" s="1" t="s">
        <v>1327</v>
      </c>
      <c r="C646" s="1" t="s">
        <v>1692</v>
      </c>
      <c r="D646" s="1" t="s">
        <v>1741</v>
      </c>
      <c r="E646" s="3">
        <v>50.077777777777776</v>
      </c>
      <c r="F646" s="3">
        <f t="shared" si="32"/>
        <v>386.39222222222224</v>
      </c>
      <c r="G646" s="3">
        <f>SUM(Table39[[#This Row],[RN Hours Contract (W/ Admin, DON)]], Table39[[#This Row],[LPN Contract Hours (w/ Admin)]], Table39[[#This Row],[CNA/NA/Med Aide Contract Hours]])</f>
        <v>91.977888888888899</v>
      </c>
      <c r="H646" s="4">
        <f>Table39[[#This Row],[Total Contract Hours]]/Table39[[#This Row],[Total Hours Nurse Staffing]]</f>
        <v>0.23804280624466218</v>
      </c>
      <c r="I646" s="3">
        <f>SUM(Table39[[#This Row],[RN Hours]], Table39[[#This Row],[RN Admin Hours]], Table39[[#This Row],[RN DON Hours]])</f>
        <v>128.56700000000001</v>
      </c>
      <c r="J646" s="3">
        <f t="shared" si="30"/>
        <v>19.494444444444444</v>
      </c>
      <c r="K646" s="4">
        <f>Table39[[#This Row],[RN Hours Contract (W/ Admin, DON)]]/Table39[[#This Row],[RN Hours (w/ Admin, DON)]]</f>
        <v>0.15162867955575257</v>
      </c>
      <c r="L646" s="3">
        <v>108.87811111111112</v>
      </c>
      <c r="M646" s="3">
        <v>19.494444444444444</v>
      </c>
      <c r="N646" s="4">
        <f>Table39[[#This Row],[RN Hours Contract]]/Table39[[#This Row],[RN Hours]]</f>
        <v>0.17904833437595352</v>
      </c>
      <c r="O646" s="3">
        <v>14.088888888888889</v>
      </c>
      <c r="P646" s="3">
        <v>0</v>
      </c>
      <c r="Q646" s="4">
        <f>Table39[[#This Row],[RN Admin Hours Contract]]/Table39[[#This Row],[RN Admin Hours]]</f>
        <v>0</v>
      </c>
      <c r="R646" s="3">
        <v>5.6</v>
      </c>
      <c r="S646" s="3">
        <v>0</v>
      </c>
      <c r="T646" s="4">
        <f>Table39[[#This Row],[RN DON Hours Contract]]/Table39[[#This Row],[RN DON Hours]]</f>
        <v>0</v>
      </c>
      <c r="U646" s="3">
        <f>SUM(Table39[[#This Row],[LPN Hours]], Table39[[#This Row],[LPN Admin Hours]])</f>
        <v>76.159888888888887</v>
      </c>
      <c r="V646" s="3">
        <f>Table39[[#This Row],[LPN Hours Contract]]+Table39[[#This Row],[LPN Admin Hours Contract]]</f>
        <v>14.946777777777781</v>
      </c>
      <c r="W646" s="4">
        <f t="shared" si="31"/>
        <v>0.19625524663755642</v>
      </c>
      <c r="X646" s="3">
        <v>76.159888888888887</v>
      </c>
      <c r="Y646" s="3">
        <v>14.946777777777781</v>
      </c>
      <c r="Z646" s="4">
        <f>Table39[[#This Row],[LPN Hours Contract]]/Table39[[#This Row],[LPN Hours]]</f>
        <v>0.19625524663755642</v>
      </c>
      <c r="AA646" s="3">
        <v>0</v>
      </c>
      <c r="AB646" s="3">
        <v>0</v>
      </c>
      <c r="AC646" s="4">
        <v>0</v>
      </c>
      <c r="AD646" s="3">
        <f>SUM(Table39[[#This Row],[CNA Hours]], Table39[[#This Row],[NA in Training Hours]], Table39[[#This Row],[Med Aide/Tech Hours]])</f>
        <v>181.66533333333334</v>
      </c>
      <c r="AE646" s="3">
        <f>SUM(Table39[[#This Row],[CNA Hours Contract]], Table39[[#This Row],[NA in Training Hours Contract]], Table39[[#This Row],[Med Aide/Tech Hours Contract]])</f>
        <v>57.536666666666676</v>
      </c>
      <c r="AF646" s="4">
        <f>Table39[[#This Row],[CNA/NA/Med Aide Contract Hours]]/Table39[[#This Row],[Total CNA, NA in Training, Med Aide/Tech Hours]]</f>
        <v>0.31671792086547429</v>
      </c>
      <c r="AG646" s="3">
        <v>181.66533333333334</v>
      </c>
      <c r="AH646" s="3">
        <v>57.536666666666676</v>
      </c>
      <c r="AI646" s="4">
        <f>Table39[[#This Row],[CNA Hours Contract]]/Table39[[#This Row],[CNA Hours]]</f>
        <v>0.31671792086547429</v>
      </c>
      <c r="AJ646" s="3">
        <v>0</v>
      </c>
      <c r="AK646" s="3">
        <v>0</v>
      </c>
      <c r="AL646" s="4">
        <v>0</v>
      </c>
      <c r="AM646" s="3">
        <v>0</v>
      </c>
      <c r="AN646" s="3">
        <v>0</v>
      </c>
      <c r="AO646" s="4">
        <v>0</v>
      </c>
      <c r="AP646" s="1" t="s">
        <v>644</v>
      </c>
      <c r="AQ646" s="1">
        <v>5</v>
      </c>
    </row>
    <row r="647" spans="1:43" x14ac:dyDescent="0.2">
      <c r="A647" s="1" t="s">
        <v>680</v>
      </c>
      <c r="B647" s="1" t="s">
        <v>1328</v>
      </c>
      <c r="C647" s="1" t="s">
        <v>1474</v>
      </c>
      <c r="D647" s="1" t="s">
        <v>1741</v>
      </c>
      <c r="E647" s="3">
        <v>48.1</v>
      </c>
      <c r="F647" s="3">
        <f t="shared" si="32"/>
        <v>186.36144444444443</v>
      </c>
      <c r="G647" s="3">
        <f>SUM(Table39[[#This Row],[RN Hours Contract (W/ Admin, DON)]], Table39[[#This Row],[LPN Contract Hours (w/ Admin)]], Table39[[#This Row],[CNA/NA/Med Aide Contract Hours]])</f>
        <v>10.220000000000002</v>
      </c>
      <c r="H647" s="4">
        <f>Table39[[#This Row],[Total Contract Hours]]/Table39[[#This Row],[Total Hours Nurse Staffing]]</f>
        <v>5.4839669387981439E-2</v>
      </c>
      <c r="I647" s="3">
        <f>SUM(Table39[[#This Row],[RN Hours]], Table39[[#This Row],[RN Admin Hours]], Table39[[#This Row],[RN DON Hours]])</f>
        <v>71.505333333333326</v>
      </c>
      <c r="J647" s="3">
        <f t="shared" si="30"/>
        <v>0</v>
      </c>
      <c r="K647" s="4">
        <f>Table39[[#This Row],[RN Hours Contract (W/ Admin, DON)]]/Table39[[#This Row],[RN Hours (w/ Admin, DON)]]</f>
        <v>0</v>
      </c>
      <c r="L647" s="3">
        <v>55.327555555555548</v>
      </c>
      <c r="M647" s="3">
        <v>0</v>
      </c>
      <c r="N647" s="4">
        <f>Table39[[#This Row],[RN Hours Contract]]/Table39[[#This Row],[RN Hours]]</f>
        <v>0</v>
      </c>
      <c r="O647" s="3">
        <v>10.844444444444445</v>
      </c>
      <c r="P647" s="3">
        <v>0</v>
      </c>
      <c r="Q647" s="4">
        <f>Table39[[#This Row],[RN Admin Hours Contract]]/Table39[[#This Row],[RN Admin Hours]]</f>
        <v>0</v>
      </c>
      <c r="R647" s="3">
        <v>5.333333333333333</v>
      </c>
      <c r="S647" s="3">
        <v>0</v>
      </c>
      <c r="T647" s="4">
        <f>Table39[[#This Row],[RN DON Hours Contract]]/Table39[[#This Row],[RN DON Hours]]</f>
        <v>0</v>
      </c>
      <c r="U647" s="3">
        <f>SUM(Table39[[#This Row],[LPN Hours]], Table39[[#This Row],[LPN Admin Hours]])</f>
        <v>13.645444444444443</v>
      </c>
      <c r="V647" s="3">
        <f>Table39[[#This Row],[LPN Hours Contract]]+Table39[[#This Row],[LPN Admin Hours Contract]]</f>
        <v>2.4611111111111112</v>
      </c>
      <c r="W647" s="4">
        <f t="shared" si="31"/>
        <v>0.18036137416638848</v>
      </c>
      <c r="X647" s="3">
        <v>13.645444444444443</v>
      </c>
      <c r="Y647" s="3">
        <v>2.4611111111111112</v>
      </c>
      <c r="Z647" s="4">
        <f>Table39[[#This Row],[LPN Hours Contract]]/Table39[[#This Row],[LPN Hours]]</f>
        <v>0.18036137416638848</v>
      </c>
      <c r="AA647" s="3">
        <v>0</v>
      </c>
      <c r="AB647" s="3">
        <v>0</v>
      </c>
      <c r="AC647" s="4">
        <v>0</v>
      </c>
      <c r="AD647" s="3">
        <f>SUM(Table39[[#This Row],[CNA Hours]], Table39[[#This Row],[NA in Training Hours]], Table39[[#This Row],[Med Aide/Tech Hours]])</f>
        <v>101.21066666666665</v>
      </c>
      <c r="AE647" s="3">
        <f>SUM(Table39[[#This Row],[CNA Hours Contract]], Table39[[#This Row],[NA in Training Hours Contract]], Table39[[#This Row],[Med Aide/Tech Hours Contract]])</f>
        <v>7.7588888888888912</v>
      </c>
      <c r="AF647" s="4">
        <f>Table39[[#This Row],[CNA/NA/Med Aide Contract Hours]]/Table39[[#This Row],[Total CNA, NA in Training, Med Aide/Tech Hours]]</f>
        <v>7.6660782350564755E-2</v>
      </c>
      <c r="AG647" s="3">
        <v>101.21066666666665</v>
      </c>
      <c r="AH647" s="3">
        <v>7.7588888888888912</v>
      </c>
      <c r="AI647" s="4">
        <f>Table39[[#This Row],[CNA Hours Contract]]/Table39[[#This Row],[CNA Hours]]</f>
        <v>7.6660782350564755E-2</v>
      </c>
      <c r="AJ647" s="3">
        <v>0</v>
      </c>
      <c r="AK647" s="3">
        <v>0</v>
      </c>
      <c r="AL647" s="4">
        <v>0</v>
      </c>
      <c r="AM647" s="3">
        <v>0</v>
      </c>
      <c r="AN647" s="3">
        <v>0</v>
      </c>
      <c r="AO647" s="4">
        <v>0</v>
      </c>
      <c r="AP647" s="1" t="s">
        <v>645</v>
      </c>
      <c r="AQ647" s="1">
        <v>5</v>
      </c>
    </row>
    <row r="648" spans="1:43" x14ac:dyDescent="0.2">
      <c r="A648" s="1" t="s">
        <v>680</v>
      </c>
      <c r="B648" s="1" t="s">
        <v>1329</v>
      </c>
      <c r="C648" s="1" t="s">
        <v>1418</v>
      </c>
      <c r="D648" s="1" t="s">
        <v>1744</v>
      </c>
      <c r="E648" s="3">
        <v>71.477777777777774</v>
      </c>
      <c r="F648" s="3">
        <f t="shared" si="32"/>
        <v>282.24722222222221</v>
      </c>
      <c r="G648" s="3">
        <f>SUM(Table39[[#This Row],[RN Hours Contract (W/ Admin, DON)]], Table39[[#This Row],[LPN Contract Hours (w/ Admin)]], Table39[[#This Row],[CNA/NA/Med Aide Contract Hours]])</f>
        <v>0</v>
      </c>
      <c r="H648" s="4">
        <f>Table39[[#This Row],[Total Contract Hours]]/Table39[[#This Row],[Total Hours Nurse Staffing]]</f>
        <v>0</v>
      </c>
      <c r="I648" s="3">
        <f>SUM(Table39[[#This Row],[RN Hours]], Table39[[#This Row],[RN Admin Hours]], Table39[[#This Row],[RN DON Hours]])</f>
        <v>115.81944444444444</v>
      </c>
      <c r="J648" s="3">
        <f t="shared" si="30"/>
        <v>0</v>
      </c>
      <c r="K648" s="4">
        <f>Table39[[#This Row],[RN Hours Contract (W/ Admin, DON)]]/Table39[[#This Row],[RN Hours (w/ Admin, DON)]]</f>
        <v>0</v>
      </c>
      <c r="L648" s="3">
        <v>100.3</v>
      </c>
      <c r="M648" s="3">
        <v>0</v>
      </c>
      <c r="N648" s="4">
        <f>Table39[[#This Row],[RN Hours Contract]]/Table39[[#This Row],[RN Hours]]</f>
        <v>0</v>
      </c>
      <c r="O648" s="3">
        <v>10.986111111111111</v>
      </c>
      <c r="P648" s="3">
        <v>0</v>
      </c>
      <c r="Q648" s="4">
        <f>Table39[[#This Row],[RN Admin Hours Contract]]/Table39[[#This Row],[RN Admin Hours]]</f>
        <v>0</v>
      </c>
      <c r="R648" s="3">
        <v>4.5333333333333332</v>
      </c>
      <c r="S648" s="3">
        <v>0</v>
      </c>
      <c r="T648" s="4">
        <f>Table39[[#This Row],[RN DON Hours Contract]]/Table39[[#This Row],[RN DON Hours]]</f>
        <v>0</v>
      </c>
      <c r="U648" s="3">
        <f>SUM(Table39[[#This Row],[LPN Hours]], Table39[[#This Row],[LPN Admin Hours]])</f>
        <v>47.827777777777776</v>
      </c>
      <c r="V648" s="3">
        <f>Table39[[#This Row],[LPN Hours Contract]]+Table39[[#This Row],[LPN Admin Hours Contract]]</f>
        <v>0</v>
      </c>
      <c r="W648" s="4">
        <f t="shared" si="31"/>
        <v>0</v>
      </c>
      <c r="X648" s="3">
        <v>46.366666666666667</v>
      </c>
      <c r="Y648" s="3">
        <v>0</v>
      </c>
      <c r="Z648" s="4">
        <f>Table39[[#This Row],[LPN Hours Contract]]/Table39[[#This Row],[LPN Hours]]</f>
        <v>0</v>
      </c>
      <c r="AA648" s="3">
        <v>1.461111111111111</v>
      </c>
      <c r="AB648" s="3">
        <v>0</v>
      </c>
      <c r="AC648" s="4">
        <f>Table39[[#This Row],[LPN Admin Hours Contract]]/Table39[[#This Row],[LPN Admin Hours]]</f>
        <v>0</v>
      </c>
      <c r="AD648" s="3">
        <f>SUM(Table39[[#This Row],[CNA Hours]], Table39[[#This Row],[NA in Training Hours]], Table39[[#This Row],[Med Aide/Tech Hours]])</f>
        <v>118.6</v>
      </c>
      <c r="AE648" s="3">
        <f>SUM(Table39[[#This Row],[CNA Hours Contract]], Table39[[#This Row],[NA in Training Hours Contract]], Table39[[#This Row],[Med Aide/Tech Hours Contract]])</f>
        <v>0</v>
      </c>
      <c r="AF648" s="4">
        <f>Table39[[#This Row],[CNA/NA/Med Aide Contract Hours]]/Table39[[#This Row],[Total CNA, NA in Training, Med Aide/Tech Hours]]</f>
        <v>0</v>
      </c>
      <c r="AG648" s="3">
        <v>118.6</v>
      </c>
      <c r="AH648" s="3">
        <v>0</v>
      </c>
      <c r="AI648" s="4">
        <f>Table39[[#This Row],[CNA Hours Contract]]/Table39[[#This Row],[CNA Hours]]</f>
        <v>0</v>
      </c>
      <c r="AJ648" s="3">
        <v>0</v>
      </c>
      <c r="AK648" s="3">
        <v>0</v>
      </c>
      <c r="AL648" s="4">
        <v>0</v>
      </c>
      <c r="AM648" s="3">
        <v>0</v>
      </c>
      <c r="AN648" s="3">
        <v>0</v>
      </c>
      <c r="AO648" s="4">
        <v>0</v>
      </c>
      <c r="AP648" s="1" t="s">
        <v>646</v>
      </c>
      <c r="AQ648" s="1">
        <v>5</v>
      </c>
    </row>
    <row r="649" spans="1:43" x14ac:dyDescent="0.2">
      <c r="A649" s="1" t="s">
        <v>680</v>
      </c>
      <c r="B649" s="1" t="s">
        <v>1330</v>
      </c>
      <c r="C649" s="1" t="s">
        <v>1398</v>
      </c>
      <c r="D649" s="1" t="s">
        <v>1744</v>
      </c>
      <c r="E649" s="3">
        <v>35.855555555555554</v>
      </c>
      <c r="F649" s="3">
        <f t="shared" si="32"/>
        <v>146.80833333333334</v>
      </c>
      <c r="G649" s="3">
        <f>SUM(Table39[[#This Row],[RN Hours Contract (W/ Admin, DON)]], Table39[[#This Row],[LPN Contract Hours (w/ Admin)]], Table39[[#This Row],[CNA/NA/Med Aide Contract Hours]])</f>
        <v>0</v>
      </c>
      <c r="H649" s="4">
        <f>Table39[[#This Row],[Total Contract Hours]]/Table39[[#This Row],[Total Hours Nurse Staffing]]</f>
        <v>0</v>
      </c>
      <c r="I649" s="3">
        <f>SUM(Table39[[#This Row],[RN Hours]], Table39[[#This Row],[RN Admin Hours]], Table39[[#This Row],[RN DON Hours]])</f>
        <v>38.083333333333329</v>
      </c>
      <c r="J649" s="3">
        <f t="shared" si="30"/>
        <v>0</v>
      </c>
      <c r="K649" s="4">
        <f>Table39[[#This Row],[RN Hours Contract (W/ Admin, DON)]]/Table39[[#This Row],[RN Hours (w/ Admin, DON)]]</f>
        <v>0</v>
      </c>
      <c r="L649" s="3">
        <v>28.530555555555555</v>
      </c>
      <c r="M649" s="3">
        <v>0</v>
      </c>
      <c r="N649" s="4">
        <f>Table39[[#This Row],[RN Hours Contract]]/Table39[[#This Row],[RN Hours]]</f>
        <v>0</v>
      </c>
      <c r="O649" s="3">
        <v>4.3388888888888886</v>
      </c>
      <c r="P649" s="3">
        <v>0</v>
      </c>
      <c r="Q649" s="4">
        <f>Table39[[#This Row],[RN Admin Hours Contract]]/Table39[[#This Row],[RN Admin Hours]]</f>
        <v>0</v>
      </c>
      <c r="R649" s="3">
        <v>5.2138888888888886</v>
      </c>
      <c r="S649" s="3">
        <v>0</v>
      </c>
      <c r="T649" s="4">
        <f>Table39[[#This Row],[RN DON Hours Contract]]/Table39[[#This Row],[RN DON Hours]]</f>
        <v>0</v>
      </c>
      <c r="U649" s="3">
        <f>SUM(Table39[[#This Row],[LPN Hours]], Table39[[#This Row],[LPN Admin Hours]])</f>
        <v>22.280555555555555</v>
      </c>
      <c r="V649" s="3">
        <f>Table39[[#This Row],[LPN Hours Contract]]+Table39[[#This Row],[LPN Admin Hours Contract]]</f>
        <v>0</v>
      </c>
      <c r="W649" s="4">
        <f t="shared" si="31"/>
        <v>0</v>
      </c>
      <c r="X649" s="3">
        <v>22.280555555555555</v>
      </c>
      <c r="Y649" s="3">
        <v>0</v>
      </c>
      <c r="Z649" s="4">
        <f>Table39[[#This Row],[LPN Hours Contract]]/Table39[[#This Row],[LPN Hours]]</f>
        <v>0</v>
      </c>
      <c r="AA649" s="3">
        <v>0</v>
      </c>
      <c r="AB649" s="3">
        <v>0</v>
      </c>
      <c r="AC649" s="4">
        <v>0</v>
      </c>
      <c r="AD649" s="3">
        <f>SUM(Table39[[#This Row],[CNA Hours]], Table39[[#This Row],[NA in Training Hours]], Table39[[#This Row],[Med Aide/Tech Hours]])</f>
        <v>86.444444444444443</v>
      </c>
      <c r="AE649" s="3">
        <f>SUM(Table39[[#This Row],[CNA Hours Contract]], Table39[[#This Row],[NA in Training Hours Contract]], Table39[[#This Row],[Med Aide/Tech Hours Contract]])</f>
        <v>0</v>
      </c>
      <c r="AF649" s="4">
        <f>Table39[[#This Row],[CNA/NA/Med Aide Contract Hours]]/Table39[[#This Row],[Total CNA, NA in Training, Med Aide/Tech Hours]]</f>
        <v>0</v>
      </c>
      <c r="AG649" s="3">
        <v>80.99166666666666</v>
      </c>
      <c r="AH649" s="3">
        <v>0</v>
      </c>
      <c r="AI649" s="4">
        <f>Table39[[#This Row],[CNA Hours Contract]]/Table39[[#This Row],[CNA Hours]]</f>
        <v>0</v>
      </c>
      <c r="AJ649" s="3">
        <v>5.4527777777777775</v>
      </c>
      <c r="AK649" s="3">
        <v>0</v>
      </c>
      <c r="AL649" s="4">
        <f>Table39[[#This Row],[NA in Training Hours Contract]]/Table39[[#This Row],[NA in Training Hours]]</f>
        <v>0</v>
      </c>
      <c r="AM649" s="3">
        <v>0</v>
      </c>
      <c r="AN649" s="3">
        <v>0</v>
      </c>
      <c r="AO649" s="4">
        <v>0</v>
      </c>
      <c r="AP649" s="1" t="s">
        <v>647</v>
      </c>
      <c r="AQ649" s="1">
        <v>5</v>
      </c>
    </row>
    <row r="650" spans="1:43" x14ac:dyDescent="0.2">
      <c r="A650" s="1" t="s">
        <v>680</v>
      </c>
      <c r="B650" s="1" t="s">
        <v>1331</v>
      </c>
      <c r="C650" s="1" t="s">
        <v>1686</v>
      </c>
      <c r="D650" s="1" t="s">
        <v>1750</v>
      </c>
      <c r="E650" s="3">
        <v>38.711111111111109</v>
      </c>
      <c r="F650" s="3">
        <f t="shared" si="32"/>
        <v>185.31666666666666</v>
      </c>
      <c r="G650" s="3">
        <f>SUM(Table39[[#This Row],[RN Hours Contract (W/ Admin, DON)]], Table39[[#This Row],[LPN Contract Hours (w/ Admin)]], Table39[[#This Row],[CNA/NA/Med Aide Contract Hours]])</f>
        <v>0</v>
      </c>
      <c r="H650" s="4">
        <f>Table39[[#This Row],[Total Contract Hours]]/Table39[[#This Row],[Total Hours Nurse Staffing]]</f>
        <v>0</v>
      </c>
      <c r="I650" s="3">
        <f>SUM(Table39[[#This Row],[RN Hours]], Table39[[#This Row],[RN Admin Hours]], Table39[[#This Row],[RN DON Hours]])</f>
        <v>72.186111111111117</v>
      </c>
      <c r="J650" s="3">
        <f t="shared" si="30"/>
        <v>0</v>
      </c>
      <c r="K650" s="4">
        <f>Table39[[#This Row],[RN Hours Contract (W/ Admin, DON)]]/Table39[[#This Row],[RN Hours (w/ Admin, DON)]]</f>
        <v>0</v>
      </c>
      <c r="L650" s="3">
        <v>62.080555555555556</v>
      </c>
      <c r="M650" s="3">
        <v>0</v>
      </c>
      <c r="N650" s="4">
        <f>Table39[[#This Row],[RN Hours Contract]]/Table39[[#This Row],[RN Hours]]</f>
        <v>0</v>
      </c>
      <c r="O650" s="3">
        <v>5.2055555555555557</v>
      </c>
      <c r="P650" s="3">
        <v>0</v>
      </c>
      <c r="Q650" s="4">
        <f>Table39[[#This Row],[RN Admin Hours Contract]]/Table39[[#This Row],[RN Admin Hours]]</f>
        <v>0</v>
      </c>
      <c r="R650" s="3">
        <v>4.9000000000000004</v>
      </c>
      <c r="S650" s="3">
        <v>0</v>
      </c>
      <c r="T650" s="4">
        <f>Table39[[#This Row],[RN DON Hours Contract]]/Table39[[#This Row],[RN DON Hours]]</f>
        <v>0</v>
      </c>
      <c r="U650" s="3">
        <f>SUM(Table39[[#This Row],[LPN Hours]], Table39[[#This Row],[LPN Admin Hours]])</f>
        <v>12.188888888888888</v>
      </c>
      <c r="V650" s="3">
        <f>Table39[[#This Row],[LPN Hours Contract]]+Table39[[#This Row],[LPN Admin Hours Contract]]</f>
        <v>0</v>
      </c>
      <c r="W650" s="4">
        <f t="shared" si="31"/>
        <v>0</v>
      </c>
      <c r="X650" s="3">
        <v>12.188888888888888</v>
      </c>
      <c r="Y650" s="3">
        <v>0</v>
      </c>
      <c r="Z650" s="4">
        <f>Table39[[#This Row],[LPN Hours Contract]]/Table39[[#This Row],[LPN Hours]]</f>
        <v>0</v>
      </c>
      <c r="AA650" s="3">
        <v>0</v>
      </c>
      <c r="AB650" s="3">
        <v>0</v>
      </c>
      <c r="AC650" s="4">
        <v>0</v>
      </c>
      <c r="AD650" s="3">
        <f>SUM(Table39[[#This Row],[CNA Hours]], Table39[[#This Row],[NA in Training Hours]], Table39[[#This Row],[Med Aide/Tech Hours]])</f>
        <v>100.94166666666666</v>
      </c>
      <c r="AE650" s="3">
        <f>SUM(Table39[[#This Row],[CNA Hours Contract]], Table39[[#This Row],[NA in Training Hours Contract]], Table39[[#This Row],[Med Aide/Tech Hours Contract]])</f>
        <v>0</v>
      </c>
      <c r="AF650" s="4">
        <f>Table39[[#This Row],[CNA/NA/Med Aide Contract Hours]]/Table39[[#This Row],[Total CNA, NA in Training, Med Aide/Tech Hours]]</f>
        <v>0</v>
      </c>
      <c r="AG650" s="3">
        <v>100.94166666666666</v>
      </c>
      <c r="AH650" s="3">
        <v>0</v>
      </c>
      <c r="AI650" s="4">
        <f>Table39[[#This Row],[CNA Hours Contract]]/Table39[[#This Row],[CNA Hours]]</f>
        <v>0</v>
      </c>
      <c r="AJ650" s="3">
        <v>0</v>
      </c>
      <c r="AK650" s="3">
        <v>0</v>
      </c>
      <c r="AL650" s="4">
        <v>0</v>
      </c>
      <c r="AM650" s="3">
        <v>0</v>
      </c>
      <c r="AN650" s="3">
        <v>0</v>
      </c>
      <c r="AO650" s="4">
        <v>0</v>
      </c>
      <c r="AP650" s="1" t="s">
        <v>648</v>
      </c>
      <c r="AQ650" s="1">
        <v>5</v>
      </c>
    </row>
    <row r="651" spans="1:43" x14ac:dyDescent="0.2">
      <c r="A651" s="1" t="s">
        <v>680</v>
      </c>
      <c r="B651" s="1" t="s">
        <v>1332</v>
      </c>
      <c r="C651" s="1" t="s">
        <v>1422</v>
      </c>
      <c r="D651" s="1" t="s">
        <v>1746</v>
      </c>
      <c r="E651" s="3">
        <v>17.666666666666668</v>
      </c>
      <c r="F651" s="3">
        <f t="shared" si="32"/>
        <v>64.098666666666674</v>
      </c>
      <c r="G651" s="3">
        <f>SUM(Table39[[#This Row],[RN Hours Contract (W/ Admin, DON)]], Table39[[#This Row],[LPN Contract Hours (w/ Admin)]], Table39[[#This Row],[CNA/NA/Med Aide Contract Hours]])</f>
        <v>3.8267777777777772</v>
      </c>
      <c r="H651" s="4">
        <f>Table39[[#This Row],[Total Contract Hours]]/Table39[[#This Row],[Total Hours Nurse Staffing]]</f>
        <v>5.9701363176214432E-2</v>
      </c>
      <c r="I651" s="3">
        <f>SUM(Table39[[#This Row],[RN Hours]], Table39[[#This Row],[RN Admin Hours]], Table39[[#This Row],[RN DON Hours]])</f>
        <v>22.085000000000001</v>
      </c>
      <c r="J651" s="3">
        <f t="shared" si="30"/>
        <v>0.62944444444444447</v>
      </c>
      <c r="K651" s="4">
        <f>Table39[[#This Row],[RN Hours Contract (W/ Admin, DON)]]/Table39[[#This Row],[RN Hours (w/ Admin, DON)]]</f>
        <v>2.8500993635700449E-2</v>
      </c>
      <c r="L651" s="3">
        <v>17.085000000000001</v>
      </c>
      <c r="M651" s="3">
        <v>0.62944444444444447</v>
      </c>
      <c r="N651" s="4">
        <f>Table39[[#This Row],[RN Hours Contract]]/Table39[[#This Row],[RN Hours]]</f>
        <v>3.6841934120248429E-2</v>
      </c>
      <c r="O651" s="3">
        <v>0</v>
      </c>
      <c r="P651" s="3">
        <v>0</v>
      </c>
      <c r="Q651" s="4">
        <v>0</v>
      </c>
      <c r="R651" s="3">
        <v>5</v>
      </c>
      <c r="S651" s="3">
        <v>0</v>
      </c>
      <c r="T651" s="4">
        <f>Table39[[#This Row],[RN DON Hours Contract]]/Table39[[#This Row],[RN DON Hours]]</f>
        <v>0</v>
      </c>
      <c r="U651" s="3">
        <f>SUM(Table39[[#This Row],[LPN Hours]], Table39[[#This Row],[LPN Admin Hours]])</f>
        <v>6.2444444444444445</v>
      </c>
      <c r="V651" s="3">
        <f>Table39[[#This Row],[LPN Hours Contract]]+Table39[[#This Row],[LPN Admin Hours Contract]]</f>
        <v>0</v>
      </c>
      <c r="W651" s="4">
        <f t="shared" si="31"/>
        <v>0</v>
      </c>
      <c r="X651" s="3">
        <v>6.2444444444444445</v>
      </c>
      <c r="Y651" s="3">
        <v>0</v>
      </c>
      <c r="Z651" s="4">
        <f>Table39[[#This Row],[LPN Hours Contract]]/Table39[[#This Row],[LPN Hours]]</f>
        <v>0</v>
      </c>
      <c r="AA651" s="3">
        <v>0</v>
      </c>
      <c r="AB651" s="3">
        <v>0</v>
      </c>
      <c r="AC651" s="4">
        <v>0</v>
      </c>
      <c r="AD651" s="3">
        <f>SUM(Table39[[#This Row],[CNA Hours]], Table39[[#This Row],[NA in Training Hours]], Table39[[#This Row],[Med Aide/Tech Hours]])</f>
        <v>35.769222222222226</v>
      </c>
      <c r="AE651" s="3">
        <f>SUM(Table39[[#This Row],[CNA Hours Contract]], Table39[[#This Row],[NA in Training Hours Contract]], Table39[[#This Row],[Med Aide/Tech Hours Contract]])</f>
        <v>3.1973333333333325</v>
      </c>
      <c r="AF651" s="4">
        <f>Table39[[#This Row],[CNA/NA/Med Aide Contract Hours]]/Table39[[#This Row],[Total CNA, NA in Training, Med Aide/Tech Hours]]</f>
        <v>8.9387834979172007E-2</v>
      </c>
      <c r="AG651" s="3">
        <v>35.769222222222226</v>
      </c>
      <c r="AH651" s="3">
        <v>3.1973333333333325</v>
      </c>
      <c r="AI651" s="4">
        <f>Table39[[#This Row],[CNA Hours Contract]]/Table39[[#This Row],[CNA Hours]]</f>
        <v>8.9387834979172007E-2</v>
      </c>
      <c r="AJ651" s="3">
        <v>0</v>
      </c>
      <c r="AK651" s="3">
        <v>0</v>
      </c>
      <c r="AL651" s="4">
        <v>0</v>
      </c>
      <c r="AM651" s="3">
        <v>0</v>
      </c>
      <c r="AN651" s="3">
        <v>0</v>
      </c>
      <c r="AO651" s="4">
        <v>0</v>
      </c>
      <c r="AP651" s="1" t="s">
        <v>649</v>
      </c>
      <c r="AQ651" s="1">
        <v>5</v>
      </c>
    </row>
    <row r="652" spans="1:43" x14ac:dyDescent="0.2">
      <c r="A652" s="1" t="s">
        <v>680</v>
      </c>
      <c r="B652" s="1" t="s">
        <v>684</v>
      </c>
      <c r="C652" s="1" t="s">
        <v>1439</v>
      </c>
      <c r="D652" s="1" t="s">
        <v>1741</v>
      </c>
      <c r="E652" s="3">
        <v>43.555555555555557</v>
      </c>
      <c r="F652" s="3">
        <f t="shared" si="32"/>
        <v>289.06666666666666</v>
      </c>
      <c r="G652" s="3">
        <f>SUM(Table39[[#This Row],[RN Hours Contract (W/ Admin, DON)]], Table39[[#This Row],[LPN Contract Hours (w/ Admin)]], Table39[[#This Row],[CNA/NA/Med Aide Contract Hours]])</f>
        <v>11.022222222222222</v>
      </c>
      <c r="H652" s="4">
        <f>Table39[[#This Row],[Total Contract Hours]]/Table39[[#This Row],[Total Hours Nurse Staffing]]</f>
        <v>3.8130381303813035E-2</v>
      </c>
      <c r="I652" s="3">
        <f>SUM(Table39[[#This Row],[RN Hours]], Table39[[#This Row],[RN Admin Hours]], Table39[[#This Row],[RN DON Hours]])</f>
        <v>27.087777777777777</v>
      </c>
      <c r="J652" s="3">
        <f t="shared" si="30"/>
        <v>0</v>
      </c>
      <c r="K652" s="4">
        <f>Table39[[#This Row],[RN Hours Contract (W/ Admin, DON)]]/Table39[[#This Row],[RN Hours (w/ Admin, DON)]]</f>
        <v>0</v>
      </c>
      <c r="L652" s="3">
        <v>16.144444444444446</v>
      </c>
      <c r="M652" s="3">
        <v>0</v>
      </c>
      <c r="N652" s="4">
        <f>Table39[[#This Row],[RN Hours Contract]]/Table39[[#This Row],[RN Hours]]</f>
        <v>0</v>
      </c>
      <c r="O652" s="3">
        <v>5.7877777777777775</v>
      </c>
      <c r="P652" s="3">
        <v>0</v>
      </c>
      <c r="Q652" s="4">
        <f>Table39[[#This Row],[RN Admin Hours Contract]]/Table39[[#This Row],[RN Admin Hours]]</f>
        <v>0</v>
      </c>
      <c r="R652" s="3">
        <v>5.1555555555555559</v>
      </c>
      <c r="S652" s="3">
        <v>0</v>
      </c>
      <c r="T652" s="4">
        <f>Table39[[#This Row],[RN DON Hours Contract]]/Table39[[#This Row],[RN DON Hours]]</f>
        <v>0</v>
      </c>
      <c r="U652" s="3">
        <f>SUM(Table39[[#This Row],[LPN Hours]], Table39[[#This Row],[LPN Admin Hours]])</f>
        <v>53.507777777777775</v>
      </c>
      <c r="V652" s="3">
        <f>Table39[[#This Row],[LPN Hours Contract]]+Table39[[#This Row],[LPN Admin Hours Contract]]</f>
        <v>0</v>
      </c>
      <c r="W652" s="4">
        <f t="shared" si="31"/>
        <v>0</v>
      </c>
      <c r="X652" s="3">
        <v>53.507777777777775</v>
      </c>
      <c r="Y652" s="3">
        <v>0</v>
      </c>
      <c r="Z652" s="4">
        <f>Table39[[#This Row],[LPN Hours Contract]]/Table39[[#This Row],[LPN Hours]]</f>
        <v>0</v>
      </c>
      <c r="AA652" s="3">
        <v>0</v>
      </c>
      <c r="AB652" s="3">
        <v>0</v>
      </c>
      <c r="AC652" s="4">
        <v>0</v>
      </c>
      <c r="AD652" s="3">
        <f>SUM(Table39[[#This Row],[CNA Hours]], Table39[[#This Row],[NA in Training Hours]], Table39[[#This Row],[Med Aide/Tech Hours]])</f>
        <v>208.47111111111113</v>
      </c>
      <c r="AE652" s="3">
        <f>SUM(Table39[[#This Row],[CNA Hours Contract]], Table39[[#This Row],[NA in Training Hours Contract]], Table39[[#This Row],[Med Aide/Tech Hours Contract]])</f>
        <v>11.022222222222222</v>
      </c>
      <c r="AF652" s="4">
        <f>Table39[[#This Row],[CNA/NA/Med Aide Contract Hours]]/Table39[[#This Row],[Total CNA, NA in Training, Med Aide/Tech Hours]]</f>
        <v>5.2871700848505516E-2</v>
      </c>
      <c r="AG652" s="3">
        <v>208.47111111111113</v>
      </c>
      <c r="AH652" s="3">
        <v>11.022222222222222</v>
      </c>
      <c r="AI652" s="4">
        <f>Table39[[#This Row],[CNA Hours Contract]]/Table39[[#This Row],[CNA Hours]]</f>
        <v>5.2871700848505516E-2</v>
      </c>
      <c r="AJ652" s="3">
        <v>0</v>
      </c>
      <c r="AK652" s="3">
        <v>0</v>
      </c>
      <c r="AL652" s="4">
        <v>0</v>
      </c>
      <c r="AM652" s="3">
        <v>0</v>
      </c>
      <c r="AN652" s="3">
        <v>0</v>
      </c>
      <c r="AO652" s="4">
        <v>0</v>
      </c>
      <c r="AP652" s="1" t="s">
        <v>650</v>
      </c>
      <c r="AQ652" s="1">
        <v>5</v>
      </c>
    </row>
    <row r="653" spans="1:43" x14ac:dyDescent="0.2">
      <c r="A653" s="1" t="s">
        <v>680</v>
      </c>
      <c r="B653" s="1" t="s">
        <v>1333</v>
      </c>
      <c r="C653" s="1" t="s">
        <v>1693</v>
      </c>
      <c r="D653" s="1" t="s">
        <v>1759</v>
      </c>
      <c r="E653" s="3">
        <v>85.12222222222222</v>
      </c>
      <c r="F653" s="3">
        <f t="shared" si="32"/>
        <v>366.42777777777781</v>
      </c>
      <c r="G653" s="3">
        <f>SUM(Table39[[#This Row],[RN Hours Contract (W/ Admin, DON)]], Table39[[#This Row],[LPN Contract Hours (w/ Admin)]], Table39[[#This Row],[CNA/NA/Med Aide Contract Hours]])</f>
        <v>0</v>
      </c>
      <c r="H653" s="4">
        <f>Table39[[#This Row],[Total Contract Hours]]/Table39[[#This Row],[Total Hours Nurse Staffing]]</f>
        <v>0</v>
      </c>
      <c r="I653" s="3">
        <f>SUM(Table39[[#This Row],[RN Hours]], Table39[[#This Row],[RN Admin Hours]], Table39[[#This Row],[RN DON Hours]])</f>
        <v>101.67500000000001</v>
      </c>
      <c r="J653" s="3">
        <f t="shared" si="30"/>
        <v>0</v>
      </c>
      <c r="K653" s="4">
        <f>Table39[[#This Row],[RN Hours Contract (W/ Admin, DON)]]/Table39[[#This Row],[RN Hours (w/ Admin, DON)]]</f>
        <v>0</v>
      </c>
      <c r="L653" s="3">
        <v>85.738888888888894</v>
      </c>
      <c r="M653" s="3">
        <v>0</v>
      </c>
      <c r="N653" s="4">
        <f>Table39[[#This Row],[RN Hours Contract]]/Table39[[#This Row],[RN Hours]]</f>
        <v>0</v>
      </c>
      <c r="O653" s="3">
        <v>11.269444444444444</v>
      </c>
      <c r="P653" s="3">
        <v>0</v>
      </c>
      <c r="Q653" s="4">
        <f>Table39[[#This Row],[RN Admin Hours Contract]]/Table39[[#This Row],[RN Admin Hours]]</f>
        <v>0</v>
      </c>
      <c r="R653" s="3">
        <v>4.666666666666667</v>
      </c>
      <c r="S653" s="3">
        <v>0</v>
      </c>
      <c r="T653" s="4">
        <f>Table39[[#This Row],[RN DON Hours Contract]]/Table39[[#This Row],[RN DON Hours]]</f>
        <v>0</v>
      </c>
      <c r="U653" s="3">
        <f>SUM(Table39[[#This Row],[LPN Hours]], Table39[[#This Row],[LPN Admin Hours]])</f>
        <v>58.280555555555559</v>
      </c>
      <c r="V653" s="3">
        <f>Table39[[#This Row],[LPN Hours Contract]]+Table39[[#This Row],[LPN Admin Hours Contract]]</f>
        <v>0</v>
      </c>
      <c r="W653" s="4">
        <f t="shared" si="31"/>
        <v>0</v>
      </c>
      <c r="X653" s="3">
        <v>49.85</v>
      </c>
      <c r="Y653" s="3">
        <v>0</v>
      </c>
      <c r="Z653" s="4">
        <f>Table39[[#This Row],[LPN Hours Contract]]/Table39[[#This Row],[LPN Hours]]</f>
        <v>0</v>
      </c>
      <c r="AA653" s="3">
        <v>8.4305555555555554</v>
      </c>
      <c r="AB653" s="3">
        <v>0</v>
      </c>
      <c r="AC653" s="4">
        <f>Table39[[#This Row],[LPN Admin Hours Contract]]/Table39[[#This Row],[LPN Admin Hours]]</f>
        <v>0</v>
      </c>
      <c r="AD653" s="3">
        <f>SUM(Table39[[#This Row],[CNA Hours]], Table39[[#This Row],[NA in Training Hours]], Table39[[#This Row],[Med Aide/Tech Hours]])</f>
        <v>206.47222222222223</v>
      </c>
      <c r="AE653" s="3">
        <f>SUM(Table39[[#This Row],[CNA Hours Contract]], Table39[[#This Row],[NA in Training Hours Contract]], Table39[[#This Row],[Med Aide/Tech Hours Contract]])</f>
        <v>0</v>
      </c>
      <c r="AF653" s="4">
        <f>Table39[[#This Row],[CNA/NA/Med Aide Contract Hours]]/Table39[[#This Row],[Total CNA, NA in Training, Med Aide/Tech Hours]]</f>
        <v>0</v>
      </c>
      <c r="AG653" s="3">
        <v>204.69722222222222</v>
      </c>
      <c r="AH653" s="3">
        <v>0</v>
      </c>
      <c r="AI653" s="4">
        <f>Table39[[#This Row],[CNA Hours Contract]]/Table39[[#This Row],[CNA Hours]]</f>
        <v>0</v>
      </c>
      <c r="AJ653" s="3">
        <v>1.7749999999999999</v>
      </c>
      <c r="AK653" s="3">
        <v>0</v>
      </c>
      <c r="AL653" s="4">
        <f>Table39[[#This Row],[NA in Training Hours Contract]]/Table39[[#This Row],[NA in Training Hours]]</f>
        <v>0</v>
      </c>
      <c r="AM653" s="3">
        <v>0</v>
      </c>
      <c r="AN653" s="3">
        <v>0</v>
      </c>
      <c r="AO653" s="4">
        <v>0</v>
      </c>
      <c r="AP653" s="1" t="s">
        <v>651</v>
      </c>
      <c r="AQ653" s="1">
        <v>5</v>
      </c>
    </row>
    <row r="654" spans="1:43" x14ac:dyDescent="0.2">
      <c r="A654" s="1" t="s">
        <v>680</v>
      </c>
      <c r="B654" s="1" t="s">
        <v>1334</v>
      </c>
      <c r="C654" s="1" t="s">
        <v>1474</v>
      </c>
      <c r="D654" s="1" t="s">
        <v>1741</v>
      </c>
      <c r="E654" s="3">
        <v>49.555555555555557</v>
      </c>
      <c r="F654" s="3">
        <f t="shared" si="32"/>
        <v>208.40833333333336</v>
      </c>
      <c r="G654" s="3">
        <f>SUM(Table39[[#This Row],[RN Hours Contract (W/ Admin, DON)]], Table39[[#This Row],[LPN Contract Hours (w/ Admin)]], Table39[[#This Row],[CNA/NA/Med Aide Contract Hours]])</f>
        <v>35.447222222222223</v>
      </c>
      <c r="H654" s="4">
        <f>Table39[[#This Row],[Total Contract Hours]]/Table39[[#This Row],[Total Hours Nurse Staffing]]</f>
        <v>0.17008543590973915</v>
      </c>
      <c r="I654" s="3">
        <f>SUM(Table39[[#This Row],[RN Hours]], Table39[[#This Row],[RN Admin Hours]], Table39[[#This Row],[RN DON Hours]])</f>
        <v>79.00277777777778</v>
      </c>
      <c r="J654" s="3">
        <f t="shared" si="30"/>
        <v>3.9777777777777779</v>
      </c>
      <c r="K654" s="4">
        <f>Table39[[#This Row],[RN Hours Contract (W/ Admin, DON)]]/Table39[[#This Row],[RN Hours (w/ Admin, DON)]]</f>
        <v>5.0349847051791428E-2</v>
      </c>
      <c r="L654" s="3">
        <v>68.077777777777783</v>
      </c>
      <c r="M654" s="3">
        <v>1.3111111111111111</v>
      </c>
      <c r="N654" s="4">
        <f>Table39[[#This Row],[RN Hours Contract]]/Table39[[#This Row],[RN Hours]]</f>
        <v>1.9259017463685326E-2</v>
      </c>
      <c r="O654" s="3">
        <v>5.6805555555555554</v>
      </c>
      <c r="P654" s="3">
        <v>2.1333333333333333</v>
      </c>
      <c r="Q654" s="4">
        <f>Table39[[#This Row],[RN Admin Hours Contract]]/Table39[[#This Row],[RN Admin Hours]]</f>
        <v>0.37555012224938877</v>
      </c>
      <c r="R654" s="3">
        <v>5.2444444444444445</v>
      </c>
      <c r="S654" s="3">
        <v>0.53333333333333333</v>
      </c>
      <c r="T654" s="4">
        <f>Table39[[#This Row],[RN DON Hours Contract]]/Table39[[#This Row],[RN DON Hours]]</f>
        <v>0.10169491525423728</v>
      </c>
      <c r="U654" s="3">
        <f>SUM(Table39[[#This Row],[LPN Hours]], Table39[[#This Row],[LPN Admin Hours]])</f>
        <v>16.861111111111111</v>
      </c>
      <c r="V654" s="3">
        <f>Table39[[#This Row],[LPN Hours Contract]]+Table39[[#This Row],[LPN Admin Hours Contract]]</f>
        <v>10.727777777777778</v>
      </c>
      <c r="W654" s="4">
        <f t="shared" si="31"/>
        <v>0.63624382207578256</v>
      </c>
      <c r="X654" s="3">
        <v>8.2388888888888889</v>
      </c>
      <c r="Y654" s="3">
        <v>8.2388888888888889</v>
      </c>
      <c r="Z654" s="4">
        <f>Table39[[#This Row],[LPN Hours Contract]]/Table39[[#This Row],[LPN Hours]]</f>
        <v>1</v>
      </c>
      <c r="AA654" s="3">
        <v>8.6222222222222218</v>
      </c>
      <c r="AB654" s="3">
        <v>2.4888888888888889</v>
      </c>
      <c r="AC654" s="4">
        <f>Table39[[#This Row],[LPN Admin Hours Contract]]/Table39[[#This Row],[LPN Admin Hours]]</f>
        <v>0.28865979381443302</v>
      </c>
      <c r="AD654" s="3">
        <f>SUM(Table39[[#This Row],[CNA Hours]], Table39[[#This Row],[NA in Training Hours]], Table39[[#This Row],[Med Aide/Tech Hours]])</f>
        <v>112.54444444444445</v>
      </c>
      <c r="AE654" s="3">
        <f>SUM(Table39[[#This Row],[CNA Hours Contract]], Table39[[#This Row],[NA in Training Hours Contract]], Table39[[#This Row],[Med Aide/Tech Hours Contract]])</f>
        <v>20.741666666666667</v>
      </c>
      <c r="AF654" s="4">
        <f>Table39[[#This Row],[CNA/NA/Med Aide Contract Hours]]/Table39[[#This Row],[Total CNA, NA in Training, Med Aide/Tech Hours]]</f>
        <v>0.18429756145720208</v>
      </c>
      <c r="AG654" s="3">
        <v>112.54444444444445</v>
      </c>
      <c r="AH654" s="3">
        <v>20.741666666666667</v>
      </c>
      <c r="AI654" s="4">
        <f>Table39[[#This Row],[CNA Hours Contract]]/Table39[[#This Row],[CNA Hours]]</f>
        <v>0.18429756145720208</v>
      </c>
      <c r="AJ654" s="3">
        <v>0</v>
      </c>
      <c r="AK654" s="3">
        <v>0</v>
      </c>
      <c r="AL654" s="4">
        <v>0</v>
      </c>
      <c r="AM654" s="3">
        <v>0</v>
      </c>
      <c r="AN654" s="3">
        <v>0</v>
      </c>
      <c r="AO654" s="4">
        <v>0</v>
      </c>
      <c r="AP654" s="1" t="s">
        <v>652</v>
      </c>
      <c r="AQ654" s="1">
        <v>5</v>
      </c>
    </row>
    <row r="655" spans="1:43" x14ac:dyDescent="0.2">
      <c r="A655" s="1" t="s">
        <v>680</v>
      </c>
      <c r="B655" s="1" t="s">
        <v>1335</v>
      </c>
      <c r="C655" s="1" t="s">
        <v>1694</v>
      </c>
      <c r="D655" s="1" t="s">
        <v>1717</v>
      </c>
      <c r="E655" s="3">
        <v>43.911111111111111</v>
      </c>
      <c r="F655" s="3">
        <f t="shared" si="32"/>
        <v>133.03577777777778</v>
      </c>
      <c r="G655" s="3">
        <f>SUM(Table39[[#This Row],[RN Hours Contract (W/ Admin, DON)]], Table39[[#This Row],[LPN Contract Hours (w/ Admin)]], Table39[[#This Row],[CNA/NA/Med Aide Contract Hours]])</f>
        <v>0</v>
      </c>
      <c r="H655" s="4">
        <f>Table39[[#This Row],[Total Contract Hours]]/Table39[[#This Row],[Total Hours Nurse Staffing]]</f>
        <v>0</v>
      </c>
      <c r="I655" s="3">
        <f>SUM(Table39[[#This Row],[RN Hours]], Table39[[#This Row],[RN Admin Hours]], Table39[[#This Row],[RN DON Hours]])</f>
        <v>19.469111111111111</v>
      </c>
      <c r="J655" s="3">
        <f t="shared" si="30"/>
        <v>0</v>
      </c>
      <c r="K655" s="4">
        <f>Table39[[#This Row],[RN Hours Contract (W/ Admin, DON)]]/Table39[[#This Row],[RN Hours (w/ Admin, DON)]]</f>
        <v>0</v>
      </c>
      <c r="L655" s="3">
        <v>19.469111111111111</v>
      </c>
      <c r="M655" s="3">
        <v>0</v>
      </c>
      <c r="N655" s="4">
        <f>Table39[[#This Row],[RN Hours Contract]]/Table39[[#This Row],[RN Hours]]</f>
        <v>0</v>
      </c>
      <c r="O655" s="3">
        <v>0</v>
      </c>
      <c r="P655" s="3">
        <v>0</v>
      </c>
      <c r="Q655" s="4">
        <v>0</v>
      </c>
      <c r="R655" s="3">
        <v>0</v>
      </c>
      <c r="S655" s="3">
        <v>0</v>
      </c>
      <c r="T655" s="4">
        <v>0</v>
      </c>
      <c r="U655" s="3">
        <f>SUM(Table39[[#This Row],[LPN Hours]], Table39[[#This Row],[LPN Admin Hours]])</f>
        <v>35.227777777777781</v>
      </c>
      <c r="V655" s="3">
        <f>Table39[[#This Row],[LPN Hours Contract]]+Table39[[#This Row],[LPN Admin Hours Contract]]</f>
        <v>0</v>
      </c>
      <c r="W655" s="4">
        <f t="shared" si="31"/>
        <v>0</v>
      </c>
      <c r="X655" s="3">
        <v>30.35</v>
      </c>
      <c r="Y655" s="3">
        <v>0</v>
      </c>
      <c r="Z655" s="4">
        <f>Table39[[#This Row],[LPN Hours Contract]]/Table39[[#This Row],[LPN Hours]]</f>
        <v>0</v>
      </c>
      <c r="AA655" s="3">
        <v>4.8777777777777782</v>
      </c>
      <c r="AB655" s="3">
        <v>0</v>
      </c>
      <c r="AC655" s="4">
        <f>Table39[[#This Row],[LPN Admin Hours Contract]]/Table39[[#This Row],[LPN Admin Hours]]</f>
        <v>0</v>
      </c>
      <c r="AD655" s="3">
        <f>SUM(Table39[[#This Row],[CNA Hours]], Table39[[#This Row],[NA in Training Hours]], Table39[[#This Row],[Med Aide/Tech Hours]])</f>
        <v>78.338888888888889</v>
      </c>
      <c r="AE655" s="3">
        <f>SUM(Table39[[#This Row],[CNA Hours Contract]], Table39[[#This Row],[NA in Training Hours Contract]], Table39[[#This Row],[Med Aide/Tech Hours Contract]])</f>
        <v>0</v>
      </c>
      <c r="AF655" s="4">
        <f>Table39[[#This Row],[CNA/NA/Med Aide Contract Hours]]/Table39[[#This Row],[Total CNA, NA in Training, Med Aide/Tech Hours]]</f>
        <v>0</v>
      </c>
      <c r="AG655" s="3">
        <v>78.338888888888889</v>
      </c>
      <c r="AH655" s="3">
        <v>0</v>
      </c>
      <c r="AI655" s="4">
        <f>Table39[[#This Row],[CNA Hours Contract]]/Table39[[#This Row],[CNA Hours]]</f>
        <v>0</v>
      </c>
      <c r="AJ655" s="3">
        <v>0</v>
      </c>
      <c r="AK655" s="3">
        <v>0</v>
      </c>
      <c r="AL655" s="4">
        <v>0</v>
      </c>
      <c r="AM655" s="3">
        <v>0</v>
      </c>
      <c r="AN655" s="3">
        <v>0</v>
      </c>
      <c r="AO655" s="4">
        <v>0</v>
      </c>
      <c r="AP655" s="1" t="s">
        <v>653</v>
      </c>
      <c r="AQ655" s="1">
        <v>5</v>
      </c>
    </row>
    <row r="656" spans="1:43" x14ac:dyDescent="0.2">
      <c r="A656" s="1" t="s">
        <v>680</v>
      </c>
      <c r="B656" s="1" t="s">
        <v>1336</v>
      </c>
      <c r="C656" s="1" t="s">
        <v>1562</v>
      </c>
      <c r="D656" s="1" t="s">
        <v>1741</v>
      </c>
      <c r="E656" s="3">
        <v>41.288888888888891</v>
      </c>
      <c r="F656" s="3">
        <f t="shared" si="32"/>
        <v>223.92777777777775</v>
      </c>
      <c r="G656" s="3">
        <f>SUM(Table39[[#This Row],[RN Hours Contract (W/ Admin, DON)]], Table39[[#This Row],[LPN Contract Hours (w/ Admin)]], Table39[[#This Row],[CNA/NA/Med Aide Contract Hours]])</f>
        <v>21.43888888888889</v>
      </c>
      <c r="H656" s="4">
        <f>Table39[[#This Row],[Total Contract Hours]]/Table39[[#This Row],[Total Hours Nurse Staffing]]</f>
        <v>9.5740194010965854E-2</v>
      </c>
      <c r="I656" s="3">
        <f>SUM(Table39[[#This Row],[RN Hours]], Table39[[#This Row],[RN Admin Hours]], Table39[[#This Row],[RN DON Hours]])</f>
        <v>67.601111111111109</v>
      </c>
      <c r="J656" s="3">
        <f t="shared" si="30"/>
        <v>4.4388888888888891</v>
      </c>
      <c r="K656" s="4">
        <f>Table39[[#This Row],[RN Hours Contract (W/ Admin, DON)]]/Table39[[#This Row],[RN Hours (w/ Admin, DON)]]</f>
        <v>6.566295754507652E-2</v>
      </c>
      <c r="L656" s="3">
        <v>52.616666666666667</v>
      </c>
      <c r="M656" s="3">
        <v>4.4388888888888891</v>
      </c>
      <c r="N656" s="4">
        <f>Table39[[#This Row],[RN Hours Contract]]/Table39[[#This Row],[RN Hours]]</f>
        <v>8.4362791679864851E-2</v>
      </c>
      <c r="O656" s="3">
        <v>9.9177777777777827</v>
      </c>
      <c r="P656" s="3">
        <v>0</v>
      </c>
      <c r="Q656" s="4">
        <f>Table39[[#This Row],[RN Admin Hours Contract]]/Table39[[#This Row],[RN Admin Hours]]</f>
        <v>0</v>
      </c>
      <c r="R656" s="3">
        <v>5.0666666666666664</v>
      </c>
      <c r="S656" s="3">
        <v>0</v>
      </c>
      <c r="T656" s="4">
        <f>Table39[[#This Row],[RN DON Hours Contract]]/Table39[[#This Row],[RN DON Hours]]</f>
        <v>0</v>
      </c>
      <c r="U656" s="3">
        <f>SUM(Table39[[#This Row],[LPN Hours]], Table39[[#This Row],[LPN Admin Hours]])</f>
        <v>19.804444444444446</v>
      </c>
      <c r="V656" s="3">
        <f>Table39[[#This Row],[LPN Hours Contract]]+Table39[[#This Row],[LPN Admin Hours Contract]]</f>
        <v>0</v>
      </c>
      <c r="W656" s="4">
        <f t="shared" si="31"/>
        <v>0</v>
      </c>
      <c r="X656" s="3">
        <v>19.804444444444446</v>
      </c>
      <c r="Y656" s="3">
        <v>0</v>
      </c>
      <c r="Z656" s="4">
        <f>Table39[[#This Row],[LPN Hours Contract]]/Table39[[#This Row],[LPN Hours]]</f>
        <v>0</v>
      </c>
      <c r="AA656" s="3">
        <v>0</v>
      </c>
      <c r="AB656" s="3">
        <v>0</v>
      </c>
      <c r="AC656" s="4">
        <v>0</v>
      </c>
      <c r="AD656" s="3">
        <f>SUM(Table39[[#This Row],[CNA Hours]], Table39[[#This Row],[NA in Training Hours]], Table39[[#This Row],[Med Aide/Tech Hours]])</f>
        <v>136.52222222222221</v>
      </c>
      <c r="AE656" s="3">
        <f>SUM(Table39[[#This Row],[CNA Hours Contract]], Table39[[#This Row],[NA in Training Hours Contract]], Table39[[#This Row],[Med Aide/Tech Hours Contract]])</f>
        <v>17</v>
      </c>
      <c r="AF656" s="4">
        <f>Table39[[#This Row],[CNA/NA/Med Aide Contract Hours]]/Table39[[#This Row],[Total CNA, NA in Training, Med Aide/Tech Hours]]</f>
        <v>0.12452185236428746</v>
      </c>
      <c r="AG656" s="3">
        <v>136.52222222222221</v>
      </c>
      <c r="AH656" s="3">
        <v>17</v>
      </c>
      <c r="AI656" s="4">
        <f>Table39[[#This Row],[CNA Hours Contract]]/Table39[[#This Row],[CNA Hours]]</f>
        <v>0.12452185236428746</v>
      </c>
      <c r="AJ656" s="3">
        <v>0</v>
      </c>
      <c r="AK656" s="3">
        <v>0</v>
      </c>
      <c r="AL656" s="4">
        <v>0</v>
      </c>
      <c r="AM656" s="3">
        <v>0</v>
      </c>
      <c r="AN656" s="3">
        <v>0</v>
      </c>
      <c r="AO656" s="4">
        <v>0</v>
      </c>
      <c r="AP656" s="1" t="s">
        <v>654</v>
      </c>
      <c r="AQ656" s="1">
        <v>5</v>
      </c>
    </row>
    <row r="657" spans="1:43" x14ac:dyDescent="0.2">
      <c r="A657" s="1" t="s">
        <v>680</v>
      </c>
      <c r="B657" s="1" t="s">
        <v>1337</v>
      </c>
      <c r="C657" s="1" t="s">
        <v>1695</v>
      </c>
      <c r="D657" s="1" t="s">
        <v>1796</v>
      </c>
      <c r="E657" s="3">
        <v>17.844444444444445</v>
      </c>
      <c r="F657" s="3">
        <f t="shared" si="32"/>
        <v>81.314444444444447</v>
      </c>
      <c r="G657" s="3">
        <f>SUM(Table39[[#This Row],[RN Hours Contract (W/ Admin, DON)]], Table39[[#This Row],[LPN Contract Hours (w/ Admin)]], Table39[[#This Row],[CNA/NA/Med Aide Contract Hours]])</f>
        <v>0</v>
      </c>
      <c r="H657" s="4">
        <f>Table39[[#This Row],[Total Contract Hours]]/Table39[[#This Row],[Total Hours Nurse Staffing]]</f>
        <v>0</v>
      </c>
      <c r="I657" s="3">
        <f>SUM(Table39[[#This Row],[RN Hours]], Table39[[#This Row],[RN Admin Hours]], Table39[[#This Row],[RN DON Hours]])</f>
        <v>22.84</v>
      </c>
      <c r="J657" s="3">
        <f t="shared" si="30"/>
        <v>0</v>
      </c>
      <c r="K657" s="4">
        <f>Table39[[#This Row],[RN Hours Contract (W/ Admin, DON)]]/Table39[[#This Row],[RN Hours (w/ Admin, DON)]]</f>
        <v>0</v>
      </c>
      <c r="L657" s="3">
        <v>15.864444444444445</v>
      </c>
      <c r="M657" s="3">
        <v>0</v>
      </c>
      <c r="N657" s="4">
        <f>Table39[[#This Row],[RN Hours Contract]]/Table39[[#This Row],[RN Hours]]</f>
        <v>0</v>
      </c>
      <c r="O657" s="3">
        <v>3.5855555555555556</v>
      </c>
      <c r="P657" s="3">
        <v>0</v>
      </c>
      <c r="Q657" s="4">
        <f>Table39[[#This Row],[RN Admin Hours Contract]]/Table39[[#This Row],[RN Admin Hours]]</f>
        <v>0</v>
      </c>
      <c r="R657" s="3">
        <v>3.3899999999999997</v>
      </c>
      <c r="S657" s="3">
        <v>0</v>
      </c>
      <c r="T657" s="4">
        <f>Table39[[#This Row],[RN DON Hours Contract]]/Table39[[#This Row],[RN DON Hours]]</f>
        <v>0</v>
      </c>
      <c r="U657" s="3">
        <f>SUM(Table39[[#This Row],[LPN Hours]], Table39[[#This Row],[LPN Admin Hours]])</f>
        <v>13.987777777777779</v>
      </c>
      <c r="V657" s="3">
        <f>Table39[[#This Row],[LPN Hours Contract]]+Table39[[#This Row],[LPN Admin Hours Contract]]</f>
        <v>0</v>
      </c>
      <c r="W657" s="4">
        <f t="shared" si="31"/>
        <v>0</v>
      </c>
      <c r="X657" s="3">
        <v>13.987777777777779</v>
      </c>
      <c r="Y657" s="3">
        <v>0</v>
      </c>
      <c r="Z657" s="4">
        <f>Table39[[#This Row],[LPN Hours Contract]]/Table39[[#This Row],[LPN Hours]]</f>
        <v>0</v>
      </c>
      <c r="AA657" s="3">
        <v>0</v>
      </c>
      <c r="AB657" s="3">
        <v>0</v>
      </c>
      <c r="AC657" s="4">
        <v>0</v>
      </c>
      <c r="AD657" s="3">
        <f>SUM(Table39[[#This Row],[CNA Hours]], Table39[[#This Row],[NA in Training Hours]], Table39[[#This Row],[Med Aide/Tech Hours]])</f>
        <v>44.486666666666665</v>
      </c>
      <c r="AE657" s="3">
        <f>SUM(Table39[[#This Row],[CNA Hours Contract]], Table39[[#This Row],[NA in Training Hours Contract]], Table39[[#This Row],[Med Aide/Tech Hours Contract]])</f>
        <v>0</v>
      </c>
      <c r="AF657" s="4">
        <f>Table39[[#This Row],[CNA/NA/Med Aide Contract Hours]]/Table39[[#This Row],[Total CNA, NA in Training, Med Aide/Tech Hours]]</f>
        <v>0</v>
      </c>
      <c r="AG657" s="3">
        <v>42.817777777777778</v>
      </c>
      <c r="AH657" s="3">
        <v>0</v>
      </c>
      <c r="AI657" s="4">
        <f>Table39[[#This Row],[CNA Hours Contract]]/Table39[[#This Row],[CNA Hours]]</f>
        <v>0</v>
      </c>
      <c r="AJ657" s="3">
        <v>1.6688888888888889</v>
      </c>
      <c r="AK657" s="3">
        <v>0</v>
      </c>
      <c r="AL657" s="4">
        <f>Table39[[#This Row],[NA in Training Hours Contract]]/Table39[[#This Row],[NA in Training Hours]]</f>
        <v>0</v>
      </c>
      <c r="AM657" s="3">
        <v>0</v>
      </c>
      <c r="AN657" s="3">
        <v>0</v>
      </c>
      <c r="AO657" s="4">
        <v>0</v>
      </c>
      <c r="AP657" s="1" t="s">
        <v>655</v>
      </c>
      <c r="AQ657" s="1">
        <v>5</v>
      </c>
    </row>
    <row r="658" spans="1:43" x14ac:dyDescent="0.2">
      <c r="A658" s="1" t="s">
        <v>680</v>
      </c>
      <c r="B658" s="1" t="s">
        <v>1338</v>
      </c>
      <c r="C658" s="1" t="s">
        <v>1439</v>
      </c>
      <c r="D658" s="1" t="s">
        <v>1741</v>
      </c>
      <c r="E658" s="3">
        <v>118.37777777777778</v>
      </c>
      <c r="F658" s="3">
        <f t="shared" si="32"/>
        <v>269.94722222222219</v>
      </c>
      <c r="G658" s="3">
        <f>SUM(Table39[[#This Row],[RN Hours Contract (W/ Admin, DON)]], Table39[[#This Row],[LPN Contract Hours (w/ Admin)]], Table39[[#This Row],[CNA/NA/Med Aide Contract Hours]])</f>
        <v>13.022222222222222</v>
      </c>
      <c r="H658" s="4">
        <f>Table39[[#This Row],[Total Contract Hours]]/Table39[[#This Row],[Total Hours Nurse Staffing]]</f>
        <v>4.823988228151594E-2</v>
      </c>
      <c r="I658" s="3">
        <f>SUM(Table39[[#This Row],[RN Hours]], Table39[[#This Row],[RN Admin Hours]], Table39[[#This Row],[RN DON Hours]])</f>
        <v>11.927777777777777</v>
      </c>
      <c r="J658" s="3">
        <f t="shared" si="30"/>
        <v>0</v>
      </c>
      <c r="K658" s="4">
        <f>Table39[[#This Row],[RN Hours Contract (W/ Admin, DON)]]/Table39[[#This Row],[RN Hours (w/ Admin, DON)]]</f>
        <v>0</v>
      </c>
      <c r="L658" s="3">
        <v>6.1749999999999998</v>
      </c>
      <c r="M658" s="3">
        <v>0</v>
      </c>
      <c r="N658" s="4">
        <f>Table39[[#This Row],[RN Hours Contract]]/Table39[[#This Row],[RN Hours]]</f>
        <v>0</v>
      </c>
      <c r="O658" s="3">
        <v>0</v>
      </c>
      <c r="P658" s="3">
        <v>0</v>
      </c>
      <c r="Q658" s="4">
        <v>0</v>
      </c>
      <c r="R658" s="3">
        <v>5.7527777777777782</v>
      </c>
      <c r="S658" s="3">
        <v>0</v>
      </c>
      <c r="T658" s="4">
        <f>Table39[[#This Row],[RN DON Hours Contract]]/Table39[[#This Row],[RN DON Hours]]</f>
        <v>0</v>
      </c>
      <c r="U658" s="3">
        <f>SUM(Table39[[#This Row],[LPN Hours]], Table39[[#This Row],[LPN Admin Hours]])</f>
        <v>94.683333333333337</v>
      </c>
      <c r="V658" s="3">
        <f>Table39[[#This Row],[LPN Hours Contract]]+Table39[[#This Row],[LPN Admin Hours Contract]]</f>
        <v>4.5888888888888886</v>
      </c>
      <c r="W658" s="4">
        <f t="shared" si="31"/>
        <v>4.8465645719650292E-2</v>
      </c>
      <c r="X658" s="3">
        <v>88.87222222222222</v>
      </c>
      <c r="Y658" s="3">
        <v>4.5888888888888886</v>
      </c>
      <c r="Z658" s="4">
        <f>Table39[[#This Row],[LPN Hours Contract]]/Table39[[#This Row],[LPN Hours]]</f>
        <v>5.1634681502781769E-2</v>
      </c>
      <c r="AA658" s="3">
        <v>5.8111111111111109</v>
      </c>
      <c r="AB658" s="3">
        <v>0</v>
      </c>
      <c r="AC658" s="4">
        <f>Table39[[#This Row],[LPN Admin Hours Contract]]/Table39[[#This Row],[LPN Admin Hours]]</f>
        <v>0</v>
      </c>
      <c r="AD658" s="3">
        <f>SUM(Table39[[#This Row],[CNA Hours]], Table39[[#This Row],[NA in Training Hours]], Table39[[#This Row],[Med Aide/Tech Hours]])</f>
        <v>163.33611111111111</v>
      </c>
      <c r="AE658" s="3">
        <f>SUM(Table39[[#This Row],[CNA Hours Contract]], Table39[[#This Row],[NA in Training Hours Contract]], Table39[[#This Row],[Med Aide/Tech Hours Contract]])</f>
        <v>8.4333333333333336</v>
      </c>
      <c r="AF658" s="4">
        <f>Table39[[#This Row],[CNA/NA/Med Aide Contract Hours]]/Table39[[#This Row],[Total CNA, NA in Training, Med Aide/Tech Hours]]</f>
        <v>5.1631774969813443E-2</v>
      </c>
      <c r="AG658" s="3">
        <v>163.33611111111111</v>
      </c>
      <c r="AH658" s="3">
        <v>8.4333333333333336</v>
      </c>
      <c r="AI658" s="4">
        <f>Table39[[#This Row],[CNA Hours Contract]]/Table39[[#This Row],[CNA Hours]]</f>
        <v>5.1631774969813443E-2</v>
      </c>
      <c r="AJ658" s="3">
        <v>0</v>
      </c>
      <c r="AK658" s="3">
        <v>0</v>
      </c>
      <c r="AL658" s="4">
        <v>0</v>
      </c>
      <c r="AM658" s="3">
        <v>0</v>
      </c>
      <c r="AN658" s="3">
        <v>0</v>
      </c>
      <c r="AO658" s="4">
        <v>0</v>
      </c>
      <c r="AP658" s="1" t="s">
        <v>656</v>
      </c>
      <c r="AQ658" s="1">
        <v>5</v>
      </c>
    </row>
    <row r="659" spans="1:43" x14ac:dyDescent="0.2">
      <c r="A659" s="1" t="s">
        <v>680</v>
      </c>
      <c r="B659" s="1" t="s">
        <v>1339</v>
      </c>
      <c r="C659" s="1" t="s">
        <v>1661</v>
      </c>
      <c r="D659" s="1" t="s">
        <v>1754</v>
      </c>
      <c r="E659" s="3">
        <v>23.388888888888889</v>
      </c>
      <c r="F659" s="3">
        <f t="shared" si="32"/>
        <v>180.63444444444445</v>
      </c>
      <c r="G659" s="3">
        <f>SUM(Table39[[#This Row],[RN Hours Contract (W/ Admin, DON)]], Table39[[#This Row],[LPN Contract Hours (w/ Admin)]], Table39[[#This Row],[CNA/NA/Med Aide Contract Hours]])</f>
        <v>0</v>
      </c>
      <c r="H659" s="4">
        <f>Table39[[#This Row],[Total Contract Hours]]/Table39[[#This Row],[Total Hours Nurse Staffing]]</f>
        <v>0</v>
      </c>
      <c r="I659" s="3">
        <f>SUM(Table39[[#This Row],[RN Hours]], Table39[[#This Row],[RN Admin Hours]], Table39[[#This Row],[RN DON Hours]])</f>
        <v>121.91622222222223</v>
      </c>
      <c r="J659" s="3">
        <f t="shared" si="30"/>
        <v>0</v>
      </c>
      <c r="K659" s="4">
        <f>Table39[[#This Row],[RN Hours Contract (W/ Admin, DON)]]/Table39[[#This Row],[RN Hours (w/ Admin, DON)]]</f>
        <v>0</v>
      </c>
      <c r="L659" s="3">
        <v>32.507999999999996</v>
      </c>
      <c r="M659" s="3">
        <v>0</v>
      </c>
      <c r="N659" s="4">
        <f>Table39[[#This Row],[RN Hours Contract]]/Table39[[#This Row],[RN Hours]]</f>
        <v>0</v>
      </c>
      <c r="O659" s="3">
        <v>11.193777777777779</v>
      </c>
      <c r="P659" s="3">
        <v>0</v>
      </c>
      <c r="Q659" s="4">
        <f>Table39[[#This Row],[RN Admin Hours Contract]]/Table39[[#This Row],[RN Admin Hours]]</f>
        <v>0</v>
      </c>
      <c r="R659" s="3">
        <v>78.214444444444453</v>
      </c>
      <c r="S659" s="3">
        <v>0</v>
      </c>
      <c r="T659" s="4">
        <f>Table39[[#This Row],[RN DON Hours Contract]]/Table39[[#This Row],[RN DON Hours]]</f>
        <v>0</v>
      </c>
      <c r="U659" s="3">
        <f>SUM(Table39[[#This Row],[LPN Hours]], Table39[[#This Row],[LPN Admin Hours]])</f>
        <v>5.5262222222222226</v>
      </c>
      <c r="V659" s="3">
        <f>Table39[[#This Row],[LPN Hours Contract]]+Table39[[#This Row],[LPN Admin Hours Contract]]</f>
        <v>0</v>
      </c>
      <c r="W659" s="4">
        <f t="shared" si="31"/>
        <v>0</v>
      </c>
      <c r="X659" s="3">
        <v>5.5262222222222226</v>
      </c>
      <c r="Y659" s="3">
        <v>0</v>
      </c>
      <c r="Z659" s="4">
        <f>Table39[[#This Row],[LPN Hours Contract]]/Table39[[#This Row],[LPN Hours]]</f>
        <v>0</v>
      </c>
      <c r="AA659" s="3">
        <v>0</v>
      </c>
      <c r="AB659" s="3">
        <v>0</v>
      </c>
      <c r="AC659" s="4">
        <v>0</v>
      </c>
      <c r="AD659" s="3">
        <f>SUM(Table39[[#This Row],[CNA Hours]], Table39[[#This Row],[NA in Training Hours]], Table39[[#This Row],[Med Aide/Tech Hours]])</f>
        <v>53.192</v>
      </c>
      <c r="AE659" s="3">
        <f>SUM(Table39[[#This Row],[CNA Hours Contract]], Table39[[#This Row],[NA in Training Hours Contract]], Table39[[#This Row],[Med Aide/Tech Hours Contract]])</f>
        <v>0</v>
      </c>
      <c r="AF659" s="4">
        <f>Table39[[#This Row],[CNA/NA/Med Aide Contract Hours]]/Table39[[#This Row],[Total CNA, NA in Training, Med Aide/Tech Hours]]</f>
        <v>0</v>
      </c>
      <c r="AG659" s="3">
        <v>53.192</v>
      </c>
      <c r="AH659" s="3">
        <v>0</v>
      </c>
      <c r="AI659" s="4">
        <f>Table39[[#This Row],[CNA Hours Contract]]/Table39[[#This Row],[CNA Hours]]</f>
        <v>0</v>
      </c>
      <c r="AJ659" s="3">
        <v>0</v>
      </c>
      <c r="AK659" s="3">
        <v>0</v>
      </c>
      <c r="AL659" s="4">
        <v>0</v>
      </c>
      <c r="AM659" s="3">
        <v>0</v>
      </c>
      <c r="AN659" s="3">
        <v>0</v>
      </c>
      <c r="AO659" s="4">
        <v>0</v>
      </c>
      <c r="AP659" s="1" t="s">
        <v>657</v>
      </c>
      <c r="AQ659" s="1">
        <v>5</v>
      </c>
    </row>
    <row r="660" spans="1:43" x14ac:dyDescent="0.2">
      <c r="A660" s="1" t="s">
        <v>680</v>
      </c>
      <c r="B660" s="1" t="s">
        <v>1340</v>
      </c>
      <c r="C660" s="1" t="s">
        <v>1640</v>
      </c>
      <c r="D660" s="1" t="s">
        <v>1748</v>
      </c>
      <c r="E660" s="3">
        <v>24.6</v>
      </c>
      <c r="F660" s="3">
        <f t="shared" si="32"/>
        <v>85.25911111111111</v>
      </c>
      <c r="G660" s="3">
        <f>SUM(Table39[[#This Row],[RN Hours Contract (W/ Admin, DON)]], Table39[[#This Row],[LPN Contract Hours (w/ Admin)]], Table39[[#This Row],[CNA/NA/Med Aide Contract Hours]])</f>
        <v>4.177777777777778</v>
      </c>
      <c r="H660" s="4">
        <f>Table39[[#This Row],[Total Contract Hours]]/Table39[[#This Row],[Total Hours Nurse Staffing]]</f>
        <v>4.900095395474189E-2</v>
      </c>
      <c r="I660" s="3">
        <f>SUM(Table39[[#This Row],[RN Hours]], Table39[[#This Row],[RN Admin Hours]], Table39[[#This Row],[RN DON Hours]])</f>
        <v>31.886111111111113</v>
      </c>
      <c r="J660" s="3">
        <f t="shared" si="30"/>
        <v>0.89444444444444449</v>
      </c>
      <c r="K660" s="4">
        <f>Table39[[#This Row],[RN Hours Contract (W/ Admin, DON)]]/Table39[[#This Row],[RN Hours (w/ Admin, DON)]]</f>
        <v>2.8051223974213783E-2</v>
      </c>
      <c r="L660" s="3">
        <v>25.480555555555554</v>
      </c>
      <c r="M660" s="3">
        <v>0</v>
      </c>
      <c r="N660" s="4">
        <f>Table39[[#This Row],[RN Hours Contract]]/Table39[[#This Row],[RN Hours]]</f>
        <v>0</v>
      </c>
      <c r="O660" s="3">
        <v>0.89444444444444449</v>
      </c>
      <c r="P660" s="3">
        <v>0.89444444444444449</v>
      </c>
      <c r="Q660" s="4">
        <f>Table39[[#This Row],[RN Admin Hours Contract]]/Table39[[#This Row],[RN Admin Hours]]</f>
        <v>1</v>
      </c>
      <c r="R660" s="3">
        <v>5.5111111111111111</v>
      </c>
      <c r="S660" s="3">
        <v>0</v>
      </c>
      <c r="T660" s="4">
        <f>Table39[[#This Row],[RN DON Hours Contract]]/Table39[[#This Row],[RN DON Hours]]</f>
        <v>0</v>
      </c>
      <c r="U660" s="3">
        <f>SUM(Table39[[#This Row],[LPN Hours]], Table39[[#This Row],[LPN Admin Hours]])</f>
        <v>4.7861111111111114</v>
      </c>
      <c r="V660" s="3">
        <f>Table39[[#This Row],[LPN Hours Contract]]+Table39[[#This Row],[LPN Admin Hours Contract]]</f>
        <v>0</v>
      </c>
      <c r="W660" s="4">
        <f t="shared" si="31"/>
        <v>0</v>
      </c>
      <c r="X660" s="3">
        <v>4.7861111111111114</v>
      </c>
      <c r="Y660" s="3">
        <v>0</v>
      </c>
      <c r="Z660" s="4">
        <f>Table39[[#This Row],[LPN Hours Contract]]/Table39[[#This Row],[LPN Hours]]</f>
        <v>0</v>
      </c>
      <c r="AA660" s="3">
        <v>0</v>
      </c>
      <c r="AB660" s="3">
        <v>0</v>
      </c>
      <c r="AC660" s="4">
        <v>0</v>
      </c>
      <c r="AD660" s="3">
        <f>SUM(Table39[[#This Row],[CNA Hours]], Table39[[#This Row],[NA in Training Hours]], Table39[[#This Row],[Med Aide/Tech Hours]])</f>
        <v>48.586888888888886</v>
      </c>
      <c r="AE660" s="3">
        <f>SUM(Table39[[#This Row],[CNA Hours Contract]], Table39[[#This Row],[NA in Training Hours Contract]], Table39[[#This Row],[Med Aide/Tech Hours Contract]])</f>
        <v>3.2833333333333332</v>
      </c>
      <c r="AF660" s="4">
        <f>Table39[[#This Row],[CNA/NA/Med Aide Contract Hours]]/Table39[[#This Row],[Total CNA, NA in Training, Med Aide/Tech Hours]]</f>
        <v>6.7576529562158968E-2</v>
      </c>
      <c r="AG660" s="3">
        <v>48.50355555555555</v>
      </c>
      <c r="AH660" s="3">
        <v>3.2833333333333332</v>
      </c>
      <c r="AI660" s="4">
        <f>Table39[[#This Row],[CNA Hours Contract]]/Table39[[#This Row],[CNA Hours]]</f>
        <v>6.7692631926181815E-2</v>
      </c>
      <c r="AJ660" s="3">
        <v>8.3333333333333329E-2</v>
      </c>
      <c r="AK660" s="3">
        <v>0</v>
      </c>
      <c r="AL660" s="4">
        <f>Table39[[#This Row],[NA in Training Hours Contract]]/Table39[[#This Row],[NA in Training Hours]]</f>
        <v>0</v>
      </c>
      <c r="AM660" s="3">
        <v>0</v>
      </c>
      <c r="AN660" s="3">
        <v>0</v>
      </c>
      <c r="AO660" s="4">
        <v>0</v>
      </c>
      <c r="AP660" s="1" t="s">
        <v>658</v>
      </c>
      <c r="AQ660" s="1">
        <v>5</v>
      </c>
    </row>
    <row r="661" spans="1:43" x14ac:dyDescent="0.2">
      <c r="A661" s="1" t="s">
        <v>680</v>
      </c>
      <c r="B661" s="1" t="s">
        <v>1341</v>
      </c>
      <c r="C661" s="1" t="s">
        <v>1439</v>
      </c>
      <c r="D661" s="1" t="s">
        <v>1741</v>
      </c>
      <c r="E661" s="3">
        <v>127.78888888888889</v>
      </c>
      <c r="F661" s="3">
        <f t="shared" si="32"/>
        <v>222.375</v>
      </c>
      <c r="G661" s="3">
        <f>SUM(Table39[[#This Row],[RN Hours Contract (W/ Admin, DON)]], Table39[[#This Row],[LPN Contract Hours (w/ Admin)]], Table39[[#This Row],[CNA/NA/Med Aide Contract Hours]])</f>
        <v>0.25833333333333336</v>
      </c>
      <c r="H661" s="4">
        <f>Table39[[#This Row],[Total Contract Hours]]/Table39[[#This Row],[Total Hours Nurse Staffing]]</f>
        <v>1.1617013303353945E-3</v>
      </c>
      <c r="I661" s="3">
        <f>SUM(Table39[[#This Row],[RN Hours]], Table39[[#This Row],[RN Admin Hours]], Table39[[#This Row],[RN DON Hours]])</f>
        <v>18.830555555555556</v>
      </c>
      <c r="J661" s="3">
        <f t="shared" si="30"/>
        <v>0.25833333333333336</v>
      </c>
      <c r="K661" s="4">
        <f>Table39[[#This Row],[RN Hours Contract (W/ Admin, DON)]]/Table39[[#This Row],[RN Hours (w/ Admin, DON)]]</f>
        <v>1.3718837586664701E-2</v>
      </c>
      <c r="L661" s="3">
        <v>13.061111111111112</v>
      </c>
      <c r="M661" s="3">
        <v>0</v>
      </c>
      <c r="N661" s="4">
        <f>Table39[[#This Row],[RN Hours Contract]]/Table39[[#This Row],[RN Hours]]</f>
        <v>0</v>
      </c>
      <c r="O661" s="3">
        <v>0.25833333333333336</v>
      </c>
      <c r="P661" s="3">
        <v>0.25833333333333336</v>
      </c>
      <c r="Q661" s="4">
        <f>Table39[[#This Row],[RN Admin Hours Contract]]/Table39[[#This Row],[RN Admin Hours]]</f>
        <v>1</v>
      </c>
      <c r="R661" s="3">
        <v>5.5111111111111111</v>
      </c>
      <c r="S661" s="3">
        <v>0</v>
      </c>
      <c r="T661" s="4">
        <f>Table39[[#This Row],[RN DON Hours Contract]]/Table39[[#This Row],[RN DON Hours]]</f>
        <v>0</v>
      </c>
      <c r="U661" s="3">
        <f>SUM(Table39[[#This Row],[LPN Hours]], Table39[[#This Row],[LPN Admin Hours]])</f>
        <v>66.194444444444443</v>
      </c>
      <c r="V661" s="3">
        <f>Table39[[#This Row],[LPN Hours Contract]]+Table39[[#This Row],[LPN Admin Hours Contract]]</f>
        <v>0</v>
      </c>
      <c r="W661" s="4">
        <f t="shared" si="31"/>
        <v>0</v>
      </c>
      <c r="X661" s="3">
        <v>60.861111111111114</v>
      </c>
      <c r="Y661" s="3">
        <v>0</v>
      </c>
      <c r="Z661" s="4">
        <f>Table39[[#This Row],[LPN Hours Contract]]/Table39[[#This Row],[LPN Hours]]</f>
        <v>0</v>
      </c>
      <c r="AA661" s="3">
        <v>5.333333333333333</v>
      </c>
      <c r="AB661" s="3">
        <v>0</v>
      </c>
      <c r="AC661" s="4">
        <f>Table39[[#This Row],[LPN Admin Hours Contract]]/Table39[[#This Row],[LPN Admin Hours]]</f>
        <v>0</v>
      </c>
      <c r="AD661" s="3">
        <f>SUM(Table39[[#This Row],[CNA Hours]], Table39[[#This Row],[NA in Training Hours]], Table39[[#This Row],[Med Aide/Tech Hours]])</f>
        <v>137.35</v>
      </c>
      <c r="AE661" s="3">
        <f>SUM(Table39[[#This Row],[CNA Hours Contract]], Table39[[#This Row],[NA in Training Hours Contract]], Table39[[#This Row],[Med Aide/Tech Hours Contract]])</f>
        <v>0</v>
      </c>
      <c r="AF661" s="4">
        <f>Table39[[#This Row],[CNA/NA/Med Aide Contract Hours]]/Table39[[#This Row],[Total CNA, NA in Training, Med Aide/Tech Hours]]</f>
        <v>0</v>
      </c>
      <c r="AG661" s="3">
        <v>137.35</v>
      </c>
      <c r="AH661" s="3">
        <v>0</v>
      </c>
      <c r="AI661" s="4">
        <f>Table39[[#This Row],[CNA Hours Contract]]/Table39[[#This Row],[CNA Hours]]</f>
        <v>0</v>
      </c>
      <c r="AJ661" s="3">
        <v>0</v>
      </c>
      <c r="AK661" s="3">
        <v>0</v>
      </c>
      <c r="AL661" s="4">
        <v>0</v>
      </c>
      <c r="AM661" s="3">
        <v>0</v>
      </c>
      <c r="AN661" s="3">
        <v>0</v>
      </c>
      <c r="AO661" s="4">
        <v>0</v>
      </c>
      <c r="AP661" s="1" t="s">
        <v>659</v>
      </c>
      <c r="AQ661" s="1">
        <v>5</v>
      </c>
    </row>
    <row r="662" spans="1:43" x14ac:dyDescent="0.2">
      <c r="A662" s="1" t="s">
        <v>680</v>
      </c>
      <c r="B662" s="1" t="s">
        <v>1342</v>
      </c>
      <c r="C662" s="1" t="s">
        <v>1623</v>
      </c>
      <c r="D662" s="1" t="s">
        <v>1718</v>
      </c>
      <c r="E662" s="3">
        <v>20.488888888888887</v>
      </c>
      <c r="F662" s="3">
        <f t="shared" si="32"/>
        <v>131.92500000000001</v>
      </c>
      <c r="G662" s="3">
        <f>SUM(Table39[[#This Row],[RN Hours Contract (W/ Admin, DON)]], Table39[[#This Row],[LPN Contract Hours (w/ Admin)]], Table39[[#This Row],[CNA/NA/Med Aide Contract Hours]])</f>
        <v>0</v>
      </c>
      <c r="H662" s="4">
        <f>Table39[[#This Row],[Total Contract Hours]]/Table39[[#This Row],[Total Hours Nurse Staffing]]</f>
        <v>0</v>
      </c>
      <c r="I662" s="3">
        <f>SUM(Table39[[#This Row],[RN Hours]], Table39[[#This Row],[RN Admin Hours]], Table39[[#This Row],[RN DON Hours]])</f>
        <v>21.336111111111112</v>
      </c>
      <c r="J662" s="3">
        <f t="shared" si="30"/>
        <v>0</v>
      </c>
      <c r="K662" s="4">
        <f>Table39[[#This Row],[RN Hours Contract (W/ Admin, DON)]]/Table39[[#This Row],[RN Hours (w/ Admin, DON)]]</f>
        <v>0</v>
      </c>
      <c r="L662" s="3">
        <v>15.647222222222222</v>
      </c>
      <c r="M662" s="3">
        <v>0</v>
      </c>
      <c r="N662" s="4">
        <f>Table39[[#This Row],[RN Hours Contract]]/Table39[[#This Row],[RN Hours]]</f>
        <v>0</v>
      </c>
      <c r="O662" s="3">
        <v>0</v>
      </c>
      <c r="P662" s="3">
        <v>0</v>
      </c>
      <c r="Q662" s="4">
        <v>0</v>
      </c>
      <c r="R662" s="3">
        <v>5.6888888888888891</v>
      </c>
      <c r="S662" s="3">
        <v>0</v>
      </c>
      <c r="T662" s="4">
        <f>Table39[[#This Row],[RN DON Hours Contract]]/Table39[[#This Row],[RN DON Hours]]</f>
        <v>0</v>
      </c>
      <c r="U662" s="3">
        <f>SUM(Table39[[#This Row],[LPN Hours]], Table39[[#This Row],[LPN Admin Hours]])</f>
        <v>28.163888888888888</v>
      </c>
      <c r="V662" s="3">
        <f>Table39[[#This Row],[LPN Hours Contract]]+Table39[[#This Row],[LPN Admin Hours Contract]]</f>
        <v>0</v>
      </c>
      <c r="W662" s="4">
        <f t="shared" si="31"/>
        <v>0</v>
      </c>
      <c r="X662" s="3">
        <v>22.369444444444444</v>
      </c>
      <c r="Y662" s="3">
        <v>0</v>
      </c>
      <c r="Z662" s="4">
        <f>Table39[[#This Row],[LPN Hours Contract]]/Table39[[#This Row],[LPN Hours]]</f>
        <v>0</v>
      </c>
      <c r="AA662" s="3">
        <v>5.7944444444444443</v>
      </c>
      <c r="AB662" s="3">
        <v>0</v>
      </c>
      <c r="AC662" s="4">
        <f>Table39[[#This Row],[LPN Admin Hours Contract]]/Table39[[#This Row],[LPN Admin Hours]]</f>
        <v>0</v>
      </c>
      <c r="AD662" s="3">
        <f>SUM(Table39[[#This Row],[CNA Hours]], Table39[[#This Row],[NA in Training Hours]], Table39[[#This Row],[Med Aide/Tech Hours]])</f>
        <v>82.424999999999997</v>
      </c>
      <c r="AE662" s="3">
        <f>SUM(Table39[[#This Row],[CNA Hours Contract]], Table39[[#This Row],[NA in Training Hours Contract]], Table39[[#This Row],[Med Aide/Tech Hours Contract]])</f>
        <v>0</v>
      </c>
      <c r="AF662" s="4">
        <f>Table39[[#This Row],[CNA/NA/Med Aide Contract Hours]]/Table39[[#This Row],[Total CNA, NA in Training, Med Aide/Tech Hours]]</f>
        <v>0</v>
      </c>
      <c r="AG662" s="3">
        <v>80.197222222222223</v>
      </c>
      <c r="AH662" s="3">
        <v>0</v>
      </c>
      <c r="AI662" s="4">
        <f>Table39[[#This Row],[CNA Hours Contract]]/Table39[[#This Row],[CNA Hours]]</f>
        <v>0</v>
      </c>
      <c r="AJ662" s="3">
        <v>2.2277777777777779</v>
      </c>
      <c r="AK662" s="3">
        <v>0</v>
      </c>
      <c r="AL662" s="4">
        <f>Table39[[#This Row],[NA in Training Hours Contract]]/Table39[[#This Row],[NA in Training Hours]]</f>
        <v>0</v>
      </c>
      <c r="AM662" s="3">
        <v>0</v>
      </c>
      <c r="AN662" s="3">
        <v>0</v>
      </c>
      <c r="AO662" s="4">
        <v>0</v>
      </c>
      <c r="AP662" s="1" t="s">
        <v>660</v>
      </c>
      <c r="AQ662" s="1">
        <v>5</v>
      </c>
    </row>
    <row r="663" spans="1:43" x14ac:dyDescent="0.2">
      <c r="A663" s="1" t="s">
        <v>680</v>
      </c>
      <c r="B663" s="1" t="s">
        <v>1343</v>
      </c>
      <c r="C663" s="1" t="s">
        <v>1418</v>
      </c>
      <c r="D663" s="1" t="s">
        <v>1744</v>
      </c>
      <c r="E663" s="3">
        <v>33.133333333333333</v>
      </c>
      <c r="F663" s="3">
        <f t="shared" si="32"/>
        <v>179.09577777777778</v>
      </c>
      <c r="G663" s="3">
        <f>SUM(Table39[[#This Row],[RN Hours Contract (W/ Admin, DON)]], Table39[[#This Row],[LPN Contract Hours (w/ Admin)]], Table39[[#This Row],[CNA/NA/Med Aide Contract Hours]])</f>
        <v>0</v>
      </c>
      <c r="H663" s="4">
        <f>Table39[[#This Row],[Total Contract Hours]]/Table39[[#This Row],[Total Hours Nurse Staffing]]</f>
        <v>0</v>
      </c>
      <c r="I663" s="3">
        <f>SUM(Table39[[#This Row],[RN Hours]], Table39[[#This Row],[RN Admin Hours]], Table39[[#This Row],[RN DON Hours]])</f>
        <v>39.673666666666669</v>
      </c>
      <c r="J663" s="3">
        <f t="shared" si="30"/>
        <v>0</v>
      </c>
      <c r="K663" s="4">
        <f>Table39[[#This Row],[RN Hours Contract (W/ Admin, DON)]]/Table39[[#This Row],[RN Hours (w/ Admin, DON)]]</f>
        <v>0</v>
      </c>
      <c r="L663" s="3">
        <v>17.852777777777778</v>
      </c>
      <c r="M663" s="3">
        <v>0</v>
      </c>
      <c r="N663" s="4">
        <f>Table39[[#This Row],[RN Hours Contract]]/Table39[[#This Row],[RN Hours]]</f>
        <v>0</v>
      </c>
      <c r="O663" s="3">
        <v>16.366444444444443</v>
      </c>
      <c r="P663" s="3">
        <v>0</v>
      </c>
      <c r="Q663" s="4">
        <f>Table39[[#This Row],[RN Admin Hours Contract]]/Table39[[#This Row],[RN Admin Hours]]</f>
        <v>0</v>
      </c>
      <c r="R663" s="3">
        <v>5.4544444444444453</v>
      </c>
      <c r="S663" s="3">
        <v>0</v>
      </c>
      <c r="T663" s="4">
        <f>Table39[[#This Row],[RN DON Hours Contract]]/Table39[[#This Row],[RN DON Hours]]</f>
        <v>0</v>
      </c>
      <c r="U663" s="3">
        <f>SUM(Table39[[#This Row],[LPN Hours]], Table39[[#This Row],[LPN Admin Hours]])</f>
        <v>33.268888888888888</v>
      </c>
      <c r="V663" s="3">
        <f>Table39[[#This Row],[LPN Hours Contract]]+Table39[[#This Row],[LPN Admin Hours Contract]]</f>
        <v>0</v>
      </c>
      <c r="W663" s="4">
        <f t="shared" si="31"/>
        <v>0</v>
      </c>
      <c r="X663" s="3">
        <v>33.21</v>
      </c>
      <c r="Y663" s="3">
        <v>0</v>
      </c>
      <c r="Z663" s="4">
        <f>Table39[[#This Row],[LPN Hours Contract]]/Table39[[#This Row],[LPN Hours]]</f>
        <v>0</v>
      </c>
      <c r="AA663" s="3">
        <v>5.8888888888888886E-2</v>
      </c>
      <c r="AB663" s="3">
        <v>0</v>
      </c>
      <c r="AC663" s="4">
        <f>Table39[[#This Row],[LPN Admin Hours Contract]]/Table39[[#This Row],[LPN Admin Hours]]</f>
        <v>0</v>
      </c>
      <c r="AD663" s="3">
        <f>SUM(Table39[[#This Row],[CNA Hours]], Table39[[#This Row],[NA in Training Hours]], Table39[[#This Row],[Med Aide/Tech Hours]])</f>
        <v>106.15322222222223</v>
      </c>
      <c r="AE663" s="3">
        <f>SUM(Table39[[#This Row],[CNA Hours Contract]], Table39[[#This Row],[NA in Training Hours Contract]], Table39[[#This Row],[Med Aide/Tech Hours Contract]])</f>
        <v>0</v>
      </c>
      <c r="AF663" s="4">
        <f>Table39[[#This Row],[CNA/NA/Med Aide Contract Hours]]/Table39[[#This Row],[Total CNA, NA in Training, Med Aide/Tech Hours]]</f>
        <v>0</v>
      </c>
      <c r="AG663" s="3">
        <v>106.15322222222223</v>
      </c>
      <c r="AH663" s="3">
        <v>0</v>
      </c>
      <c r="AI663" s="4">
        <f>Table39[[#This Row],[CNA Hours Contract]]/Table39[[#This Row],[CNA Hours]]</f>
        <v>0</v>
      </c>
      <c r="AJ663" s="3">
        <v>0</v>
      </c>
      <c r="AK663" s="3">
        <v>0</v>
      </c>
      <c r="AL663" s="4">
        <v>0</v>
      </c>
      <c r="AM663" s="3">
        <v>0</v>
      </c>
      <c r="AN663" s="3">
        <v>0</v>
      </c>
      <c r="AO663" s="4">
        <v>0</v>
      </c>
      <c r="AP663" s="1" t="s">
        <v>661</v>
      </c>
      <c r="AQ663" s="1">
        <v>5</v>
      </c>
    </row>
    <row r="664" spans="1:43" x14ac:dyDescent="0.2">
      <c r="A664" s="1" t="s">
        <v>680</v>
      </c>
      <c r="B664" s="1" t="s">
        <v>1344</v>
      </c>
      <c r="C664" s="1" t="s">
        <v>1643</v>
      </c>
      <c r="D664" s="1" t="s">
        <v>1726</v>
      </c>
      <c r="E664" s="3">
        <v>5.7444444444444445</v>
      </c>
      <c r="F664" s="3">
        <f t="shared" si="32"/>
        <v>55.405555555555551</v>
      </c>
      <c r="G664" s="3">
        <f>SUM(Table39[[#This Row],[RN Hours Contract (W/ Admin, DON)]], Table39[[#This Row],[LPN Contract Hours (w/ Admin)]], Table39[[#This Row],[CNA/NA/Med Aide Contract Hours]])</f>
        <v>0</v>
      </c>
      <c r="H664" s="4">
        <f>Table39[[#This Row],[Total Contract Hours]]/Table39[[#This Row],[Total Hours Nurse Staffing]]</f>
        <v>0</v>
      </c>
      <c r="I664" s="3">
        <f>SUM(Table39[[#This Row],[RN Hours]], Table39[[#This Row],[RN Admin Hours]], Table39[[#This Row],[RN DON Hours]])</f>
        <v>14.613888888888887</v>
      </c>
      <c r="J664" s="3">
        <f t="shared" si="30"/>
        <v>0</v>
      </c>
      <c r="K664" s="4">
        <f>Table39[[#This Row],[RN Hours Contract (W/ Admin, DON)]]/Table39[[#This Row],[RN Hours (w/ Admin, DON)]]</f>
        <v>0</v>
      </c>
      <c r="L664" s="3">
        <v>9.3694444444444436</v>
      </c>
      <c r="M664" s="3">
        <v>0</v>
      </c>
      <c r="N664" s="4">
        <f>Table39[[#This Row],[RN Hours Contract]]/Table39[[#This Row],[RN Hours]]</f>
        <v>0</v>
      </c>
      <c r="O664" s="3">
        <v>0</v>
      </c>
      <c r="P664" s="3">
        <v>0</v>
      </c>
      <c r="Q664" s="4">
        <v>0</v>
      </c>
      <c r="R664" s="3">
        <v>5.2444444444444445</v>
      </c>
      <c r="S664" s="3">
        <v>0</v>
      </c>
      <c r="T664" s="4">
        <f>Table39[[#This Row],[RN DON Hours Contract]]/Table39[[#This Row],[RN DON Hours]]</f>
        <v>0</v>
      </c>
      <c r="U664" s="3">
        <f>SUM(Table39[[#This Row],[LPN Hours]], Table39[[#This Row],[LPN Admin Hours]])</f>
        <v>18.81111111111111</v>
      </c>
      <c r="V664" s="3">
        <f>Table39[[#This Row],[LPN Hours Contract]]+Table39[[#This Row],[LPN Admin Hours Contract]]</f>
        <v>0</v>
      </c>
      <c r="W664" s="4">
        <f t="shared" si="31"/>
        <v>0</v>
      </c>
      <c r="X664" s="3">
        <v>14.727777777777778</v>
      </c>
      <c r="Y664" s="3">
        <v>0</v>
      </c>
      <c r="Z664" s="4">
        <f>Table39[[#This Row],[LPN Hours Contract]]/Table39[[#This Row],[LPN Hours]]</f>
        <v>0</v>
      </c>
      <c r="AA664" s="3">
        <v>4.083333333333333</v>
      </c>
      <c r="AB664" s="3">
        <v>0</v>
      </c>
      <c r="AC664" s="4">
        <f>Table39[[#This Row],[LPN Admin Hours Contract]]/Table39[[#This Row],[LPN Admin Hours]]</f>
        <v>0</v>
      </c>
      <c r="AD664" s="3">
        <f>SUM(Table39[[#This Row],[CNA Hours]], Table39[[#This Row],[NA in Training Hours]], Table39[[#This Row],[Med Aide/Tech Hours]])</f>
        <v>21.980555555555554</v>
      </c>
      <c r="AE664" s="3">
        <f>SUM(Table39[[#This Row],[CNA Hours Contract]], Table39[[#This Row],[NA in Training Hours Contract]], Table39[[#This Row],[Med Aide/Tech Hours Contract]])</f>
        <v>0</v>
      </c>
      <c r="AF664" s="4">
        <f>Table39[[#This Row],[CNA/NA/Med Aide Contract Hours]]/Table39[[#This Row],[Total CNA, NA in Training, Med Aide/Tech Hours]]</f>
        <v>0</v>
      </c>
      <c r="AG664" s="3">
        <v>21.980555555555554</v>
      </c>
      <c r="AH664" s="3">
        <v>0</v>
      </c>
      <c r="AI664" s="4">
        <f>Table39[[#This Row],[CNA Hours Contract]]/Table39[[#This Row],[CNA Hours]]</f>
        <v>0</v>
      </c>
      <c r="AJ664" s="3">
        <v>0</v>
      </c>
      <c r="AK664" s="3">
        <v>0</v>
      </c>
      <c r="AL664" s="4">
        <v>0</v>
      </c>
      <c r="AM664" s="3">
        <v>0</v>
      </c>
      <c r="AN664" s="3">
        <v>0</v>
      </c>
      <c r="AO664" s="4">
        <v>0</v>
      </c>
      <c r="AP664" s="1" t="s">
        <v>662</v>
      </c>
      <c r="AQ664" s="1">
        <v>5</v>
      </c>
    </row>
    <row r="665" spans="1:43" x14ac:dyDescent="0.2">
      <c r="A665" s="1" t="s">
        <v>680</v>
      </c>
      <c r="B665" s="1" t="s">
        <v>1345</v>
      </c>
      <c r="C665" s="1" t="s">
        <v>1398</v>
      </c>
      <c r="D665" s="1" t="s">
        <v>1744</v>
      </c>
      <c r="E665" s="3">
        <v>50.12222222222222</v>
      </c>
      <c r="F665" s="3">
        <f t="shared" si="32"/>
        <v>161.45555555555558</v>
      </c>
      <c r="G665" s="3">
        <f>SUM(Table39[[#This Row],[RN Hours Contract (W/ Admin, DON)]], Table39[[#This Row],[LPN Contract Hours (w/ Admin)]], Table39[[#This Row],[CNA/NA/Med Aide Contract Hours]])</f>
        <v>8.7833333333333332</v>
      </c>
      <c r="H665" s="4">
        <f>Table39[[#This Row],[Total Contract Hours]]/Table39[[#This Row],[Total Hours Nurse Staffing]]</f>
        <v>5.440093593008051E-2</v>
      </c>
      <c r="I665" s="3">
        <f>SUM(Table39[[#This Row],[RN Hours]], Table39[[#This Row],[RN Admin Hours]], Table39[[#This Row],[RN DON Hours]])</f>
        <v>34.311111111111117</v>
      </c>
      <c r="J665" s="3">
        <f t="shared" si="30"/>
        <v>3.7444444444444445</v>
      </c>
      <c r="K665" s="4">
        <f>Table39[[#This Row],[RN Hours Contract (W/ Admin, DON)]]/Table39[[#This Row],[RN Hours (w/ Admin, DON)]]</f>
        <v>0.10913212435233159</v>
      </c>
      <c r="L665" s="3">
        <v>24.06388888888889</v>
      </c>
      <c r="M665" s="3">
        <v>3.7444444444444445</v>
      </c>
      <c r="N665" s="4">
        <f>Table39[[#This Row],[RN Hours Contract]]/Table39[[#This Row],[RN Hours]]</f>
        <v>0.15560429412443724</v>
      </c>
      <c r="O665" s="3">
        <v>5.0916666666666668</v>
      </c>
      <c r="P665" s="3">
        <v>0</v>
      </c>
      <c r="Q665" s="4">
        <f>Table39[[#This Row],[RN Admin Hours Contract]]/Table39[[#This Row],[RN Admin Hours]]</f>
        <v>0</v>
      </c>
      <c r="R665" s="3">
        <v>5.1555555555555559</v>
      </c>
      <c r="S665" s="3">
        <v>0</v>
      </c>
      <c r="T665" s="4">
        <f>Table39[[#This Row],[RN DON Hours Contract]]/Table39[[#This Row],[RN DON Hours]]</f>
        <v>0</v>
      </c>
      <c r="U665" s="3">
        <f>SUM(Table39[[#This Row],[LPN Hours]], Table39[[#This Row],[LPN Admin Hours]])</f>
        <v>23.272222222222222</v>
      </c>
      <c r="V665" s="3">
        <f>Table39[[#This Row],[LPN Hours Contract]]+Table39[[#This Row],[LPN Admin Hours Contract]]</f>
        <v>1.4111111111111112</v>
      </c>
      <c r="W665" s="4">
        <f t="shared" si="31"/>
        <v>6.0634996419193128E-2</v>
      </c>
      <c r="X665" s="3">
        <v>23.272222222222222</v>
      </c>
      <c r="Y665" s="3">
        <v>1.4111111111111112</v>
      </c>
      <c r="Z665" s="4">
        <f>Table39[[#This Row],[LPN Hours Contract]]/Table39[[#This Row],[LPN Hours]]</f>
        <v>6.0634996419193128E-2</v>
      </c>
      <c r="AA665" s="3">
        <v>0</v>
      </c>
      <c r="AB665" s="3">
        <v>0</v>
      </c>
      <c r="AC665" s="4">
        <v>0</v>
      </c>
      <c r="AD665" s="3">
        <f>SUM(Table39[[#This Row],[CNA Hours]], Table39[[#This Row],[NA in Training Hours]], Table39[[#This Row],[Med Aide/Tech Hours]])</f>
        <v>103.87222222222222</v>
      </c>
      <c r="AE665" s="3">
        <f>SUM(Table39[[#This Row],[CNA Hours Contract]], Table39[[#This Row],[NA in Training Hours Contract]], Table39[[#This Row],[Med Aide/Tech Hours Contract]])</f>
        <v>3.6277777777777778</v>
      </c>
      <c r="AF665" s="4">
        <f>Table39[[#This Row],[CNA/NA/Med Aide Contract Hours]]/Table39[[#This Row],[Total CNA, NA in Training, Med Aide/Tech Hours]]</f>
        <v>3.492538909985559E-2</v>
      </c>
      <c r="AG665" s="3">
        <v>103.87222222222222</v>
      </c>
      <c r="AH665" s="3">
        <v>3.6277777777777778</v>
      </c>
      <c r="AI665" s="4">
        <f>Table39[[#This Row],[CNA Hours Contract]]/Table39[[#This Row],[CNA Hours]]</f>
        <v>3.492538909985559E-2</v>
      </c>
      <c r="AJ665" s="3">
        <v>0</v>
      </c>
      <c r="AK665" s="3">
        <v>0</v>
      </c>
      <c r="AL665" s="4">
        <v>0</v>
      </c>
      <c r="AM665" s="3">
        <v>0</v>
      </c>
      <c r="AN665" s="3">
        <v>0</v>
      </c>
      <c r="AO665" s="4">
        <v>0</v>
      </c>
      <c r="AP665" s="1" t="s">
        <v>663</v>
      </c>
      <c r="AQ665" s="1">
        <v>5</v>
      </c>
    </row>
    <row r="666" spans="1:43" x14ac:dyDescent="0.2">
      <c r="A666" s="1" t="s">
        <v>680</v>
      </c>
      <c r="B666" s="1" t="s">
        <v>1346</v>
      </c>
      <c r="C666" s="1" t="s">
        <v>1487</v>
      </c>
      <c r="D666" s="1" t="s">
        <v>1744</v>
      </c>
      <c r="E666" s="3">
        <v>28.177777777777777</v>
      </c>
      <c r="F666" s="3">
        <f t="shared" si="32"/>
        <v>86.249111111111134</v>
      </c>
      <c r="G666" s="3">
        <f>SUM(Table39[[#This Row],[RN Hours Contract (W/ Admin, DON)]], Table39[[#This Row],[LPN Contract Hours (w/ Admin)]], Table39[[#This Row],[CNA/NA/Med Aide Contract Hours]])</f>
        <v>0</v>
      </c>
      <c r="H666" s="4">
        <f>Table39[[#This Row],[Total Contract Hours]]/Table39[[#This Row],[Total Hours Nurse Staffing]]</f>
        <v>0</v>
      </c>
      <c r="I666" s="3">
        <f>SUM(Table39[[#This Row],[RN Hours]], Table39[[#This Row],[RN Admin Hours]], Table39[[#This Row],[RN DON Hours]])</f>
        <v>23.458333333333357</v>
      </c>
      <c r="J666" s="3">
        <f t="shared" si="30"/>
        <v>0</v>
      </c>
      <c r="K666" s="4">
        <f>Table39[[#This Row],[RN Hours Contract (W/ Admin, DON)]]/Table39[[#This Row],[RN Hours (w/ Admin, DON)]]</f>
        <v>0</v>
      </c>
      <c r="L666" s="3">
        <v>12.029888888888889</v>
      </c>
      <c r="M666" s="3">
        <v>0</v>
      </c>
      <c r="N666" s="4">
        <f>Table39[[#This Row],[RN Hours Contract]]/Table39[[#This Row],[RN Hours]]</f>
        <v>0</v>
      </c>
      <c r="O666" s="3">
        <v>5.714222222222233</v>
      </c>
      <c r="P666" s="3">
        <v>0</v>
      </c>
      <c r="Q666" s="4">
        <f>Table39[[#This Row],[RN Admin Hours Contract]]/Table39[[#This Row],[RN Admin Hours]]</f>
        <v>0</v>
      </c>
      <c r="R666" s="3">
        <v>5.714222222222233</v>
      </c>
      <c r="S666" s="3">
        <v>0</v>
      </c>
      <c r="T666" s="4">
        <f>Table39[[#This Row],[RN DON Hours Contract]]/Table39[[#This Row],[RN DON Hours]]</f>
        <v>0</v>
      </c>
      <c r="U666" s="3">
        <f>SUM(Table39[[#This Row],[LPN Hours]], Table39[[#This Row],[LPN Admin Hours]])</f>
        <v>22.524999999999999</v>
      </c>
      <c r="V666" s="3">
        <f>Table39[[#This Row],[LPN Hours Contract]]+Table39[[#This Row],[LPN Admin Hours Contract]]</f>
        <v>0</v>
      </c>
      <c r="W666" s="4">
        <f t="shared" si="31"/>
        <v>0</v>
      </c>
      <c r="X666" s="3">
        <v>22.524999999999999</v>
      </c>
      <c r="Y666" s="3">
        <v>0</v>
      </c>
      <c r="Z666" s="4">
        <f>Table39[[#This Row],[LPN Hours Contract]]/Table39[[#This Row],[LPN Hours]]</f>
        <v>0</v>
      </c>
      <c r="AA666" s="3">
        <v>0</v>
      </c>
      <c r="AB666" s="3">
        <v>0</v>
      </c>
      <c r="AC666" s="4">
        <v>0</v>
      </c>
      <c r="AD666" s="3">
        <f>SUM(Table39[[#This Row],[CNA Hours]], Table39[[#This Row],[NA in Training Hours]], Table39[[#This Row],[Med Aide/Tech Hours]])</f>
        <v>40.265777777777778</v>
      </c>
      <c r="AE666" s="3">
        <f>SUM(Table39[[#This Row],[CNA Hours Contract]], Table39[[#This Row],[NA in Training Hours Contract]], Table39[[#This Row],[Med Aide/Tech Hours Contract]])</f>
        <v>0</v>
      </c>
      <c r="AF666" s="4">
        <f>Table39[[#This Row],[CNA/NA/Med Aide Contract Hours]]/Table39[[#This Row],[Total CNA, NA in Training, Med Aide/Tech Hours]]</f>
        <v>0</v>
      </c>
      <c r="AG666" s="3">
        <v>40.265777777777778</v>
      </c>
      <c r="AH666" s="3">
        <v>0</v>
      </c>
      <c r="AI666" s="4">
        <f>Table39[[#This Row],[CNA Hours Contract]]/Table39[[#This Row],[CNA Hours]]</f>
        <v>0</v>
      </c>
      <c r="AJ666" s="3">
        <v>0</v>
      </c>
      <c r="AK666" s="3">
        <v>0</v>
      </c>
      <c r="AL666" s="4">
        <v>0</v>
      </c>
      <c r="AM666" s="3">
        <v>0</v>
      </c>
      <c r="AN666" s="3">
        <v>0</v>
      </c>
      <c r="AO666" s="4">
        <v>0</v>
      </c>
      <c r="AP666" s="1" t="s">
        <v>664</v>
      </c>
      <c r="AQ666" s="1">
        <v>5</v>
      </c>
    </row>
    <row r="667" spans="1:43" x14ac:dyDescent="0.2">
      <c r="A667" s="1" t="s">
        <v>680</v>
      </c>
      <c r="B667" s="1" t="s">
        <v>1347</v>
      </c>
      <c r="C667" s="1" t="s">
        <v>1439</v>
      </c>
      <c r="D667" s="1" t="s">
        <v>1741</v>
      </c>
      <c r="E667" s="3">
        <v>65.87777777777778</v>
      </c>
      <c r="F667" s="3">
        <f t="shared" si="32"/>
        <v>141.6888888888889</v>
      </c>
      <c r="G667" s="3">
        <f>SUM(Table39[[#This Row],[RN Hours Contract (W/ Admin, DON)]], Table39[[#This Row],[LPN Contract Hours (w/ Admin)]], Table39[[#This Row],[CNA/NA/Med Aide Contract Hours]])</f>
        <v>0.41111111111111109</v>
      </c>
      <c r="H667" s="4">
        <f>Table39[[#This Row],[Total Contract Hours]]/Table39[[#This Row],[Total Hours Nurse Staffing]]</f>
        <v>2.9015056461731488E-3</v>
      </c>
      <c r="I667" s="3">
        <f>SUM(Table39[[#This Row],[RN Hours]], Table39[[#This Row],[RN Admin Hours]], Table39[[#This Row],[RN DON Hours]])</f>
        <v>51.452777777777783</v>
      </c>
      <c r="J667" s="3">
        <f t="shared" si="30"/>
        <v>0.41111111111111109</v>
      </c>
      <c r="K667" s="4">
        <f>Table39[[#This Row],[RN Hours Contract (W/ Admin, DON)]]/Table39[[#This Row],[RN Hours (w/ Admin, DON)]]</f>
        <v>7.9900664039302474E-3</v>
      </c>
      <c r="L667" s="3">
        <v>43.733333333333334</v>
      </c>
      <c r="M667" s="3">
        <v>0</v>
      </c>
      <c r="N667" s="4">
        <f>Table39[[#This Row],[RN Hours Contract]]/Table39[[#This Row],[RN Hours]]</f>
        <v>0</v>
      </c>
      <c r="O667" s="3">
        <v>1.5666666666666667</v>
      </c>
      <c r="P667" s="3">
        <v>0.41111111111111109</v>
      </c>
      <c r="Q667" s="4">
        <f>Table39[[#This Row],[RN Admin Hours Contract]]/Table39[[#This Row],[RN Admin Hours]]</f>
        <v>0.26241134751773049</v>
      </c>
      <c r="R667" s="3">
        <v>6.1527777777777777</v>
      </c>
      <c r="S667" s="3">
        <v>0</v>
      </c>
      <c r="T667" s="4">
        <f>Table39[[#This Row],[RN DON Hours Contract]]/Table39[[#This Row],[RN DON Hours]]</f>
        <v>0</v>
      </c>
      <c r="U667" s="3">
        <f>SUM(Table39[[#This Row],[LPN Hours]], Table39[[#This Row],[LPN Admin Hours]])</f>
        <v>5.7694444444444448</v>
      </c>
      <c r="V667" s="3">
        <f>Table39[[#This Row],[LPN Hours Contract]]+Table39[[#This Row],[LPN Admin Hours Contract]]</f>
        <v>0</v>
      </c>
      <c r="W667" s="4">
        <f t="shared" si="31"/>
        <v>0</v>
      </c>
      <c r="X667" s="3">
        <v>5.7694444444444448</v>
      </c>
      <c r="Y667" s="3">
        <v>0</v>
      </c>
      <c r="Z667" s="4">
        <f>Table39[[#This Row],[LPN Hours Contract]]/Table39[[#This Row],[LPN Hours]]</f>
        <v>0</v>
      </c>
      <c r="AA667" s="3">
        <v>0</v>
      </c>
      <c r="AB667" s="3">
        <v>0</v>
      </c>
      <c r="AC667" s="4">
        <v>0</v>
      </c>
      <c r="AD667" s="3">
        <f>SUM(Table39[[#This Row],[CNA Hours]], Table39[[#This Row],[NA in Training Hours]], Table39[[#This Row],[Med Aide/Tech Hours]])</f>
        <v>84.466666666666669</v>
      </c>
      <c r="AE667" s="3">
        <f>SUM(Table39[[#This Row],[CNA Hours Contract]], Table39[[#This Row],[NA in Training Hours Contract]], Table39[[#This Row],[Med Aide/Tech Hours Contract]])</f>
        <v>0</v>
      </c>
      <c r="AF667" s="4">
        <f>Table39[[#This Row],[CNA/NA/Med Aide Contract Hours]]/Table39[[#This Row],[Total CNA, NA in Training, Med Aide/Tech Hours]]</f>
        <v>0</v>
      </c>
      <c r="AG667" s="3">
        <v>84.466666666666669</v>
      </c>
      <c r="AH667" s="3">
        <v>0</v>
      </c>
      <c r="AI667" s="4">
        <f>Table39[[#This Row],[CNA Hours Contract]]/Table39[[#This Row],[CNA Hours]]</f>
        <v>0</v>
      </c>
      <c r="AJ667" s="3">
        <v>0</v>
      </c>
      <c r="AK667" s="3">
        <v>0</v>
      </c>
      <c r="AL667" s="4">
        <v>0</v>
      </c>
      <c r="AM667" s="3">
        <v>0</v>
      </c>
      <c r="AN667" s="3">
        <v>0</v>
      </c>
      <c r="AO667" s="4">
        <v>0</v>
      </c>
      <c r="AP667" s="1" t="s">
        <v>665</v>
      </c>
      <c r="AQ667" s="1">
        <v>5</v>
      </c>
    </row>
    <row r="668" spans="1:43" x14ac:dyDescent="0.2">
      <c r="A668" s="1" t="s">
        <v>680</v>
      </c>
      <c r="B668" s="1" t="s">
        <v>1348</v>
      </c>
      <c r="C668" s="1" t="s">
        <v>1566</v>
      </c>
      <c r="D668" s="1" t="s">
        <v>1741</v>
      </c>
      <c r="E668" s="3">
        <v>96.388888888888886</v>
      </c>
      <c r="F668" s="3">
        <f t="shared" si="32"/>
        <v>184.24933333333334</v>
      </c>
      <c r="G668" s="3">
        <f>SUM(Table39[[#This Row],[RN Hours Contract (W/ Admin, DON)]], Table39[[#This Row],[LPN Contract Hours (w/ Admin)]], Table39[[#This Row],[CNA/NA/Med Aide Contract Hours]])</f>
        <v>0</v>
      </c>
      <c r="H668" s="4">
        <f>Table39[[#This Row],[Total Contract Hours]]/Table39[[#This Row],[Total Hours Nurse Staffing]]</f>
        <v>0</v>
      </c>
      <c r="I668" s="3">
        <f>SUM(Table39[[#This Row],[RN Hours]], Table39[[#This Row],[RN Admin Hours]], Table39[[#This Row],[RN DON Hours]])</f>
        <v>32.196111111111115</v>
      </c>
      <c r="J668" s="3">
        <f t="shared" si="30"/>
        <v>0</v>
      </c>
      <c r="K668" s="4">
        <f>Table39[[#This Row],[RN Hours Contract (W/ Admin, DON)]]/Table39[[#This Row],[RN Hours (w/ Admin, DON)]]</f>
        <v>0</v>
      </c>
      <c r="L668" s="3">
        <v>18.652777777777779</v>
      </c>
      <c r="M668" s="3">
        <v>0</v>
      </c>
      <c r="N668" s="4">
        <f>Table39[[#This Row],[RN Hours Contract]]/Table39[[#This Row],[RN Hours]]</f>
        <v>0</v>
      </c>
      <c r="O668" s="3">
        <v>7.0766666666666662</v>
      </c>
      <c r="P668" s="3">
        <v>0</v>
      </c>
      <c r="Q668" s="4">
        <f>Table39[[#This Row],[RN Admin Hours Contract]]/Table39[[#This Row],[RN Admin Hours]]</f>
        <v>0</v>
      </c>
      <c r="R668" s="3">
        <v>6.4666666666666668</v>
      </c>
      <c r="S668" s="3">
        <v>0</v>
      </c>
      <c r="T668" s="4">
        <f>Table39[[#This Row],[RN DON Hours Contract]]/Table39[[#This Row],[RN DON Hours]]</f>
        <v>0</v>
      </c>
      <c r="U668" s="3">
        <f>SUM(Table39[[#This Row],[LPN Hours]], Table39[[#This Row],[LPN Admin Hours]])</f>
        <v>43.589111111111109</v>
      </c>
      <c r="V668" s="3">
        <f>Table39[[#This Row],[LPN Hours Contract]]+Table39[[#This Row],[LPN Admin Hours Contract]]</f>
        <v>0</v>
      </c>
      <c r="W668" s="4">
        <f t="shared" si="31"/>
        <v>0</v>
      </c>
      <c r="X668" s="3">
        <v>41.487666666666662</v>
      </c>
      <c r="Y668" s="3">
        <v>0</v>
      </c>
      <c r="Z668" s="4">
        <f>Table39[[#This Row],[LPN Hours Contract]]/Table39[[#This Row],[LPN Hours]]</f>
        <v>0</v>
      </c>
      <c r="AA668" s="3">
        <v>2.1014444444444442</v>
      </c>
      <c r="AB668" s="3">
        <v>0</v>
      </c>
      <c r="AC668" s="4">
        <f>Table39[[#This Row],[LPN Admin Hours Contract]]/Table39[[#This Row],[LPN Admin Hours]]</f>
        <v>0</v>
      </c>
      <c r="AD668" s="3">
        <f>SUM(Table39[[#This Row],[CNA Hours]], Table39[[#This Row],[NA in Training Hours]], Table39[[#This Row],[Med Aide/Tech Hours]])</f>
        <v>108.46411111111112</v>
      </c>
      <c r="AE668" s="3">
        <f>SUM(Table39[[#This Row],[CNA Hours Contract]], Table39[[#This Row],[NA in Training Hours Contract]], Table39[[#This Row],[Med Aide/Tech Hours Contract]])</f>
        <v>0</v>
      </c>
      <c r="AF668" s="4">
        <f>Table39[[#This Row],[CNA/NA/Med Aide Contract Hours]]/Table39[[#This Row],[Total CNA, NA in Training, Med Aide/Tech Hours]]</f>
        <v>0</v>
      </c>
      <c r="AG668" s="3">
        <v>108.46411111111112</v>
      </c>
      <c r="AH668" s="3">
        <v>0</v>
      </c>
      <c r="AI668" s="4">
        <f>Table39[[#This Row],[CNA Hours Contract]]/Table39[[#This Row],[CNA Hours]]</f>
        <v>0</v>
      </c>
      <c r="AJ668" s="3">
        <v>0</v>
      </c>
      <c r="AK668" s="3">
        <v>0</v>
      </c>
      <c r="AL668" s="4">
        <v>0</v>
      </c>
      <c r="AM668" s="3">
        <v>0</v>
      </c>
      <c r="AN668" s="3">
        <v>0</v>
      </c>
      <c r="AO668" s="4">
        <v>0</v>
      </c>
      <c r="AP668" s="1" t="s">
        <v>666</v>
      </c>
      <c r="AQ668" s="1">
        <v>5</v>
      </c>
    </row>
    <row r="669" spans="1:43" x14ac:dyDescent="0.2">
      <c r="A669" s="1" t="s">
        <v>680</v>
      </c>
      <c r="B669" s="1" t="s">
        <v>1349</v>
      </c>
      <c r="C669" s="1" t="s">
        <v>1463</v>
      </c>
      <c r="D669" s="1" t="s">
        <v>1701</v>
      </c>
      <c r="E669" s="3">
        <v>62.966666666666669</v>
      </c>
      <c r="F669" s="3">
        <f t="shared" si="32"/>
        <v>119.94</v>
      </c>
      <c r="G669" s="3">
        <f>SUM(Table39[[#This Row],[RN Hours Contract (W/ Admin, DON)]], Table39[[#This Row],[LPN Contract Hours (w/ Admin)]], Table39[[#This Row],[CNA/NA/Med Aide Contract Hours]])</f>
        <v>0</v>
      </c>
      <c r="H669" s="4">
        <f>Table39[[#This Row],[Total Contract Hours]]/Table39[[#This Row],[Total Hours Nurse Staffing]]</f>
        <v>0</v>
      </c>
      <c r="I669" s="3">
        <f>SUM(Table39[[#This Row],[RN Hours]], Table39[[#This Row],[RN Admin Hours]], Table39[[#This Row],[RN DON Hours]])</f>
        <v>16.341111111111111</v>
      </c>
      <c r="J669" s="3">
        <f t="shared" si="30"/>
        <v>0</v>
      </c>
      <c r="K669" s="4">
        <f>Table39[[#This Row],[RN Hours Contract (W/ Admin, DON)]]/Table39[[#This Row],[RN Hours (w/ Admin, DON)]]</f>
        <v>0</v>
      </c>
      <c r="L669" s="3">
        <v>10.652222222222223</v>
      </c>
      <c r="M669" s="3">
        <v>0</v>
      </c>
      <c r="N669" s="4">
        <f>Table39[[#This Row],[RN Hours Contract]]/Table39[[#This Row],[RN Hours]]</f>
        <v>0</v>
      </c>
      <c r="O669" s="3">
        <v>0</v>
      </c>
      <c r="P669" s="3">
        <v>0</v>
      </c>
      <c r="Q669" s="4">
        <v>0</v>
      </c>
      <c r="R669" s="3">
        <v>5.6888888888888891</v>
      </c>
      <c r="S669" s="3">
        <v>0</v>
      </c>
      <c r="T669" s="4">
        <f>Table39[[#This Row],[RN DON Hours Contract]]/Table39[[#This Row],[RN DON Hours]]</f>
        <v>0</v>
      </c>
      <c r="U669" s="3">
        <f>SUM(Table39[[#This Row],[LPN Hours]], Table39[[#This Row],[LPN Admin Hours]])</f>
        <v>32.24666666666667</v>
      </c>
      <c r="V669" s="3">
        <f>Table39[[#This Row],[LPN Hours Contract]]+Table39[[#This Row],[LPN Admin Hours Contract]]</f>
        <v>0</v>
      </c>
      <c r="W669" s="4">
        <f t="shared" si="31"/>
        <v>0</v>
      </c>
      <c r="X669" s="3">
        <v>27.327777777777779</v>
      </c>
      <c r="Y669" s="3">
        <v>0</v>
      </c>
      <c r="Z669" s="4">
        <f>Table39[[#This Row],[LPN Hours Contract]]/Table39[[#This Row],[LPN Hours]]</f>
        <v>0</v>
      </c>
      <c r="AA669" s="3">
        <v>4.9188888888888895</v>
      </c>
      <c r="AB669" s="3">
        <v>0</v>
      </c>
      <c r="AC669" s="4">
        <f>Table39[[#This Row],[LPN Admin Hours Contract]]/Table39[[#This Row],[LPN Admin Hours]]</f>
        <v>0</v>
      </c>
      <c r="AD669" s="3">
        <f>SUM(Table39[[#This Row],[CNA Hours]], Table39[[#This Row],[NA in Training Hours]], Table39[[#This Row],[Med Aide/Tech Hours]])</f>
        <v>71.352222222222224</v>
      </c>
      <c r="AE669" s="3">
        <f>SUM(Table39[[#This Row],[CNA Hours Contract]], Table39[[#This Row],[NA in Training Hours Contract]], Table39[[#This Row],[Med Aide/Tech Hours Contract]])</f>
        <v>0</v>
      </c>
      <c r="AF669" s="4">
        <f>Table39[[#This Row],[CNA/NA/Med Aide Contract Hours]]/Table39[[#This Row],[Total CNA, NA in Training, Med Aide/Tech Hours]]</f>
        <v>0</v>
      </c>
      <c r="AG669" s="3">
        <v>71.352222222222224</v>
      </c>
      <c r="AH669" s="3">
        <v>0</v>
      </c>
      <c r="AI669" s="4">
        <f>Table39[[#This Row],[CNA Hours Contract]]/Table39[[#This Row],[CNA Hours]]</f>
        <v>0</v>
      </c>
      <c r="AJ669" s="3">
        <v>0</v>
      </c>
      <c r="AK669" s="3">
        <v>0</v>
      </c>
      <c r="AL669" s="4">
        <v>0</v>
      </c>
      <c r="AM669" s="3">
        <v>0</v>
      </c>
      <c r="AN669" s="3">
        <v>0</v>
      </c>
      <c r="AO669" s="4">
        <v>0</v>
      </c>
      <c r="AP669" s="1" t="s">
        <v>667</v>
      </c>
      <c r="AQ669" s="1">
        <v>5</v>
      </c>
    </row>
    <row r="670" spans="1:43" x14ac:dyDescent="0.2">
      <c r="A670" s="1" t="s">
        <v>680</v>
      </c>
      <c r="B670" s="1" t="s">
        <v>1350</v>
      </c>
      <c r="C670" s="1" t="s">
        <v>1689</v>
      </c>
      <c r="D670" s="1" t="s">
        <v>1744</v>
      </c>
      <c r="E670" s="3">
        <v>86.688888888888883</v>
      </c>
      <c r="F670" s="3">
        <f t="shared" si="32"/>
        <v>149.45055555555555</v>
      </c>
      <c r="G670" s="3">
        <f>SUM(Table39[[#This Row],[RN Hours Contract (W/ Admin, DON)]], Table39[[#This Row],[LPN Contract Hours (w/ Admin)]], Table39[[#This Row],[CNA/NA/Med Aide Contract Hours]])</f>
        <v>4.9000000000000004</v>
      </c>
      <c r="H670" s="4">
        <f>Table39[[#This Row],[Total Contract Hours]]/Table39[[#This Row],[Total Hours Nurse Staffing]]</f>
        <v>3.2786763366553784E-2</v>
      </c>
      <c r="I670" s="3">
        <f>SUM(Table39[[#This Row],[RN Hours]], Table39[[#This Row],[RN Admin Hours]], Table39[[#This Row],[RN DON Hours]])</f>
        <v>25.638999999999999</v>
      </c>
      <c r="J670" s="3">
        <f t="shared" si="30"/>
        <v>0</v>
      </c>
      <c r="K670" s="4">
        <f>Table39[[#This Row],[RN Hours Contract (W/ Admin, DON)]]/Table39[[#This Row],[RN Hours (w/ Admin, DON)]]</f>
        <v>0</v>
      </c>
      <c r="L670" s="3">
        <v>20.940555555555555</v>
      </c>
      <c r="M670" s="3">
        <v>0</v>
      </c>
      <c r="N670" s="4">
        <f>Table39[[#This Row],[RN Hours Contract]]/Table39[[#This Row],[RN Hours]]</f>
        <v>0</v>
      </c>
      <c r="O670" s="3">
        <v>1.3967777777777772</v>
      </c>
      <c r="P670" s="3">
        <v>0</v>
      </c>
      <c r="Q670" s="4">
        <f>Table39[[#This Row],[RN Admin Hours Contract]]/Table39[[#This Row],[RN Admin Hours]]</f>
        <v>0</v>
      </c>
      <c r="R670" s="3">
        <v>3.3016666666666672</v>
      </c>
      <c r="S670" s="3">
        <v>0</v>
      </c>
      <c r="T670" s="4">
        <f>Table39[[#This Row],[RN DON Hours Contract]]/Table39[[#This Row],[RN DON Hours]]</f>
        <v>0</v>
      </c>
      <c r="U670" s="3">
        <f>SUM(Table39[[#This Row],[LPN Hours]], Table39[[#This Row],[LPN Admin Hours]])</f>
        <v>44.41844444444444</v>
      </c>
      <c r="V670" s="3">
        <f>Table39[[#This Row],[LPN Hours Contract]]+Table39[[#This Row],[LPN Admin Hours Contract]]</f>
        <v>0</v>
      </c>
      <c r="W670" s="4">
        <f t="shared" si="31"/>
        <v>0</v>
      </c>
      <c r="X670" s="3">
        <v>44.41844444444444</v>
      </c>
      <c r="Y670" s="3">
        <v>0</v>
      </c>
      <c r="Z670" s="4">
        <f>Table39[[#This Row],[LPN Hours Contract]]/Table39[[#This Row],[LPN Hours]]</f>
        <v>0</v>
      </c>
      <c r="AA670" s="3">
        <v>0</v>
      </c>
      <c r="AB670" s="3">
        <v>0</v>
      </c>
      <c r="AC670" s="4">
        <v>0</v>
      </c>
      <c r="AD670" s="3">
        <f>SUM(Table39[[#This Row],[CNA Hours]], Table39[[#This Row],[NA in Training Hours]], Table39[[#This Row],[Med Aide/Tech Hours]])</f>
        <v>79.393111111111111</v>
      </c>
      <c r="AE670" s="3">
        <f>SUM(Table39[[#This Row],[CNA Hours Contract]], Table39[[#This Row],[NA in Training Hours Contract]], Table39[[#This Row],[Med Aide/Tech Hours Contract]])</f>
        <v>4.9000000000000004</v>
      </c>
      <c r="AF670" s="4">
        <f>Table39[[#This Row],[CNA/NA/Med Aide Contract Hours]]/Table39[[#This Row],[Total CNA, NA in Training, Med Aide/Tech Hours]]</f>
        <v>6.1718201131360409E-2</v>
      </c>
      <c r="AG670" s="3">
        <v>79.393111111111111</v>
      </c>
      <c r="AH670" s="3">
        <v>4.9000000000000004</v>
      </c>
      <c r="AI670" s="4">
        <f>Table39[[#This Row],[CNA Hours Contract]]/Table39[[#This Row],[CNA Hours]]</f>
        <v>6.1718201131360409E-2</v>
      </c>
      <c r="AJ670" s="3">
        <v>0</v>
      </c>
      <c r="AK670" s="3">
        <v>0</v>
      </c>
      <c r="AL670" s="4">
        <v>0</v>
      </c>
      <c r="AM670" s="3">
        <v>0</v>
      </c>
      <c r="AN670" s="3">
        <v>0</v>
      </c>
      <c r="AO670" s="4">
        <v>0</v>
      </c>
      <c r="AP670" s="1" t="s">
        <v>668</v>
      </c>
      <c r="AQ670" s="1">
        <v>5</v>
      </c>
    </row>
    <row r="671" spans="1:43" x14ac:dyDescent="0.2">
      <c r="A671" s="1" t="s">
        <v>680</v>
      </c>
      <c r="B671" s="1" t="s">
        <v>1351</v>
      </c>
      <c r="C671" s="1" t="s">
        <v>1376</v>
      </c>
      <c r="D671" s="1" t="s">
        <v>1751</v>
      </c>
      <c r="E671" s="3">
        <v>96.033333333333331</v>
      </c>
      <c r="F671" s="3">
        <f t="shared" si="32"/>
        <v>180.25411111111111</v>
      </c>
      <c r="G671" s="3">
        <f>SUM(Table39[[#This Row],[RN Hours Contract (W/ Admin, DON)]], Table39[[#This Row],[LPN Contract Hours (w/ Admin)]], Table39[[#This Row],[CNA/NA/Med Aide Contract Hours]])</f>
        <v>0</v>
      </c>
      <c r="H671" s="4">
        <f>Table39[[#This Row],[Total Contract Hours]]/Table39[[#This Row],[Total Hours Nurse Staffing]]</f>
        <v>0</v>
      </c>
      <c r="I671" s="3">
        <f>SUM(Table39[[#This Row],[RN Hours]], Table39[[#This Row],[RN Admin Hours]], Table39[[#This Row],[RN DON Hours]])</f>
        <v>21.974000000000004</v>
      </c>
      <c r="J671" s="3">
        <f t="shared" si="30"/>
        <v>0</v>
      </c>
      <c r="K671" s="4">
        <f>Table39[[#This Row],[RN Hours Contract (W/ Admin, DON)]]/Table39[[#This Row],[RN Hours (w/ Admin, DON)]]</f>
        <v>0</v>
      </c>
      <c r="L671" s="3">
        <v>16.462888888888891</v>
      </c>
      <c r="M671" s="3">
        <v>0</v>
      </c>
      <c r="N671" s="4">
        <f>Table39[[#This Row],[RN Hours Contract]]/Table39[[#This Row],[RN Hours]]</f>
        <v>0</v>
      </c>
      <c r="O671" s="3">
        <v>0</v>
      </c>
      <c r="P671" s="3">
        <v>0</v>
      </c>
      <c r="Q671" s="4">
        <v>0</v>
      </c>
      <c r="R671" s="3">
        <v>5.5111111111111111</v>
      </c>
      <c r="S671" s="3">
        <v>0</v>
      </c>
      <c r="T671" s="4">
        <f>Table39[[#This Row],[RN DON Hours Contract]]/Table39[[#This Row],[RN DON Hours]]</f>
        <v>0</v>
      </c>
      <c r="U671" s="3">
        <f>SUM(Table39[[#This Row],[LPN Hours]], Table39[[#This Row],[LPN Admin Hours]])</f>
        <v>35.630444444444443</v>
      </c>
      <c r="V671" s="3">
        <f>Table39[[#This Row],[LPN Hours Contract]]+Table39[[#This Row],[LPN Admin Hours Contract]]</f>
        <v>0</v>
      </c>
      <c r="W671" s="4">
        <f t="shared" si="31"/>
        <v>0</v>
      </c>
      <c r="X671" s="3">
        <v>29.124888888888886</v>
      </c>
      <c r="Y671" s="3">
        <v>0</v>
      </c>
      <c r="Z671" s="4">
        <f>Table39[[#This Row],[LPN Hours Contract]]/Table39[[#This Row],[LPN Hours]]</f>
        <v>0</v>
      </c>
      <c r="AA671" s="3">
        <v>6.5055555555555555</v>
      </c>
      <c r="AB671" s="3">
        <v>0</v>
      </c>
      <c r="AC671" s="4">
        <f>Table39[[#This Row],[LPN Admin Hours Contract]]/Table39[[#This Row],[LPN Admin Hours]]</f>
        <v>0</v>
      </c>
      <c r="AD671" s="3">
        <f>SUM(Table39[[#This Row],[CNA Hours]], Table39[[#This Row],[NA in Training Hours]], Table39[[#This Row],[Med Aide/Tech Hours]])</f>
        <v>122.64966666666666</v>
      </c>
      <c r="AE671" s="3">
        <f>SUM(Table39[[#This Row],[CNA Hours Contract]], Table39[[#This Row],[NA in Training Hours Contract]], Table39[[#This Row],[Med Aide/Tech Hours Contract]])</f>
        <v>0</v>
      </c>
      <c r="AF671" s="4">
        <f>Table39[[#This Row],[CNA/NA/Med Aide Contract Hours]]/Table39[[#This Row],[Total CNA, NA in Training, Med Aide/Tech Hours]]</f>
        <v>0</v>
      </c>
      <c r="AG671" s="3">
        <v>122.64966666666666</v>
      </c>
      <c r="AH671" s="3">
        <v>0</v>
      </c>
      <c r="AI671" s="4">
        <f>Table39[[#This Row],[CNA Hours Contract]]/Table39[[#This Row],[CNA Hours]]</f>
        <v>0</v>
      </c>
      <c r="AJ671" s="3">
        <v>0</v>
      </c>
      <c r="AK671" s="3">
        <v>0</v>
      </c>
      <c r="AL671" s="4">
        <v>0</v>
      </c>
      <c r="AM671" s="3">
        <v>0</v>
      </c>
      <c r="AN671" s="3">
        <v>0</v>
      </c>
      <c r="AO671" s="4">
        <v>0</v>
      </c>
      <c r="AP671" s="1" t="s">
        <v>669</v>
      </c>
      <c r="AQ671" s="1">
        <v>5</v>
      </c>
    </row>
    <row r="672" spans="1:43" x14ac:dyDescent="0.2">
      <c r="A672" s="1" t="s">
        <v>680</v>
      </c>
      <c r="B672" s="1" t="s">
        <v>1352</v>
      </c>
      <c r="C672" s="1" t="s">
        <v>1441</v>
      </c>
      <c r="D672" s="1" t="s">
        <v>1757</v>
      </c>
      <c r="E672" s="3">
        <v>64.74444444444444</v>
      </c>
      <c r="F672" s="3">
        <f t="shared" si="32"/>
        <v>415.45644444444446</v>
      </c>
      <c r="G672" s="3">
        <f>SUM(Table39[[#This Row],[RN Hours Contract (W/ Admin, DON)]], Table39[[#This Row],[LPN Contract Hours (w/ Admin)]], Table39[[#This Row],[CNA/NA/Med Aide Contract Hours]])</f>
        <v>0</v>
      </c>
      <c r="H672" s="4">
        <f>Table39[[#This Row],[Total Contract Hours]]/Table39[[#This Row],[Total Hours Nurse Staffing]]</f>
        <v>0</v>
      </c>
      <c r="I672" s="3">
        <f>SUM(Table39[[#This Row],[RN Hours]], Table39[[#This Row],[RN Admin Hours]], Table39[[#This Row],[RN DON Hours]])</f>
        <v>66.345444444444453</v>
      </c>
      <c r="J672" s="3">
        <f t="shared" si="30"/>
        <v>0</v>
      </c>
      <c r="K672" s="4">
        <f>Table39[[#This Row],[RN Hours Contract (W/ Admin, DON)]]/Table39[[#This Row],[RN Hours (w/ Admin, DON)]]</f>
        <v>0</v>
      </c>
      <c r="L672" s="3">
        <v>49.897777777777783</v>
      </c>
      <c r="M672" s="3">
        <v>0</v>
      </c>
      <c r="N672" s="4">
        <f>Table39[[#This Row],[RN Hours Contract]]/Table39[[#This Row],[RN Hours]]</f>
        <v>0</v>
      </c>
      <c r="O672" s="3">
        <v>12.444444444444459</v>
      </c>
      <c r="P672" s="3">
        <v>0</v>
      </c>
      <c r="Q672" s="4">
        <f>Table39[[#This Row],[RN Admin Hours Contract]]/Table39[[#This Row],[RN Admin Hours]]</f>
        <v>0</v>
      </c>
      <c r="R672" s="3">
        <v>4.0032222222222185</v>
      </c>
      <c r="S672" s="3">
        <v>0</v>
      </c>
      <c r="T672" s="4">
        <f>Table39[[#This Row],[RN DON Hours Contract]]/Table39[[#This Row],[RN DON Hours]]</f>
        <v>0</v>
      </c>
      <c r="U672" s="3">
        <f>SUM(Table39[[#This Row],[LPN Hours]], Table39[[#This Row],[LPN Admin Hours]])</f>
        <v>88.294444444444451</v>
      </c>
      <c r="V672" s="3">
        <f>Table39[[#This Row],[LPN Hours Contract]]+Table39[[#This Row],[LPN Admin Hours Contract]]</f>
        <v>0</v>
      </c>
      <c r="W672" s="4">
        <f t="shared" si="31"/>
        <v>0</v>
      </c>
      <c r="X672" s="3">
        <v>76.595555555555563</v>
      </c>
      <c r="Y672" s="3">
        <v>0</v>
      </c>
      <c r="Z672" s="4">
        <f>Table39[[#This Row],[LPN Hours Contract]]/Table39[[#This Row],[LPN Hours]]</f>
        <v>0</v>
      </c>
      <c r="AA672" s="3">
        <v>11.698888888888895</v>
      </c>
      <c r="AB672" s="3">
        <v>0</v>
      </c>
      <c r="AC672" s="4">
        <f>Table39[[#This Row],[LPN Admin Hours Contract]]/Table39[[#This Row],[LPN Admin Hours]]</f>
        <v>0</v>
      </c>
      <c r="AD672" s="3">
        <f>SUM(Table39[[#This Row],[CNA Hours]], Table39[[#This Row],[NA in Training Hours]], Table39[[#This Row],[Med Aide/Tech Hours]])</f>
        <v>260.81655555555557</v>
      </c>
      <c r="AE672" s="3">
        <f>SUM(Table39[[#This Row],[CNA Hours Contract]], Table39[[#This Row],[NA in Training Hours Contract]], Table39[[#This Row],[Med Aide/Tech Hours Contract]])</f>
        <v>0</v>
      </c>
      <c r="AF672" s="4">
        <f>Table39[[#This Row],[CNA/NA/Med Aide Contract Hours]]/Table39[[#This Row],[Total CNA, NA in Training, Med Aide/Tech Hours]]</f>
        <v>0</v>
      </c>
      <c r="AG672" s="3">
        <v>260.81655555555557</v>
      </c>
      <c r="AH672" s="3">
        <v>0</v>
      </c>
      <c r="AI672" s="4">
        <f>Table39[[#This Row],[CNA Hours Contract]]/Table39[[#This Row],[CNA Hours]]</f>
        <v>0</v>
      </c>
      <c r="AJ672" s="3">
        <v>0</v>
      </c>
      <c r="AK672" s="3">
        <v>0</v>
      </c>
      <c r="AL672" s="4">
        <v>0</v>
      </c>
      <c r="AM672" s="3">
        <v>0</v>
      </c>
      <c r="AN672" s="3">
        <v>0</v>
      </c>
      <c r="AO672" s="4">
        <v>0</v>
      </c>
      <c r="AP672" s="1" t="s">
        <v>670</v>
      </c>
      <c r="AQ672" s="1">
        <v>5</v>
      </c>
    </row>
    <row r="673" spans="1:43" x14ac:dyDescent="0.2">
      <c r="A673" s="1" t="s">
        <v>680</v>
      </c>
      <c r="B673" s="1" t="s">
        <v>1353</v>
      </c>
      <c r="C673" s="1" t="s">
        <v>1696</v>
      </c>
      <c r="D673" s="1" t="s">
        <v>1765</v>
      </c>
      <c r="E673" s="3">
        <v>5.5888888888888886</v>
      </c>
      <c r="F673" s="3">
        <f t="shared" si="32"/>
        <v>26.024444444444445</v>
      </c>
      <c r="G673" s="3">
        <f>SUM(Table39[[#This Row],[RN Hours Contract (W/ Admin, DON)]], Table39[[#This Row],[LPN Contract Hours (w/ Admin)]], Table39[[#This Row],[CNA/NA/Med Aide Contract Hours]])</f>
        <v>0</v>
      </c>
      <c r="H673" s="4">
        <f>Table39[[#This Row],[Total Contract Hours]]/Table39[[#This Row],[Total Hours Nurse Staffing]]</f>
        <v>0</v>
      </c>
      <c r="I673" s="3">
        <f>SUM(Table39[[#This Row],[RN Hours]], Table39[[#This Row],[RN Admin Hours]], Table39[[#This Row],[RN DON Hours]])</f>
        <v>7.5238888888888891</v>
      </c>
      <c r="J673" s="3">
        <f t="shared" ref="J673:J681" si="33">SUM(M673,P673,S673)</f>
        <v>0</v>
      </c>
      <c r="K673" s="4">
        <f>Table39[[#This Row],[RN Hours Contract (W/ Admin, DON)]]/Table39[[#This Row],[RN Hours (w/ Admin, DON)]]</f>
        <v>0</v>
      </c>
      <c r="L673" s="3">
        <v>4.6034444444444444</v>
      </c>
      <c r="M673" s="3">
        <v>0</v>
      </c>
      <c r="N673" s="4">
        <f>Table39[[#This Row],[RN Hours Contract]]/Table39[[#This Row],[RN Hours]]</f>
        <v>0</v>
      </c>
      <c r="O673" s="3">
        <v>0</v>
      </c>
      <c r="P673" s="3">
        <v>0</v>
      </c>
      <c r="Q673" s="4">
        <v>0</v>
      </c>
      <c r="R673" s="3">
        <v>2.9204444444444442</v>
      </c>
      <c r="S673" s="3">
        <v>0</v>
      </c>
      <c r="T673" s="4">
        <f>Table39[[#This Row],[RN DON Hours Contract]]/Table39[[#This Row],[RN DON Hours]]</f>
        <v>0</v>
      </c>
      <c r="U673" s="3">
        <f>SUM(Table39[[#This Row],[LPN Hours]], Table39[[#This Row],[LPN Admin Hours]])</f>
        <v>7.5505555555555555</v>
      </c>
      <c r="V673" s="3">
        <f>Table39[[#This Row],[LPN Hours Contract]]+Table39[[#This Row],[LPN Admin Hours Contract]]</f>
        <v>0</v>
      </c>
      <c r="W673" s="4">
        <f t="shared" ref="W673:W681" si="34">V673/U673</f>
        <v>0</v>
      </c>
      <c r="X673" s="3">
        <v>7.5505555555555555</v>
      </c>
      <c r="Y673" s="3">
        <v>0</v>
      </c>
      <c r="Z673" s="4">
        <f>Table39[[#This Row],[LPN Hours Contract]]/Table39[[#This Row],[LPN Hours]]</f>
        <v>0</v>
      </c>
      <c r="AA673" s="3">
        <v>0</v>
      </c>
      <c r="AB673" s="3">
        <v>0</v>
      </c>
      <c r="AC673" s="4">
        <v>0</v>
      </c>
      <c r="AD673" s="3">
        <f>SUM(Table39[[#This Row],[CNA Hours]], Table39[[#This Row],[NA in Training Hours]], Table39[[#This Row],[Med Aide/Tech Hours]])</f>
        <v>10.95</v>
      </c>
      <c r="AE673" s="3">
        <f>SUM(Table39[[#This Row],[CNA Hours Contract]], Table39[[#This Row],[NA in Training Hours Contract]], Table39[[#This Row],[Med Aide/Tech Hours Contract]])</f>
        <v>0</v>
      </c>
      <c r="AF673" s="4">
        <f>Table39[[#This Row],[CNA/NA/Med Aide Contract Hours]]/Table39[[#This Row],[Total CNA, NA in Training, Med Aide/Tech Hours]]</f>
        <v>0</v>
      </c>
      <c r="AG673" s="3">
        <v>10.95</v>
      </c>
      <c r="AH673" s="3">
        <v>0</v>
      </c>
      <c r="AI673" s="4">
        <f>Table39[[#This Row],[CNA Hours Contract]]/Table39[[#This Row],[CNA Hours]]</f>
        <v>0</v>
      </c>
      <c r="AJ673" s="3">
        <v>0</v>
      </c>
      <c r="AK673" s="3">
        <v>0</v>
      </c>
      <c r="AL673" s="4">
        <v>0</v>
      </c>
      <c r="AM673" s="3">
        <v>0</v>
      </c>
      <c r="AN673" s="3">
        <v>0</v>
      </c>
      <c r="AO673" s="4">
        <v>0</v>
      </c>
      <c r="AP673" s="1" t="s">
        <v>671</v>
      </c>
      <c r="AQ673" s="1">
        <v>5</v>
      </c>
    </row>
    <row r="674" spans="1:43" x14ac:dyDescent="0.2">
      <c r="A674" s="1" t="s">
        <v>680</v>
      </c>
      <c r="B674" s="1" t="s">
        <v>1354</v>
      </c>
      <c r="C674" s="1" t="s">
        <v>1573</v>
      </c>
      <c r="D674" s="1" t="s">
        <v>1749</v>
      </c>
      <c r="E674" s="3">
        <v>21.18888888888889</v>
      </c>
      <c r="F674" s="3">
        <f t="shared" si="32"/>
        <v>94.307333333333332</v>
      </c>
      <c r="G674" s="3">
        <f>SUM(Table39[[#This Row],[RN Hours Contract (W/ Admin, DON)]], Table39[[#This Row],[LPN Contract Hours (w/ Admin)]], Table39[[#This Row],[CNA/NA/Med Aide Contract Hours]])</f>
        <v>0</v>
      </c>
      <c r="H674" s="4">
        <f>Table39[[#This Row],[Total Contract Hours]]/Table39[[#This Row],[Total Hours Nurse Staffing]]</f>
        <v>0</v>
      </c>
      <c r="I674" s="3">
        <f>SUM(Table39[[#This Row],[RN Hours]], Table39[[#This Row],[RN Admin Hours]], Table39[[#This Row],[RN DON Hours]])</f>
        <v>13.983666666666672</v>
      </c>
      <c r="J674" s="3">
        <f t="shared" si="33"/>
        <v>0</v>
      </c>
      <c r="K674" s="4">
        <f>Table39[[#This Row],[RN Hours Contract (W/ Admin, DON)]]/Table39[[#This Row],[RN Hours (w/ Admin, DON)]]</f>
        <v>0</v>
      </c>
      <c r="L674" s="3">
        <v>4.7139999999999995</v>
      </c>
      <c r="M674" s="3">
        <v>0</v>
      </c>
      <c r="N674" s="4">
        <f>Table39[[#This Row],[RN Hours Contract]]/Table39[[#This Row],[RN Hours]]</f>
        <v>0</v>
      </c>
      <c r="O674" s="3">
        <v>5.7142222222222259</v>
      </c>
      <c r="P674" s="3">
        <v>0</v>
      </c>
      <c r="Q674" s="4">
        <f>Table39[[#This Row],[RN Admin Hours Contract]]/Table39[[#This Row],[RN Admin Hours]]</f>
        <v>0</v>
      </c>
      <c r="R674" s="3">
        <v>3.5554444444444475</v>
      </c>
      <c r="S674" s="3">
        <v>0</v>
      </c>
      <c r="T674" s="4">
        <f>Table39[[#This Row],[RN DON Hours Contract]]/Table39[[#This Row],[RN DON Hours]]</f>
        <v>0</v>
      </c>
      <c r="U674" s="3">
        <f>SUM(Table39[[#This Row],[LPN Hours]], Table39[[#This Row],[LPN Admin Hours]])</f>
        <v>20.835333333333335</v>
      </c>
      <c r="V674" s="3">
        <f>Table39[[#This Row],[LPN Hours Contract]]+Table39[[#This Row],[LPN Admin Hours Contract]]</f>
        <v>0</v>
      </c>
      <c r="W674" s="4">
        <f t="shared" si="34"/>
        <v>0</v>
      </c>
      <c r="X674" s="3">
        <v>20.835333333333335</v>
      </c>
      <c r="Y674" s="3">
        <v>0</v>
      </c>
      <c r="Z674" s="4">
        <f>Table39[[#This Row],[LPN Hours Contract]]/Table39[[#This Row],[LPN Hours]]</f>
        <v>0</v>
      </c>
      <c r="AA674" s="3">
        <v>0</v>
      </c>
      <c r="AB674" s="3">
        <v>0</v>
      </c>
      <c r="AC674" s="4">
        <v>0</v>
      </c>
      <c r="AD674" s="3">
        <f>SUM(Table39[[#This Row],[CNA Hours]], Table39[[#This Row],[NA in Training Hours]], Table39[[#This Row],[Med Aide/Tech Hours]])</f>
        <v>59.48833333333333</v>
      </c>
      <c r="AE674" s="3">
        <f>SUM(Table39[[#This Row],[CNA Hours Contract]], Table39[[#This Row],[NA in Training Hours Contract]], Table39[[#This Row],[Med Aide/Tech Hours Contract]])</f>
        <v>0</v>
      </c>
      <c r="AF674" s="4">
        <f>Table39[[#This Row],[CNA/NA/Med Aide Contract Hours]]/Table39[[#This Row],[Total CNA, NA in Training, Med Aide/Tech Hours]]</f>
        <v>0</v>
      </c>
      <c r="AG674" s="3">
        <v>59.48833333333333</v>
      </c>
      <c r="AH674" s="3">
        <v>0</v>
      </c>
      <c r="AI674" s="4">
        <f>Table39[[#This Row],[CNA Hours Contract]]/Table39[[#This Row],[CNA Hours]]</f>
        <v>0</v>
      </c>
      <c r="AJ674" s="3">
        <v>0</v>
      </c>
      <c r="AK674" s="3">
        <v>0</v>
      </c>
      <c r="AL674" s="4">
        <v>0</v>
      </c>
      <c r="AM674" s="3">
        <v>0</v>
      </c>
      <c r="AN674" s="3">
        <v>0</v>
      </c>
      <c r="AO674" s="4">
        <v>0</v>
      </c>
      <c r="AP674" s="1" t="s">
        <v>672</v>
      </c>
      <c r="AQ674" s="1">
        <v>5</v>
      </c>
    </row>
    <row r="675" spans="1:43" x14ac:dyDescent="0.2">
      <c r="A675" s="1" t="s">
        <v>680</v>
      </c>
      <c r="B675" s="1" t="s">
        <v>1355</v>
      </c>
      <c r="C675" s="1" t="s">
        <v>1697</v>
      </c>
      <c r="D675" s="1" t="s">
        <v>1754</v>
      </c>
      <c r="E675" s="3">
        <v>93.711111111111109</v>
      </c>
      <c r="F675" s="3">
        <f t="shared" si="32"/>
        <v>153.94411111111111</v>
      </c>
      <c r="G675" s="3">
        <f>SUM(Table39[[#This Row],[RN Hours Contract (W/ Admin, DON)]], Table39[[#This Row],[LPN Contract Hours (w/ Admin)]], Table39[[#This Row],[CNA/NA/Med Aide Contract Hours]])</f>
        <v>0</v>
      </c>
      <c r="H675" s="4">
        <f>Table39[[#This Row],[Total Contract Hours]]/Table39[[#This Row],[Total Hours Nurse Staffing]]</f>
        <v>0</v>
      </c>
      <c r="I675" s="3">
        <f>SUM(Table39[[#This Row],[RN Hours]], Table39[[#This Row],[RN Admin Hours]], Table39[[#This Row],[RN DON Hours]])</f>
        <v>32.404777777777774</v>
      </c>
      <c r="J675" s="3">
        <f t="shared" si="33"/>
        <v>0</v>
      </c>
      <c r="K675" s="4">
        <f>Table39[[#This Row],[RN Hours Contract (W/ Admin, DON)]]/Table39[[#This Row],[RN Hours (w/ Admin, DON)]]</f>
        <v>0</v>
      </c>
      <c r="L675" s="3">
        <v>26.543666666666663</v>
      </c>
      <c r="M675" s="3">
        <v>0</v>
      </c>
      <c r="N675" s="4">
        <f>Table39[[#This Row],[RN Hours Contract]]/Table39[[#This Row],[RN Hours]]</f>
        <v>0</v>
      </c>
      <c r="O675" s="3">
        <v>0.17777777777777778</v>
      </c>
      <c r="P675" s="3">
        <v>0</v>
      </c>
      <c r="Q675" s="4">
        <f>Table39[[#This Row],[RN Admin Hours Contract]]/Table39[[#This Row],[RN Admin Hours]]</f>
        <v>0</v>
      </c>
      <c r="R675" s="3">
        <v>5.6833333333333336</v>
      </c>
      <c r="S675" s="3">
        <v>0</v>
      </c>
      <c r="T675" s="4">
        <f>Table39[[#This Row],[RN DON Hours Contract]]/Table39[[#This Row],[RN DON Hours]]</f>
        <v>0</v>
      </c>
      <c r="U675" s="3">
        <f>SUM(Table39[[#This Row],[LPN Hours]], Table39[[#This Row],[LPN Admin Hours]])</f>
        <v>37.50588888888889</v>
      </c>
      <c r="V675" s="3">
        <f>Table39[[#This Row],[LPN Hours Contract]]+Table39[[#This Row],[LPN Admin Hours Contract]]</f>
        <v>0</v>
      </c>
      <c r="W675" s="4">
        <f t="shared" si="34"/>
        <v>0</v>
      </c>
      <c r="X675" s="3">
        <v>32.000555555555557</v>
      </c>
      <c r="Y675" s="3">
        <v>0</v>
      </c>
      <c r="Z675" s="4">
        <f>Table39[[#This Row],[LPN Hours Contract]]/Table39[[#This Row],[LPN Hours]]</f>
        <v>0</v>
      </c>
      <c r="AA675" s="3">
        <v>5.505333333333331</v>
      </c>
      <c r="AB675" s="3">
        <v>0</v>
      </c>
      <c r="AC675" s="4">
        <f>Table39[[#This Row],[LPN Admin Hours Contract]]/Table39[[#This Row],[LPN Admin Hours]]</f>
        <v>0</v>
      </c>
      <c r="AD675" s="3">
        <f>SUM(Table39[[#This Row],[CNA Hours]], Table39[[#This Row],[NA in Training Hours]], Table39[[#This Row],[Med Aide/Tech Hours]])</f>
        <v>84.033444444444442</v>
      </c>
      <c r="AE675" s="3">
        <f>SUM(Table39[[#This Row],[CNA Hours Contract]], Table39[[#This Row],[NA in Training Hours Contract]], Table39[[#This Row],[Med Aide/Tech Hours Contract]])</f>
        <v>0</v>
      </c>
      <c r="AF675" s="4">
        <f>Table39[[#This Row],[CNA/NA/Med Aide Contract Hours]]/Table39[[#This Row],[Total CNA, NA in Training, Med Aide/Tech Hours]]</f>
        <v>0</v>
      </c>
      <c r="AG675" s="3">
        <v>84.033444444444442</v>
      </c>
      <c r="AH675" s="3">
        <v>0</v>
      </c>
      <c r="AI675" s="4">
        <f>Table39[[#This Row],[CNA Hours Contract]]/Table39[[#This Row],[CNA Hours]]</f>
        <v>0</v>
      </c>
      <c r="AJ675" s="3">
        <v>0</v>
      </c>
      <c r="AK675" s="3">
        <v>0</v>
      </c>
      <c r="AL675" s="4">
        <v>0</v>
      </c>
      <c r="AM675" s="3">
        <v>0</v>
      </c>
      <c r="AN675" s="3">
        <v>0</v>
      </c>
      <c r="AO675" s="4">
        <v>0</v>
      </c>
      <c r="AP675" s="1" t="s">
        <v>673</v>
      </c>
      <c r="AQ675" s="1">
        <v>5</v>
      </c>
    </row>
    <row r="676" spans="1:43" x14ac:dyDescent="0.2">
      <c r="A676" s="1" t="s">
        <v>680</v>
      </c>
      <c r="B676" s="1" t="s">
        <v>1356</v>
      </c>
      <c r="C676" s="1" t="s">
        <v>1399</v>
      </c>
      <c r="D676" s="1" t="s">
        <v>1762</v>
      </c>
      <c r="E676" s="3">
        <v>46.777777777777779</v>
      </c>
      <c r="F676" s="3">
        <f t="shared" si="32"/>
        <v>100.14122222222223</v>
      </c>
      <c r="G676" s="3">
        <f>SUM(Table39[[#This Row],[RN Hours Contract (W/ Admin, DON)]], Table39[[#This Row],[LPN Contract Hours (w/ Admin)]], Table39[[#This Row],[CNA/NA/Med Aide Contract Hours]])</f>
        <v>0</v>
      </c>
      <c r="H676" s="4">
        <f>Table39[[#This Row],[Total Contract Hours]]/Table39[[#This Row],[Total Hours Nurse Staffing]]</f>
        <v>0</v>
      </c>
      <c r="I676" s="3">
        <f>SUM(Table39[[#This Row],[RN Hours]], Table39[[#This Row],[RN Admin Hours]], Table39[[#This Row],[RN DON Hours]])</f>
        <v>28.477222222222224</v>
      </c>
      <c r="J676" s="3">
        <f t="shared" si="33"/>
        <v>0</v>
      </c>
      <c r="K676" s="4">
        <f>Table39[[#This Row],[RN Hours Contract (W/ Admin, DON)]]/Table39[[#This Row],[RN Hours (w/ Admin, DON)]]</f>
        <v>0</v>
      </c>
      <c r="L676" s="3">
        <v>17.175666666666665</v>
      </c>
      <c r="M676" s="3">
        <v>0</v>
      </c>
      <c r="N676" s="4">
        <f>Table39[[#This Row],[RN Hours Contract]]/Table39[[#This Row],[RN Hours]]</f>
        <v>0</v>
      </c>
      <c r="O676" s="3">
        <v>5.5873333333333335</v>
      </c>
      <c r="P676" s="3">
        <v>0</v>
      </c>
      <c r="Q676" s="4">
        <f>Table39[[#This Row],[RN Admin Hours Contract]]/Table39[[#This Row],[RN Admin Hours]]</f>
        <v>0</v>
      </c>
      <c r="R676" s="3">
        <v>5.7142222222222241</v>
      </c>
      <c r="S676" s="3">
        <v>0</v>
      </c>
      <c r="T676" s="4">
        <f>Table39[[#This Row],[RN DON Hours Contract]]/Table39[[#This Row],[RN DON Hours]]</f>
        <v>0</v>
      </c>
      <c r="U676" s="3">
        <f>SUM(Table39[[#This Row],[LPN Hours]], Table39[[#This Row],[LPN Admin Hours]])</f>
        <v>15.258333333333333</v>
      </c>
      <c r="V676" s="3">
        <f>Table39[[#This Row],[LPN Hours Contract]]+Table39[[#This Row],[LPN Admin Hours Contract]]</f>
        <v>0</v>
      </c>
      <c r="W676" s="4">
        <f t="shared" si="34"/>
        <v>0</v>
      </c>
      <c r="X676" s="3">
        <v>15.258333333333333</v>
      </c>
      <c r="Y676" s="3">
        <v>0</v>
      </c>
      <c r="Z676" s="4">
        <f>Table39[[#This Row],[LPN Hours Contract]]/Table39[[#This Row],[LPN Hours]]</f>
        <v>0</v>
      </c>
      <c r="AA676" s="3">
        <v>0</v>
      </c>
      <c r="AB676" s="3">
        <v>0</v>
      </c>
      <c r="AC676" s="4">
        <v>0</v>
      </c>
      <c r="AD676" s="3">
        <f>SUM(Table39[[#This Row],[CNA Hours]], Table39[[#This Row],[NA in Training Hours]], Table39[[#This Row],[Med Aide/Tech Hours]])</f>
        <v>56.405666666666669</v>
      </c>
      <c r="AE676" s="3">
        <f>SUM(Table39[[#This Row],[CNA Hours Contract]], Table39[[#This Row],[NA in Training Hours Contract]], Table39[[#This Row],[Med Aide/Tech Hours Contract]])</f>
        <v>0</v>
      </c>
      <c r="AF676" s="4">
        <f>Table39[[#This Row],[CNA/NA/Med Aide Contract Hours]]/Table39[[#This Row],[Total CNA, NA in Training, Med Aide/Tech Hours]]</f>
        <v>0</v>
      </c>
      <c r="AG676" s="3">
        <v>56.405666666666669</v>
      </c>
      <c r="AH676" s="3">
        <v>0</v>
      </c>
      <c r="AI676" s="4">
        <f>Table39[[#This Row],[CNA Hours Contract]]/Table39[[#This Row],[CNA Hours]]</f>
        <v>0</v>
      </c>
      <c r="AJ676" s="3">
        <v>0</v>
      </c>
      <c r="AK676" s="3">
        <v>0</v>
      </c>
      <c r="AL676" s="4">
        <v>0</v>
      </c>
      <c r="AM676" s="3">
        <v>0</v>
      </c>
      <c r="AN676" s="3">
        <v>0</v>
      </c>
      <c r="AO676" s="4">
        <v>0</v>
      </c>
      <c r="AP676" s="1" t="s">
        <v>674</v>
      </c>
      <c r="AQ676" s="1">
        <v>5</v>
      </c>
    </row>
    <row r="677" spans="1:43" x14ac:dyDescent="0.2">
      <c r="A677" s="1" t="s">
        <v>680</v>
      </c>
      <c r="B677" s="1" t="s">
        <v>1357</v>
      </c>
      <c r="C677" s="1" t="s">
        <v>1698</v>
      </c>
      <c r="D677" s="1" t="s">
        <v>1730</v>
      </c>
      <c r="E677" s="3">
        <v>68.433333333333337</v>
      </c>
      <c r="F677" s="3">
        <f t="shared" si="32"/>
        <v>230.53755555555554</v>
      </c>
      <c r="G677" s="3">
        <f>SUM(Table39[[#This Row],[RN Hours Contract (W/ Admin, DON)]], Table39[[#This Row],[LPN Contract Hours (w/ Admin)]], Table39[[#This Row],[CNA/NA/Med Aide Contract Hours]])</f>
        <v>2.0416666666666665</v>
      </c>
      <c r="H677" s="4">
        <f>Table39[[#This Row],[Total Contract Hours]]/Table39[[#This Row],[Total Hours Nurse Staffing]]</f>
        <v>8.8561131037700296E-3</v>
      </c>
      <c r="I677" s="3">
        <f>SUM(Table39[[#This Row],[RN Hours]], Table39[[#This Row],[RN Admin Hours]], Table39[[#This Row],[RN DON Hours]])</f>
        <v>31.213888888888889</v>
      </c>
      <c r="J677" s="3">
        <f t="shared" si="33"/>
        <v>0</v>
      </c>
      <c r="K677" s="4">
        <f>Table39[[#This Row],[RN Hours Contract (W/ Admin, DON)]]/Table39[[#This Row],[RN Hours (w/ Admin, DON)]]</f>
        <v>0</v>
      </c>
      <c r="L677" s="3">
        <v>26.369444444444444</v>
      </c>
      <c r="M677" s="3">
        <v>0</v>
      </c>
      <c r="N677" s="4">
        <f>Table39[[#This Row],[RN Hours Contract]]/Table39[[#This Row],[RN Hours]]</f>
        <v>0</v>
      </c>
      <c r="O677" s="3">
        <v>0</v>
      </c>
      <c r="P677" s="3">
        <v>0</v>
      </c>
      <c r="Q677" s="4">
        <v>0</v>
      </c>
      <c r="R677" s="3">
        <v>4.8444444444444441</v>
      </c>
      <c r="S677" s="3">
        <v>0</v>
      </c>
      <c r="T677" s="4">
        <f>Table39[[#This Row],[RN DON Hours Contract]]/Table39[[#This Row],[RN DON Hours]]</f>
        <v>0</v>
      </c>
      <c r="U677" s="3">
        <f>SUM(Table39[[#This Row],[LPN Hours]], Table39[[#This Row],[LPN Admin Hours]])</f>
        <v>35.491666666666667</v>
      </c>
      <c r="V677" s="3">
        <f>Table39[[#This Row],[LPN Hours Contract]]+Table39[[#This Row],[LPN Admin Hours Contract]]</f>
        <v>0</v>
      </c>
      <c r="W677" s="4">
        <f t="shared" si="34"/>
        <v>0</v>
      </c>
      <c r="X677" s="3">
        <v>29.758333333333333</v>
      </c>
      <c r="Y677" s="3">
        <v>0</v>
      </c>
      <c r="Z677" s="4">
        <f>Table39[[#This Row],[LPN Hours Contract]]/Table39[[#This Row],[LPN Hours]]</f>
        <v>0</v>
      </c>
      <c r="AA677" s="3">
        <v>5.7333333333333334</v>
      </c>
      <c r="AB677" s="3">
        <v>0</v>
      </c>
      <c r="AC677" s="4">
        <f>Table39[[#This Row],[LPN Admin Hours Contract]]/Table39[[#This Row],[LPN Admin Hours]]</f>
        <v>0</v>
      </c>
      <c r="AD677" s="3">
        <f>SUM(Table39[[#This Row],[CNA Hours]], Table39[[#This Row],[NA in Training Hours]], Table39[[#This Row],[Med Aide/Tech Hours]])</f>
        <v>163.83199999999999</v>
      </c>
      <c r="AE677" s="3">
        <f>SUM(Table39[[#This Row],[CNA Hours Contract]], Table39[[#This Row],[NA in Training Hours Contract]], Table39[[#This Row],[Med Aide/Tech Hours Contract]])</f>
        <v>2.0416666666666665</v>
      </c>
      <c r="AF677" s="4">
        <f>Table39[[#This Row],[CNA/NA/Med Aide Contract Hours]]/Table39[[#This Row],[Total CNA, NA in Training, Med Aide/Tech Hours]]</f>
        <v>1.2461952894835359E-2</v>
      </c>
      <c r="AG677" s="3">
        <v>154.54866666666666</v>
      </c>
      <c r="AH677" s="3">
        <v>2.0416666666666665</v>
      </c>
      <c r="AI677" s="4">
        <f>Table39[[#This Row],[CNA Hours Contract]]/Table39[[#This Row],[CNA Hours]]</f>
        <v>1.321050974234653E-2</v>
      </c>
      <c r="AJ677" s="3">
        <v>9.2833333333333332</v>
      </c>
      <c r="AK677" s="3">
        <v>0</v>
      </c>
      <c r="AL677" s="4">
        <f>Table39[[#This Row],[NA in Training Hours Contract]]/Table39[[#This Row],[NA in Training Hours]]</f>
        <v>0</v>
      </c>
      <c r="AM677" s="3">
        <v>0</v>
      </c>
      <c r="AN677" s="3">
        <v>0</v>
      </c>
      <c r="AO677" s="4">
        <v>0</v>
      </c>
      <c r="AP677" s="1" t="s">
        <v>675</v>
      </c>
      <c r="AQ677" s="1">
        <v>5</v>
      </c>
    </row>
    <row r="678" spans="1:43" x14ac:dyDescent="0.2">
      <c r="A678" s="1" t="s">
        <v>680</v>
      </c>
      <c r="B678" s="1" t="s">
        <v>1358</v>
      </c>
      <c r="C678" s="1" t="s">
        <v>1527</v>
      </c>
      <c r="D678" s="1" t="s">
        <v>1700</v>
      </c>
      <c r="E678" s="3">
        <v>44.8</v>
      </c>
      <c r="F678" s="3">
        <f t="shared" si="32"/>
        <v>126.85700000000001</v>
      </c>
      <c r="G678" s="3">
        <f>SUM(Table39[[#This Row],[RN Hours Contract (W/ Admin, DON)]], Table39[[#This Row],[LPN Contract Hours (w/ Admin)]], Table39[[#This Row],[CNA/NA/Med Aide Contract Hours]])</f>
        <v>0</v>
      </c>
      <c r="H678" s="4">
        <f>Table39[[#This Row],[Total Contract Hours]]/Table39[[#This Row],[Total Hours Nurse Staffing]]</f>
        <v>0</v>
      </c>
      <c r="I678" s="3">
        <f>SUM(Table39[[#This Row],[RN Hours]], Table39[[#This Row],[RN Admin Hours]], Table39[[#This Row],[RN DON Hours]])</f>
        <v>26.225222222222225</v>
      </c>
      <c r="J678" s="3">
        <f t="shared" si="33"/>
        <v>0</v>
      </c>
      <c r="K678" s="4">
        <f>Table39[[#This Row],[RN Hours Contract (W/ Admin, DON)]]/Table39[[#This Row],[RN Hours (w/ Admin, DON)]]</f>
        <v>0</v>
      </c>
      <c r="L678" s="3">
        <v>20.510999999999999</v>
      </c>
      <c r="M678" s="3">
        <v>0</v>
      </c>
      <c r="N678" s="4">
        <f>Table39[[#This Row],[RN Hours Contract]]/Table39[[#This Row],[RN Hours]]</f>
        <v>0</v>
      </c>
      <c r="O678" s="3">
        <v>5.7142222222222259</v>
      </c>
      <c r="P678" s="3">
        <v>0</v>
      </c>
      <c r="Q678" s="4">
        <f>Table39[[#This Row],[RN Admin Hours Contract]]/Table39[[#This Row],[RN Admin Hours]]</f>
        <v>0</v>
      </c>
      <c r="R678" s="3">
        <v>0</v>
      </c>
      <c r="S678" s="3">
        <v>0</v>
      </c>
      <c r="T678" s="4">
        <v>0</v>
      </c>
      <c r="U678" s="3">
        <f>SUM(Table39[[#This Row],[LPN Hours]], Table39[[#This Row],[LPN Admin Hours]])</f>
        <v>30.921555555555557</v>
      </c>
      <c r="V678" s="3">
        <f>Table39[[#This Row],[LPN Hours Contract]]+Table39[[#This Row],[LPN Admin Hours Contract]]</f>
        <v>0</v>
      </c>
      <c r="W678" s="4">
        <f t="shared" si="34"/>
        <v>0</v>
      </c>
      <c r="X678" s="3">
        <v>27.579888888888888</v>
      </c>
      <c r="Y678" s="3">
        <v>0</v>
      </c>
      <c r="Z678" s="4">
        <f>Table39[[#This Row],[LPN Hours Contract]]/Table39[[#This Row],[LPN Hours]]</f>
        <v>0</v>
      </c>
      <c r="AA678" s="3">
        <v>3.3416666666666668</v>
      </c>
      <c r="AB678" s="3">
        <v>0</v>
      </c>
      <c r="AC678" s="4">
        <f>Table39[[#This Row],[LPN Admin Hours Contract]]/Table39[[#This Row],[LPN Admin Hours]]</f>
        <v>0</v>
      </c>
      <c r="AD678" s="3">
        <f>SUM(Table39[[#This Row],[CNA Hours]], Table39[[#This Row],[NA in Training Hours]], Table39[[#This Row],[Med Aide/Tech Hours]])</f>
        <v>69.710222222222228</v>
      </c>
      <c r="AE678" s="3">
        <f>SUM(Table39[[#This Row],[CNA Hours Contract]], Table39[[#This Row],[NA in Training Hours Contract]], Table39[[#This Row],[Med Aide/Tech Hours Contract]])</f>
        <v>0</v>
      </c>
      <c r="AF678" s="4">
        <f>Table39[[#This Row],[CNA/NA/Med Aide Contract Hours]]/Table39[[#This Row],[Total CNA, NA in Training, Med Aide/Tech Hours]]</f>
        <v>0</v>
      </c>
      <c r="AG678" s="3">
        <v>69.710222222222228</v>
      </c>
      <c r="AH678" s="3">
        <v>0</v>
      </c>
      <c r="AI678" s="4">
        <f>Table39[[#This Row],[CNA Hours Contract]]/Table39[[#This Row],[CNA Hours]]</f>
        <v>0</v>
      </c>
      <c r="AJ678" s="3">
        <v>0</v>
      </c>
      <c r="AK678" s="3">
        <v>0</v>
      </c>
      <c r="AL678" s="4">
        <v>0</v>
      </c>
      <c r="AM678" s="3">
        <v>0</v>
      </c>
      <c r="AN678" s="3">
        <v>0</v>
      </c>
      <c r="AO678" s="4">
        <v>0</v>
      </c>
      <c r="AP678" s="1" t="s">
        <v>676</v>
      </c>
      <c r="AQ678" s="1">
        <v>5</v>
      </c>
    </row>
    <row r="679" spans="1:43" x14ac:dyDescent="0.2">
      <c r="A679" s="1" t="s">
        <v>680</v>
      </c>
      <c r="B679" s="1" t="s">
        <v>1359</v>
      </c>
      <c r="C679" s="1" t="s">
        <v>1404</v>
      </c>
      <c r="D679" s="1" t="s">
        <v>1756</v>
      </c>
      <c r="E679" s="3">
        <v>60.955555555555556</v>
      </c>
      <c r="F679" s="3">
        <f t="shared" si="32"/>
        <v>105.63777777777779</v>
      </c>
      <c r="G679" s="3">
        <f>SUM(Table39[[#This Row],[RN Hours Contract (W/ Admin, DON)]], Table39[[#This Row],[LPN Contract Hours (w/ Admin)]], Table39[[#This Row],[CNA/NA/Med Aide Contract Hours]])</f>
        <v>0</v>
      </c>
      <c r="H679" s="4">
        <f>Table39[[#This Row],[Total Contract Hours]]/Table39[[#This Row],[Total Hours Nurse Staffing]]</f>
        <v>0</v>
      </c>
      <c r="I679" s="3">
        <f>SUM(Table39[[#This Row],[RN Hours]], Table39[[#This Row],[RN Admin Hours]], Table39[[#This Row],[RN DON Hours]])</f>
        <v>23.226666666666667</v>
      </c>
      <c r="J679" s="3">
        <f t="shared" si="33"/>
        <v>0</v>
      </c>
      <c r="K679" s="4">
        <f>Table39[[#This Row],[RN Hours Contract (W/ Admin, DON)]]/Table39[[#This Row],[RN Hours (w/ Admin, DON)]]</f>
        <v>0</v>
      </c>
      <c r="L679" s="3">
        <v>13.360000000000001</v>
      </c>
      <c r="M679" s="3">
        <v>0</v>
      </c>
      <c r="N679" s="4">
        <f>Table39[[#This Row],[RN Hours Contract]]/Table39[[#This Row],[RN Hours]]</f>
        <v>0</v>
      </c>
      <c r="O679" s="3">
        <v>5.6</v>
      </c>
      <c r="P679" s="3">
        <v>0</v>
      </c>
      <c r="Q679" s="4">
        <f>Table39[[#This Row],[RN Admin Hours Contract]]/Table39[[#This Row],[RN Admin Hours]]</f>
        <v>0</v>
      </c>
      <c r="R679" s="3">
        <v>4.2666666666666666</v>
      </c>
      <c r="S679" s="3">
        <v>0</v>
      </c>
      <c r="T679" s="4">
        <f>Table39[[#This Row],[RN DON Hours Contract]]/Table39[[#This Row],[RN DON Hours]]</f>
        <v>0</v>
      </c>
      <c r="U679" s="3">
        <f>SUM(Table39[[#This Row],[LPN Hours]], Table39[[#This Row],[LPN Admin Hours]])</f>
        <v>12.61888888888889</v>
      </c>
      <c r="V679" s="3">
        <f>Table39[[#This Row],[LPN Hours Contract]]+Table39[[#This Row],[LPN Admin Hours Contract]]</f>
        <v>0</v>
      </c>
      <c r="W679" s="4">
        <f t="shared" si="34"/>
        <v>0</v>
      </c>
      <c r="X679" s="3">
        <v>12.61888888888889</v>
      </c>
      <c r="Y679" s="3">
        <v>0</v>
      </c>
      <c r="Z679" s="4">
        <f>Table39[[#This Row],[LPN Hours Contract]]/Table39[[#This Row],[LPN Hours]]</f>
        <v>0</v>
      </c>
      <c r="AA679" s="3">
        <v>0</v>
      </c>
      <c r="AB679" s="3">
        <v>0</v>
      </c>
      <c r="AC679" s="4">
        <v>0</v>
      </c>
      <c r="AD679" s="3">
        <f>SUM(Table39[[#This Row],[CNA Hours]], Table39[[#This Row],[NA in Training Hours]], Table39[[#This Row],[Med Aide/Tech Hours]])</f>
        <v>69.792222222222222</v>
      </c>
      <c r="AE679" s="3">
        <f>SUM(Table39[[#This Row],[CNA Hours Contract]], Table39[[#This Row],[NA in Training Hours Contract]], Table39[[#This Row],[Med Aide/Tech Hours Contract]])</f>
        <v>0</v>
      </c>
      <c r="AF679" s="4">
        <f>Table39[[#This Row],[CNA/NA/Med Aide Contract Hours]]/Table39[[#This Row],[Total CNA, NA in Training, Med Aide/Tech Hours]]</f>
        <v>0</v>
      </c>
      <c r="AG679" s="3">
        <v>69.792222222222222</v>
      </c>
      <c r="AH679" s="3">
        <v>0</v>
      </c>
      <c r="AI679" s="4">
        <f>Table39[[#This Row],[CNA Hours Contract]]/Table39[[#This Row],[CNA Hours]]</f>
        <v>0</v>
      </c>
      <c r="AJ679" s="3">
        <v>0</v>
      </c>
      <c r="AK679" s="3">
        <v>0</v>
      </c>
      <c r="AL679" s="4">
        <v>0</v>
      </c>
      <c r="AM679" s="3">
        <v>0</v>
      </c>
      <c r="AN679" s="3">
        <v>0</v>
      </c>
      <c r="AO679" s="4">
        <v>0</v>
      </c>
      <c r="AP679" s="1" t="s">
        <v>677</v>
      </c>
      <c r="AQ679" s="1">
        <v>5</v>
      </c>
    </row>
    <row r="680" spans="1:43" x14ac:dyDescent="0.2">
      <c r="A680" s="1" t="s">
        <v>680</v>
      </c>
      <c r="B680" s="1" t="s">
        <v>1360</v>
      </c>
      <c r="C680" s="1" t="s">
        <v>1366</v>
      </c>
      <c r="D680" s="1" t="s">
        <v>1707</v>
      </c>
      <c r="E680" s="3">
        <v>38.011111111111113</v>
      </c>
      <c r="F680" s="3">
        <f t="shared" si="32"/>
        <v>86.649555555555551</v>
      </c>
      <c r="G680" s="3">
        <f>SUM(Table39[[#This Row],[RN Hours Contract (W/ Admin, DON)]], Table39[[#This Row],[LPN Contract Hours (w/ Admin)]], Table39[[#This Row],[CNA/NA/Med Aide Contract Hours]])</f>
        <v>0</v>
      </c>
      <c r="H680" s="4">
        <f>Table39[[#This Row],[Total Contract Hours]]/Table39[[#This Row],[Total Hours Nurse Staffing]]</f>
        <v>0</v>
      </c>
      <c r="I680" s="3">
        <f>SUM(Table39[[#This Row],[RN Hours]], Table39[[#This Row],[RN Admin Hours]], Table39[[#This Row],[RN DON Hours]])</f>
        <v>17.492555555555555</v>
      </c>
      <c r="J680" s="3">
        <f t="shared" si="33"/>
        <v>0</v>
      </c>
      <c r="K680" s="4">
        <f>Table39[[#This Row],[RN Hours Contract (W/ Admin, DON)]]/Table39[[#This Row],[RN Hours (w/ Admin, DON)]]</f>
        <v>0</v>
      </c>
      <c r="L680" s="3">
        <v>15.333888888888888</v>
      </c>
      <c r="M680" s="3">
        <v>0</v>
      </c>
      <c r="N680" s="4">
        <f>Table39[[#This Row],[RN Hours Contract]]/Table39[[#This Row],[RN Hours]]</f>
        <v>0</v>
      </c>
      <c r="O680" s="3">
        <v>0</v>
      </c>
      <c r="P680" s="3">
        <v>0</v>
      </c>
      <c r="Q680" s="4">
        <v>0</v>
      </c>
      <c r="R680" s="3">
        <v>2.1586666666666661</v>
      </c>
      <c r="S680" s="3">
        <v>0</v>
      </c>
      <c r="T680" s="4">
        <f>Table39[[#This Row],[RN DON Hours Contract]]/Table39[[#This Row],[RN DON Hours]]</f>
        <v>0</v>
      </c>
      <c r="U680" s="3">
        <f>SUM(Table39[[#This Row],[LPN Hours]], Table39[[#This Row],[LPN Admin Hours]])</f>
        <v>19.978888888888889</v>
      </c>
      <c r="V680" s="3">
        <f>Table39[[#This Row],[LPN Hours Contract]]+Table39[[#This Row],[LPN Admin Hours Contract]]</f>
        <v>0</v>
      </c>
      <c r="W680" s="4">
        <f t="shared" si="34"/>
        <v>0</v>
      </c>
      <c r="X680" s="3">
        <v>14.264666666666667</v>
      </c>
      <c r="Y680" s="3">
        <v>0</v>
      </c>
      <c r="Z680" s="4">
        <f>Table39[[#This Row],[LPN Hours Contract]]/Table39[[#This Row],[LPN Hours]]</f>
        <v>0</v>
      </c>
      <c r="AA680" s="3">
        <v>5.7142222222222223</v>
      </c>
      <c r="AB680" s="3">
        <v>0</v>
      </c>
      <c r="AC680" s="4">
        <f>Table39[[#This Row],[LPN Admin Hours Contract]]/Table39[[#This Row],[LPN Admin Hours]]</f>
        <v>0</v>
      </c>
      <c r="AD680" s="3">
        <f>SUM(Table39[[#This Row],[CNA Hours]], Table39[[#This Row],[NA in Training Hours]], Table39[[#This Row],[Med Aide/Tech Hours]])</f>
        <v>49.178111111111107</v>
      </c>
      <c r="AE680" s="3">
        <f>SUM(Table39[[#This Row],[CNA Hours Contract]], Table39[[#This Row],[NA in Training Hours Contract]], Table39[[#This Row],[Med Aide/Tech Hours Contract]])</f>
        <v>0</v>
      </c>
      <c r="AF680" s="4">
        <f>Table39[[#This Row],[CNA/NA/Med Aide Contract Hours]]/Table39[[#This Row],[Total CNA, NA in Training, Med Aide/Tech Hours]]</f>
        <v>0</v>
      </c>
      <c r="AG680" s="3">
        <v>49.178111111111107</v>
      </c>
      <c r="AH680" s="3">
        <v>0</v>
      </c>
      <c r="AI680" s="4">
        <f>Table39[[#This Row],[CNA Hours Contract]]/Table39[[#This Row],[CNA Hours]]</f>
        <v>0</v>
      </c>
      <c r="AJ680" s="3">
        <v>0</v>
      </c>
      <c r="AK680" s="3">
        <v>0</v>
      </c>
      <c r="AL680" s="4">
        <v>0</v>
      </c>
      <c r="AM680" s="3">
        <v>0</v>
      </c>
      <c r="AN680" s="3">
        <v>0</v>
      </c>
      <c r="AO680" s="4">
        <v>0</v>
      </c>
      <c r="AP680" s="1" t="s">
        <v>678</v>
      </c>
      <c r="AQ680" s="1">
        <v>5</v>
      </c>
    </row>
    <row r="681" spans="1:43" x14ac:dyDescent="0.2">
      <c r="A681" s="1" t="s">
        <v>680</v>
      </c>
      <c r="B681" s="1" t="s">
        <v>1361</v>
      </c>
      <c r="C681" s="1" t="s">
        <v>1376</v>
      </c>
      <c r="D681" s="1" t="s">
        <v>1751</v>
      </c>
      <c r="E681" s="3">
        <v>140.5888888888889</v>
      </c>
      <c r="F681" s="3">
        <f t="shared" si="32"/>
        <v>292.08477777777779</v>
      </c>
      <c r="G681" s="3">
        <f>SUM(Table39[[#This Row],[RN Hours Contract (W/ Admin, DON)]], Table39[[#This Row],[LPN Contract Hours (w/ Admin)]], Table39[[#This Row],[CNA/NA/Med Aide Contract Hours]])</f>
        <v>54.908555555555559</v>
      </c>
      <c r="H681" s="4">
        <f>Table39[[#This Row],[Total Contract Hours]]/Table39[[#This Row],[Total Hours Nurse Staffing]]</f>
        <v>0.18798841888751477</v>
      </c>
      <c r="I681" s="3">
        <f>SUM(Table39[[#This Row],[RN Hours]], Table39[[#This Row],[RN Admin Hours]], Table39[[#This Row],[RN DON Hours]])</f>
        <v>39.404888888888884</v>
      </c>
      <c r="J681" s="3">
        <f t="shared" si="33"/>
        <v>1.1111111111111112</v>
      </c>
      <c r="K681" s="4">
        <f>Table39[[#This Row],[RN Hours Contract (W/ Admin, DON)]]/Table39[[#This Row],[RN Hours (w/ Admin, DON)]]</f>
        <v>2.8197290804299526E-2</v>
      </c>
      <c r="L681" s="3">
        <v>29.246555555555556</v>
      </c>
      <c r="M681" s="3">
        <v>0</v>
      </c>
      <c r="N681" s="4">
        <f>Table39[[#This Row],[RN Hours Contract]]/Table39[[#This Row],[RN Hours]]</f>
        <v>0</v>
      </c>
      <c r="O681" s="3">
        <v>9.272444444444444</v>
      </c>
      <c r="P681" s="3">
        <v>1.1111111111111112</v>
      </c>
      <c r="Q681" s="4">
        <f>Table39[[#This Row],[RN Admin Hours Contract]]/Table39[[#This Row],[RN Admin Hours]]</f>
        <v>0.11982936298710638</v>
      </c>
      <c r="R681" s="3">
        <v>0.88588888888888895</v>
      </c>
      <c r="S681" s="3">
        <v>0</v>
      </c>
      <c r="T681" s="4">
        <f>Table39[[#This Row],[RN DON Hours Contract]]/Table39[[#This Row],[RN DON Hours]]</f>
        <v>0</v>
      </c>
      <c r="U681" s="3">
        <f>SUM(Table39[[#This Row],[LPN Hours]], Table39[[#This Row],[LPN Admin Hours]])</f>
        <v>72.501666666666694</v>
      </c>
      <c r="V681" s="3">
        <f>Table39[[#This Row],[LPN Hours Contract]]+Table39[[#This Row],[LPN Admin Hours Contract]]</f>
        <v>3.7805555555555554</v>
      </c>
      <c r="W681" s="4">
        <f t="shared" si="34"/>
        <v>5.2144395148004237E-2</v>
      </c>
      <c r="X681" s="3">
        <v>4.5339999999999998</v>
      </c>
      <c r="Y681" s="3">
        <v>3.7805555555555554</v>
      </c>
      <c r="Z681" s="4">
        <f>Table39[[#This Row],[LPN Hours Contract]]/Table39[[#This Row],[LPN Hours]]</f>
        <v>0.83382345733470564</v>
      </c>
      <c r="AA681" s="3">
        <v>67.967666666666688</v>
      </c>
      <c r="AB681" s="3">
        <v>0</v>
      </c>
      <c r="AC681" s="4">
        <f>Table39[[#This Row],[LPN Admin Hours Contract]]/Table39[[#This Row],[LPN Admin Hours]]</f>
        <v>0</v>
      </c>
      <c r="AD681" s="3">
        <f>SUM(Table39[[#This Row],[CNA Hours]], Table39[[#This Row],[NA in Training Hours]], Table39[[#This Row],[Med Aide/Tech Hours]])</f>
        <v>180.17822222222222</v>
      </c>
      <c r="AE681" s="3">
        <f>SUM(Table39[[#This Row],[CNA Hours Contract]], Table39[[#This Row],[NA in Training Hours Contract]], Table39[[#This Row],[Med Aide/Tech Hours Contract]])</f>
        <v>50.016888888888893</v>
      </c>
      <c r="AF681" s="4">
        <f>Table39[[#This Row],[CNA/NA/Med Aide Contract Hours]]/Table39[[#This Row],[Total CNA, NA in Training, Med Aide/Tech Hours]]</f>
        <v>0.27759674988468214</v>
      </c>
      <c r="AG681" s="3">
        <v>177.58688888888889</v>
      </c>
      <c r="AH681" s="3">
        <v>50.016888888888893</v>
      </c>
      <c r="AI681" s="4">
        <f>Table39[[#This Row],[CNA Hours Contract]]/Table39[[#This Row],[CNA Hours]]</f>
        <v>0.28164741891606115</v>
      </c>
      <c r="AJ681" s="3">
        <v>2.5913333333333335</v>
      </c>
      <c r="AK681" s="3">
        <v>0</v>
      </c>
      <c r="AL681" s="4">
        <f>Table39[[#This Row],[NA in Training Hours Contract]]/Table39[[#This Row],[NA in Training Hours]]</f>
        <v>0</v>
      </c>
      <c r="AM681" s="3">
        <v>0</v>
      </c>
      <c r="AN681" s="3">
        <v>0</v>
      </c>
      <c r="AO681" s="4">
        <v>0</v>
      </c>
      <c r="AP681" s="1" t="s">
        <v>679</v>
      </c>
      <c r="AQ681" s="1">
        <v>5</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681" numberStoredAsText="1"/>
    <ignoredError sqref="F2:K12 AD2:AD681 G31:G681 F13:G30 I13:K30 I31:K33 I34:J681"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681"/>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1797</v>
      </c>
      <c r="B1" s="5" t="s">
        <v>1799</v>
      </c>
      <c r="C1" s="5" t="s">
        <v>1815</v>
      </c>
      <c r="D1" s="5" t="s">
        <v>1800</v>
      </c>
      <c r="E1" s="5" t="s">
        <v>1801</v>
      </c>
      <c r="F1" s="5" t="s">
        <v>1843</v>
      </c>
      <c r="G1" s="5" t="s">
        <v>1844</v>
      </c>
      <c r="H1" s="5" t="s">
        <v>1845</v>
      </c>
      <c r="I1" s="5" t="s">
        <v>1846</v>
      </c>
      <c r="J1" s="5" t="s">
        <v>1847</v>
      </c>
      <c r="K1" s="5" t="s">
        <v>1848</v>
      </c>
      <c r="L1" s="5" t="s">
        <v>1849</v>
      </c>
      <c r="M1" s="5" t="s">
        <v>1850</v>
      </c>
      <c r="N1" s="5" t="s">
        <v>1851</v>
      </c>
      <c r="O1" s="5" t="s">
        <v>1852</v>
      </c>
      <c r="P1" s="5" t="s">
        <v>1853</v>
      </c>
      <c r="Q1" s="5" t="s">
        <v>1854</v>
      </c>
      <c r="R1" s="5" t="s">
        <v>1855</v>
      </c>
      <c r="S1" s="5" t="s">
        <v>1856</v>
      </c>
      <c r="T1" s="5" t="s">
        <v>1857</v>
      </c>
      <c r="U1" s="5" t="s">
        <v>1858</v>
      </c>
      <c r="V1" s="5" t="s">
        <v>1859</v>
      </c>
      <c r="W1" s="5" t="s">
        <v>1860</v>
      </c>
      <c r="X1" s="5" t="s">
        <v>1861</v>
      </c>
      <c r="Y1" s="5" t="s">
        <v>1862</v>
      </c>
      <c r="Z1" s="5" t="s">
        <v>1863</v>
      </c>
      <c r="AA1" s="5" t="s">
        <v>1864</v>
      </c>
      <c r="AB1" s="5" t="s">
        <v>1865</v>
      </c>
      <c r="AC1" s="5" t="s">
        <v>1866</v>
      </c>
      <c r="AD1" s="5" t="s">
        <v>1867</v>
      </c>
      <c r="AE1" s="5" t="s">
        <v>1868</v>
      </c>
      <c r="AF1" s="5" t="s">
        <v>1869</v>
      </c>
      <c r="AG1" s="5" t="s">
        <v>1870</v>
      </c>
      <c r="AH1" s="5" t="s">
        <v>1798</v>
      </c>
      <c r="AI1" s="5" t="s">
        <v>1842</v>
      </c>
    </row>
    <row r="2" spans="1:36" x14ac:dyDescent="0.2">
      <c r="A2" s="1" t="s">
        <v>680</v>
      </c>
      <c r="B2" s="1" t="s">
        <v>685</v>
      </c>
      <c r="C2" s="1" t="s">
        <v>1410</v>
      </c>
      <c r="D2" s="1" t="s">
        <v>1743</v>
      </c>
      <c r="E2" s="3">
        <v>91.422222222222217</v>
      </c>
      <c r="F2" s="3">
        <v>44.730555555555554</v>
      </c>
      <c r="G2" s="3">
        <v>1.711111111111111</v>
      </c>
      <c r="H2" s="3">
        <v>0.27777777777777779</v>
      </c>
      <c r="I2" s="3">
        <v>0.35555555555555557</v>
      </c>
      <c r="J2" s="3">
        <v>0</v>
      </c>
      <c r="K2" s="3">
        <v>0</v>
      </c>
      <c r="L2" s="3">
        <v>3.2130000000000001</v>
      </c>
      <c r="M2" s="3">
        <v>5.5111111111111111</v>
      </c>
      <c r="N2" s="3">
        <v>0</v>
      </c>
      <c r="O2" s="3">
        <f>SUM(Table2[[#This Row],[Qualified Social Work Staff Hours]:[Other Social Work Staff Hours]])/Table2[[#This Row],[MDS Census]]</f>
        <v>6.0281964025279536E-2</v>
      </c>
      <c r="P2" s="3">
        <v>4.8694444444444445</v>
      </c>
      <c r="Q2" s="3">
        <v>26.227777777777778</v>
      </c>
      <c r="R2" s="3">
        <f>SUM(Table2[[#This Row],[Qualified Activities Professional Hours]:[Other Activities Professional Hours]])/Table2[[#This Row],[MDS Census]]</f>
        <v>0.34014948954788526</v>
      </c>
      <c r="S2" s="3">
        <v>1.8182222222222226</v>
      </c>
      <c r="T2" s="3">
        <v>8.4521111111111118</v>
      </c>
      <c r="U2" s="3">
        <v>0</v>
      </c>
      <c r="V2" s="3">
        <f>SUM(Table2[[#This Row],[Occupational Therapist Hours]:[OT Aide Hours]])/Table2[[#This Row],[MDS Census]]</f>
        <v>0.11233957219251339</v>
      </c>
      <c r="W2" s="3">
        <v>2.7415555555555557</v>
      </c>
      <c r="X2" s="3">
        <v>7.4552222222222264</v>
      </c>
      <c r="Y2" s="3">
        <v>4.688777777777779</v>
      </c>
      <c r="Z2" s="3">
        <f>SUM(Table2[[#This Row],[Physical Therapist (PT) Hours]:[PT Aide Hours]])/Table2[[#This Row],[MDS Census]]</f>
        <v>0.16282207097715129</v>
      </c>
      <c r="AA2" s="3">
        <v>0</v>
      </c>
      <c r="AB2" s="3">
        <v>0</v>
      </c>
      <c r="AC2" s="3">
        <v>0</v>
      </c>
      <c r="AD2" s="3">
        <v>0</v>
      </c>
      <c r="AE2" s="3">
        <v>0</v>
      </c>
      <c r="AF2" s="3">
        <v>0</v>
      </c>
      <c r="AG2" s="3">
        <v>0</v>
      </c>
      <c r="AH2" s="1" t="s">
        <v>0</v>
      </c>
      <c r="AI2" s="17">
        <v>5</v>
      </c>
      <c r="AJ2" s="1"/>
    </row>
    <row r="3" spans="1:36" x14ac:dyDescent="0.2">
      <c r="A3" s="1" t="s">
        <v>680</v>
      </c>
      <c r="B3" s="1" t="s">
        <v>686</v>
      </c>
      <c r="C3" s="1" t="s">
        <v>1418</v>
      </c>
      <c r="D3" s="1" t="s">
        <v>1744</v>
      </c>
      <c r="E3" s="3">
        <v>69.833333333333329</v>
      </c>
      <c r="F3" s="3">
        <v>5.5111111111111111</v>
      </c>
      <c r="G3" s="3">
        <v>0.33333333333333331</v>
      </c>
      <c r="H3" s="3">
        <v>0.34633333333333338</v>
      </c>
      <c r="I3" s="3">
        <v>0</v>
      </c>
      <c r="J3" s="3">
        <v>0</v>
      </c>
      <c r="K3" s="3">
        <v>0</v>
      </c>
      <c r="L3" s="3">
        <v>5.1148888888888893</v>
      </c>
      <c r="M3" s="3">
        <v>0</v>
      </c>
      <c r="N3" s="3">
        <v>5.333333333333333</v>
      </c>
      <c r="O3" s="3">
        <f>SUM(Table2[[#This Row],[Qualified Social Work Staff Hours]:[Other Social Work Staff Hours]])/Table2[[#This Row],[MDS Census]]</f>
        <v>7.6372315035799526E-2</v>
      </c>
      <c r="P3" s="3">
        <v>5.6749999999999998</v>
      </c>
      <c r="Q3" s="3">
        <v>7.7944444444444443</v>
      </c>
      <c r="R3" s="3">
        <f>SUM(Table2[[#This Row],[Qualified Activities Professional Hours]:[Other Activities Professional Hours]])/Table2[[#This Row],[MDS Census]]</f>
        <v>0.19287987271280829</v>
      </c>
      <c r="S3" s="3">
        <v>5.8067777777777767</v>
      </c>
      <c r="T3" s="3">
        <v>0</v>
      </c>
      <c r="U3" s="3">
        <v>0</v>
      </c>
      <c r="V3" s="3">
        <f>SUM(Table2[[#This Row],[Occupational Therapist Hours]:[OT Aide Hours]])/Table2[[#This Row],[MDS Census]]</f>
        <v>8.31519490851233E-2</v>
      </c>
      <c r="W3" s="3">
        <v>5.2701111111111114</v>
      </c>
      <c r="X3" s="3">
        <v>3.6913333333333331</v>
      </c>
      <c r="Y3" s="3">
        <v>0</v>
      </c>
      <c r="Z3" s="3">
        <f>SUM(Table2[[#This Row],[Physical Therapist (PT) Hours]:[PT Aide Hours]])/Table2[[#This Row],[MDS Census]]</f>
        <v>0.12832617342879873</v>
      </c>
      <c r="AA3" s="3">
        <v>0</v>
      </c>
      <c r="AB3" s="3">
        <v>0</v>
      </c>
      <c r="AC3" s="3">
        <v>0</v>
      </c>
      <c r="AD3" s="3">
        <v>0</v>
      </c>
      <c r="AE3" s="3">
        <v>0</v>
      </c>
      <c r="AF3" s="3">
        <v>0</v>
      </c>
      <c r="AG3" s="3">
        <v>0</v>
      </c>
      <c r="AH3" s="1" t="s">
        <v>1</v>
      </c>
      <c r="AI3" s="17">
        <v>5</v>
      </c>
      <c r="AJ3" s="1"/>
    </row>
    <row r="4" spans="1:36" x14ac:dyDescent="0.2">
      <c r="A4" s="1" t="s">
        <v>680</v>
      </c>
      <c r="B4" s="1" t="s">
        <v>687</v>
      </c>
      <c r="C4" s="1" t="s">
        <v>1398</v>
      </c>
      <c r="D4" s="1" t="s">
        <v>1744</v>
      </c>
      <c r="E4" s="3">
        <v>117.92222222222222</v>
      </c>
      <c r="F4" s="3">
        <v>14.844444444444445</v>
      </c>
      <c r="G4" s="3">
        <v>0</v>
      </c>
      <c r="H4" s="3">
        <v>0</v>
      </c>
      <c r="I4" s="3">
        <v>0</v>
      </c>
      <c r="J4" s="3">
        <v>0</v>
      </c>
      <c r="K4" s="3">
        <v>0</v>
      </c>
      <c r="L4" s="3">
        <v>0</v>
      </c>
      <c r="M4" s="3">
        <v>5.333333333333333</v>
      </c>
      <c r="N4" s="3">
        <v>5.2444444444444445</v>
      </c>
      <c r="O4" s="3">
        <f>SUM(Table2[[#This Row],[Qualified Social Work Staff Hours]:[Other Social Work Staff Hours]])/Table2[[#This Row],[MDS Census]]</f>
        <v>8.970130971450109E-2</v>
      </c>
      <c r="P4" s="3">
        <v>5.1555555555555559</v>
      </c>
      <c r="Q4" s="3">
        <v>15.080555555555556</v>
      </c>
      <c r="R4" s="3">
        <f>SUM(Table2[[#This Row],[Qualified Activities Professional Hours]:[Other Activities Professional Hours]])/Table2[[#This Row],[MDS Census]]</f>
        <v>0.17160557806463772</v>
      </c>
      <c r="S4" s="3">
        <v>0</v>
      </c>
      <c r="T4" s="3">
        <v>0</v>
      </c>
      <c r="U4" s="3">
        <v>0</v>
      </c>
      <c r="V4" s="3">
        <f>SUM(Table2[[#This Row],[Occupational Therapist Hours]:[OT Aide Hours]])/Table2[[#This Row],[MDS Census]]</f>
        <v>0</v>
      </c>
      <c r="W4" s="3">
        <v>0</v>
      </c>
      <c r="X4" s="3">
        <v>0</v>
      </c>
      <c r="Y4" s="3">
        <v>0</v>
      </c>
      <c r="Z4" s="3">
        <f>SUM(Table2[[#This Row],[Physical Therapist (PT) Hours]:[PT Aide Hours]])/Table2[[#This Row],[MDS Census]]</f>
        <v>0</v>
      </c>
      <c r="AA4" s="3">
        <v>0</v>
      </c>
      <c r="AB4" s="3">
        <v>0</v>
      </c>
      <c r="AC4" s="3">
        <v>0</v>
      </c>
      <c r="AD4" s="3">
        <v>0</v>
      </c>
      <c r="AE4" s="3">
        <v>0</v>
      </c>
      <c r="AF4" s="3">
        <v>0</v>
      </c>
      <c r="AG4" s="3">
        <v>0</v>
      </c>
      <c r="AH4" s="1" t="s">
        <v>2</v>
      </c>
      <c r="AI4" s="17">
        <v>5</v>
      </c>
      <c r="AJ4" s="1"/>
    </row>
    <row r="5" spans="1:36" x14ac:dyDescent="0.2">
      <c r="A5" s="1" t="s">
        <v>680</v>
      </c>
      <c r="B5" s="1" t="s">
        <v>688</v>
      </c>
      <c r="C5" s="1" t="s">
        <v>1419</v>
      </c>
      <c r="D5" s="1" t="s">
        <v>1705</v>
      </c>
      <c r="E5" s="3">
        <v>57.077777777777776</v>
      </c>
      <c r="F5" s="3">
        <v>10.622222222222222</v>
      </c>
      <c r="G5" s="3">
        <v>0</v>
      </c>
      <c r="H5" s="3">
        <v>0</v>
      </c>
      <c r="I5" s="3">
        <v>0</v>
      </c>
      <c r="J5" s="3">
        <v>0</v>
      </c>
      <c r="K5" s="3">
        <v>0</v>
      </c>
      <c r="L5" s="3">
        <v>0</v>
      </c>
      <c r="M5" s="3">
        <v>4.7385555555555552</v>
      </c>
      <c r="N5" s="3">
        <v>0</v>
      </c>
      <c r="O5" s="3">
        <f>SUM(Table2[[#This Row],[Qualified Social Work Staff Hours]:[Other Social Work Staff Hours]])/Table2[[#This Row],[MDS Census]]</f>
        <v>8.3019271948608128E-2</v>
      </c>
      <c r="P5" s="3">
        <v>0.21500000000000002</v>
      </c>
      <c r="Q5" s="3">
        <v>1.3077777777777777</v>
      </c>
      <c r="R5" s="3">
        <f>SUM(Table2[[#This Row],[Qualified Activities Professional Hours]:[Other Activities Professional Hours]])/Table2[[#This Row],[MDS Census]]</f>
        <v>2.6678995522678606E-2</v>
      </c>
      <c r="S5" s="3">
        <v>0</v>
      </c>
      <c r="T5" s="3">
        <v>0</v>
      </c>
      <c r="U5" s="3">
        <v>0</v>
      </c>
      <c r="V5" s="3">
        <f>SUM(Table2[[#This Row],[Occupational Therapist Hours]:[OT Aide Hours]])/Table2[[#This Row],[MDS Census]]</f>
        <v>0</v>
      </c>
      <c r="W5" s="3">
        <v>0</v>
      </c>
      <c r="X5" s="3">
        <v>0</v>
      </c>
      <c r="Y5" s="3">
        <v>0</v>
      </c>
      <c r="Z5" s="3">
        <f>SUM(Table2[[#This Row],[Physical Therapist (PT) Hours]:[PT Aide Hours]])/Table2[[#This Row],[MDS Census]]</f>
        <v>0</v>
      </c>
      <c r="AA5" s="3">
        <v>0</v>
      </c>
      <c r="AB5" s="3">
        <v>0</v>
      </c>
      <c r="AC5" s="3">
        <v>0</v>
      </c>
      <c r="AD5" s="3">
        <v>0</v>
      </c>
      <c r="AE5" s="3">
        <v>0</v>
      </c>
      <c r="AF5" s="3">
        <v>0</v>
      </c>
      <c r="AG5" s="3">
        <v>0.14444444444444443</v>
      </c>
      <c r="AH5" s="1" t="s">
        <v>3</v>
      </c>
      <c r="AI5" s="17">
        <v>5</v>
      </c>
      <c r="AJ5" s="1"/>
    </row>
    <row r="6" spans="1:36" x14ac:dyDescent="0.2">
      <c r="A6" s="1" t="s">
        <v>680</v>
      </c>
      <c r="B6" s="1" t="s">
        <v>689</v>
      </c>
      <c r="C6" s="1" t="s">
        <v>1420</v>
      </c>
      <c r="D6" s="1" t="s">
        <v>1741</v>
      </c>
      <c r="E6" s="3">
        <v>97.233333333333334</v>
      </c>
      <c r="F6" s="3">
        <v>10.577777777777778</v>
      </c>
      <c r="G6" s="3">
        <v>0</v>
      </c>
      <c r="H6" s="3">
        <v>0</v>
      </c>
      <c r="I6" s="3">
        <v>5.2444444444444445</v>
      </c>
      <c r="J6" s="3">
        <v>0</v>
      </c>
      <c r="K6" s="3">
        <v>0</v>
      </c>
      <c r="L6" s="3">
        <v>0</v>
      </c>
      <c r="M6" s="3">
        <v>5.6833333333333336</v>
      </c>
      <c r="N6" s="3">
        <v>5.6</v>
      </c>
      <c r="O6" s="3">
        <f>SUM(Table2[[#This Row],[Qualified Social Work Staff Hours]:[Other Social Work Staff Hours]])/Table2[[#This Row],[MDS Census]]</f>
        <v>0.11604388069934864</v>
      </c>
      <c r="P6" s="3">
        <v>5.4222222222222225</v>
      </c>
      <c r="Q6" s="3">
        <v>13.894444444444444</v>
      </c>
      <c r="R6" s="3">
        <f>SUM(Table2[[#This Row],[Qualified Activities Professional Hours]:[Other Activities Professional Hours]])/Table2[[#This Row],[MDS Census]]</f>
        <v>0.19866300994172095</v>
      </c>
      <c r="S6" s="3">
        <v>0</v>
      </c>
      <c r="T6" s="3">
        <v>0</v>
      </c>
      <c r="U6" s="3">
        <v>0</v>
      </c>
      <c r="V6" s="3">
        <f>SUM(Table2[[#This Row],[Occupational Therapist Hours]:[OT Aide Hours]])/Table2[[#This Row],[MDS Census]]</f>
        <v>0</v>
      </c>
      <c r="W6" s="3">
        <v>0</v>
      </c>
      <c r="X6" s="3">
        <v>0</v>
      </c>
      <c r="Y6" s="3">
        <v>0</v>
      </c>
      <c r="Z6" s="3">
        <f>SUM(Table2[[#This Row],[Physical Therapist (PT) Hours]:[PT Aide Hours]])/Table2[[#This Row],[MDS Census]]</f>
        <v>0</v>
      </c>
      <c r="AA6" s="3">
        <v>0</v>
      </c>
      <c r="AB6" s="3">
        <v>0</v>
      </c>
      <c r="AC6" s="3">
        <v>0</v>
      </c>
      <c r="AD6" s="3">
        <v>0</v>
      </c>
      <c r="AE6" s="3">
        <v>0</v>
      </c>
      <c r="AF6" s="3">
        <v>0</v>
      </c>
      <c r="AG6" s="3">
        <v>0</v>
      </c>
      <c r="AH6" s="1" t="s">
        <v>4</v>
      </c>
      <c r="AI6" s="17">
        <v>5</v>
      </c>
      <c r="AJ6" s="1"/>
    </row>
    <row r="7" spans="1:36" x14ac:dyDescent="0.2">
      <c r="A7" s="1" t="s">
        <v>680</v>
      </c>
      <c r="B7" s="1" t="s">
        <v>690</v>
      </c>
      <c r="C7" s="1" t="s">
        <v>1421</v>
      </c>
      <c r="D7" s="1" t="s">
        <v>1745</v>
      </c>
      <c r="E7" s="3">
        <v>52</v>
      </c>
      <c r="F7" s="3">
        <v>5.333333333333333</v>
      </c>
      <c r="G7" s="3">
        <v>0.31111111111111112</v>
      </c>
      <c r="H7" s="3">
        <v>0</v>
      </c>
      <c r="I7" s="3">
        <v>0</v>
      </c>
      <c r="J7" s="3">
        <v>0</v>
      </c>
      <c r="K7" s="3">
        <v>0</v>
      </c>
      <c r="L7" s="3">
        <v>5.3335555555555549</v>
      </c>
      <c r="M7" s="3">
        <v>0</v>
      </c>
      <c r="N7" s="3">
        <v>5.0737777777777779</v>
      </c>
      <c r="O7" s="3">
        <f>SUM(Table2[[#This Row],[Qualified Social Work Staff Hours]:[Other Social Work Staff Hours]])/Table2[[#This Row],[MDS Census]]</f>
        <v>9.7572649572649578E-2</v>
      </c>
      <c r="P7" s="3">
        <v>0</v>
      </c>
      <c r="Q7" s="3">
        <v>5.333333333333333</v>
      </c>
      <c r="R7" s="3">
        <f>SUM(Table2[[#This Row],[Qualified Activities Professional Hours]:[Other Activities Professional Hours]])/Table2[[#This Row],[MDS Census]]</f>
        <v>0.10256410256410256</v>
      </c>
      <c r="S7" s="3">
        <v>5.5715555555555554</v>
      </c>
      <c r="T7" s="3">
        <v>7.301444444444444</v>
      </c>
      <c r="U7" s="3">
        <v>0</v>
      </c>
      <c r="V7" s="3">
        <f>SUM(Table2[[#This Row],[Occupational Therapist Hours]:[OT Aide Hours]])/Table2[[#This Row],[MDS Census]]</f>
        <v>0.24755769230769228</v>
      </c>
      <c r="W7" s="3">
        <v>5.2536666666666649</v>
      </c>
      <c r="X7" s="3">
        <v>8.6751111111111072</v>
      </c>
      <c r="Y7" s="3">
        <v>0</v>
      </c>
      <c r="Z7" s="3">
        <f>SUM(Table2[[#This Row],[Physical Therapist (PT) Hours]:[PT Aide Hours]])/Table2[[#This Row],[MDS Census]]</f>
        <v>0.26786111111111099</v>
      </c>
      <c r="AA7" s="3">
        <v>0</v>
      </c>
      <c r="AB7" s="3">
        <v>0</v>
      </c>
      <c r="AC7" s="3">
        <v>0</v>
      </c>
      <c r="AD7" s="3">
        <v>0</v>
      </c>
      <c r="AE7" s="3">
        <v>0</v>
      </c>
      <c r="AF7" s="3">
        <v>0</v>
      </c>
      <c r="AG7" s="3">
        <v>0</v>
      </c>
      <c r="AH7" s="1" t="s">
        <v>5</v>
      </c>
      <c r="AI7" s="17">
        <v>5</v>
      </c>
      <c r="AJ7" s="1"/>
    </row>
    <row r="8" spans="1:36" x14ac:dyDescent="0.2">
      <c r="A8" s="1" t="s">
        <v>680</v>
      </c>
      <c r="B8" s="1" t="s">
        <v>691</v>
      </c>
      <c r="C8" s="1" t="s">
        <v>1422</v>
      </c>
      <c r="D8" s="1" t="s">
        <v>1746</v>
      </c>
      <c r="E8" s="3">
        <v>55</v>
      </c>
      <c r="F8" s="3">
        <v>5.0666666666666664</v>
      </c>
      <c r="G8" s="3">
        <v>0.13333333333333333</v>
      </c>
      <c r="H8" s="3">
        <v>0.41666666666666669</v>
      </c>
      <c r="I8" s="3">
        <v>0.35555555555555557</v>
      </c>
      <c r="J8" s="3">
        <v>0</v>
      </c>
      <c r="K8" s="3">
        <v>0</v>
      </c>
      <c r="L8" s="3">
        <v>0.34988888888888897</v>
      </c>
      <c r="M8" s="3">
        <v>0</v>
      </c>
      <c r="N8" s="3">
        <v>10.513888888888889</v>
      </c>
      <c r="O8" s="3">
        <f>SUM(Table2[[#This Row],[Qualified Social Work Staff Hours]:[Other Social Work Staff Hours]])/Table2[[#This Row],[MDS Census]]</f>
        <v>0.19116161616161617</v>
      </c>
      <c r="P8" s="3">
        <v>5.416666666666667</v>
      </c>
      <c r="Q8" s="3">
        <v>9.0361111111111114</v>
      </c>
      <c r="R8" s="3">
        <f>SUM(Table2[[#This Row],[Qualified Activities Professional Hours]:[Other Activities Professional Hours]])/Table2[[#This Row],[MDS Census]]</f>
        <v>0.26277777777777783</v>
      </c>
      <c r="S8" s="3">
        <v>2.9863333333333331</v>
      </c>
      <c r="T8" s="3">
        <v>7.0998888888888878</v>
      </c>
      <c r="U8" s="3">
        <v>0</v>
      </c>
      <c r="V8" s="3">
        <f>SUM(Table2[[#This Row],[Occupational Therapist Hours]:[OT Aide Hours]])/Table2[[#This Row],[MDS Census]]</f>
        <v>0.18338585858585854</v>
      </c>
      <c r="W8" s="3">
        <v>3.2756666666666665</v>
      </c>
      <c r="X8" s="3">
        <v>6.5054444444444446</v>
      </c>
      <c r="Y8" s="3">
        <v>0</v>
      </c>
      <c r="Z8" s="3">
        <f>SUM(Table2[[#This Row],[Physical Therapist (PT) Hours]:[PT Aide Hours]])/Table2[[#This Row],[MDS Census]]</f>
        <v>0.17783838383838382</v>
      </c>
      <c r="AA8" s="3">
        <v>0</v>
      </c>
      <c r="AB8" s="3">
        <v>0</v>
      </c>
      <c r="AC8" s="3">
        <v>0</v>
      </c>
      <c r="AD8" s="3">
        <v>0</v>
      </c>
      <c r="AE8" s="3">
        <v>0</v>
      </c>
      <c r="AF8" s="3">
        <v>0</v>
      </c>
      <c r="AG8" s="3">
        <v>0</v>
      </c>
      <c r="AH8" s="1" t="s">
        <v>6</v>
      </c>
      <c r="AI8" s="17">
        <v>5</v>
      </c>
      <c r="AJ8" s="1"/>
    </row>
    <row r="9" spans="1:36" x14ac:dyDescent="0.2">
      <c r="A9" s="1" t="s">
        <v>680</v>
      </c>
      <c r="B9" s="1" t="s">
        <v>692</v>
      </c>
      <c r="C9" s="1" t="s">
        <v>1423</v>
      </c>
      <c r="D9" s="1" t="s">
        <v>1747</v>
      </c>
      <c r="E9" s="3">
        <v>47.477777777777774</v>
      </c>
      <c r="F9" s="3">
        <v>5.3777777777777782</v>
      </c>
      <c r="G9" s="3">
        <v>0</v>
      </c>
      <c r="H9" s="3">
        <v>0</v>
      </c>
      <c r="I9" s="3">
        <v>0.24444444444444444</v>
      </c>
      <c r="J9" s="3">
        <v>0</v>
      </c>
      <c r="K9" s="3">
        <v>0</v>
      </c>
      <c r="L9" s="3">
        <v>4.0644444444444447</v>
      </c>
      <c r="M9" s="3">
        <v>8.8888888888888892E-2</v>
      </c>
      <c r="N9" s="3">
        <v>4.0413333333333332</v>
      </c>
      <c r="O9" s="3">
        <f>SUM(Table2[[#This Row],[Qualified Social Work Staff Hours]:[Other Social Work Staff Hours]])/Table2[[#This Row],[MDS Census]]</f>
        <v>8.6992745143926978E-2</v>
      </c>
      <c r="P9" s="3">
        <v>3.1915555555555555</v>
      </c>
      <c r="Q9" s="3">
        <v>4.294999999999999</v>
      </c>
      <c r="R9" s="3">
        <f>SUM(Table2[[#This Row],[Qualified Activities Professional Hours]:[Other Activities Professional Hours]])/Table2[[#This Row],[MDS Census]]</f>
        <v>0.15768546688509244</v>
      </c>
      <c r="S9" s="3">
        <v>4.8610000000000015</v>
      </c>
      <c r="T9" s="3">
        <v>5.2456666666666658</v>
      </c>
      <c r="U9" s="3">
        <v>0</v>
      </c>
      <c r="V9" s="3">
        <f>SUM(Table2[[#This Row],[Occupational Therapist Hours]:[OT Aide Hours]])/Table2[[#This Row],[MDS Census]]</f>
        <v>0.21287151883922306</v>
      </c>
      <c r="W9" s="3">
        <v>5.4222222222222225</v>
      </c>
      <c r="X9" s="3">
        <v>8.6535555555555543</v>
      </c>
      <c r="Y9" s="3">
        <v>0</v>
      </c>
      <c r="Z9" s="3">
        <f>SUM(Table2[[#This Row],[Physical Therapist (PT) Hours]:[PT Aide Hours]])/Table2[[#This Row],[MDS Census]]</f>
        <v>0.29647086356190033</v>
      </c>
      <c r="AA9" s="3">
        <v>0</v>
      </c>
      <c r="AB9" s="3">
        <v>0</v>
      </c>
      <c r="AC9" s="3">
        <v>0</v>
      </c>
      <c r="AD9" s="3">
        <v>0</v>
      </c>
      <c r="AE9" s="3">
        <v>0</v>
      </c>
      <c r="AF9" s="3">
        <v>0</v>
      </c>
      <c r="AG9" s="3">
        <v>0</v>
      </c>
      <c r="AH9" s="1" t="s">
        <v>7</v>
      </c>
      <c r="AI9" s="17">
        <v>5</v>
      </c>
      <c r="AJ9" s="1"/>
    </row>
    <row r="10" spans="1:36" x14ac:dyDescent="0.2">
      <c r="A10" s="1" t="s">
        <v>680</v>
      </c>
      <c r="B10" s="1" t="s">
        <v>693</v>
      </c>
      <c r="C10" s="1" t="s">
        <v>1424</v>
      </c>
      <c r="D10" s="1" t="s">
        <v>1748</v>
      </c>
      <c r="E10" s="3">
        <v>95.533333333333331</v>
      </c>
      <c r="F10" s="3">
        <v>54.738888888888887</v>
      </c>
      <c r="G10" s="3">
        <v>0.2388888888888889</v>
      </c>
      <c r="H10" s="3">
        <v>0.2</v>
      </c>
      <c r="I10" s="3">
        <v>0.76111111111111107</v>
      </c>
      <c r="J10" s="3">
        <v>0</v>
      </c>
      <c r="K10" s="3">
        <v>0</v>
      </c>
      <c r="L10" s="3">
        <v>0.71011111111111114</v>
      </c>
      <c r="M10" s="3">
        <v>0</v>
      </c>
      <c r="N10" s="3">
        <v>11.9</v>
      </c>
      <c r="O10" s="3">
        <f>SUM(Table2[[#This Row],[Qualified Social Work Staff Hours]:[Other Social Work Staff Hours]])/Table2[[#This Row],[MDS Census]]</f>
        <v>0.12456385205861829</v>
      </c>
      <c r="P10" s="3">
        <v>5.4222222222222225</v>
      </c>
      <c r="Q10" s="3">
        <v>11.869444444444444</v>
      </c>
      <c r="R10" s="3">
        <f>SUM(Table2[[#This Row],[Qualified Activities Professional Hours]:[Other Activities Professional Hours]])/Table2[[#This Row],[MDS Census]]</f>
        <v>0.18100139567341239</v>
      </c>
      <c r="S10" s="3">
        <v>2.1717777777777778</v>
      </c>
      <c r="T10" s="3">
        <v>1.0892222222222223</v>
      </c>
      <c r="U10" s="3">
        <v>0</v>
      </c>
      <c r="V10" s="3">
        <f>SUM(Table2[[#This Row],[Occupational Therapist Hours]:[OT Aide Hours]])/Table2[[#This Row],[MDS Census]]</f>
        <v>3.4134682484298677E-2</v>
      </c>
      <c r="W10" s="3">
        <v>5.4244444444444442</v>
      </c>
      <c r="X10" s="3">
        <v>1.2687777777777778</v>
      </c>
      <c r="Y10" s="3">
        <v>0</v>
      </c>
      <c r="Z10" s="3">
        <f>SUM(Table2[[#This Row],[Physical Therapist (PT) Hours]:[PT Aide Hours]])/Table2[[#This Row],[MDS Census]]</f>
        <v>7.0061642242381941E-2</v>
      </c>
      <c r="AA10" s="3">
        <v>0</v>
      </c>
      <c r="AB10" s="3">
        <v>0</v>
      </c>
      <c r="AC10" s="3">
        <v>0</v>
      </c>
      <c r="AD10" s="3">
        <v>0</v>
      </c>
      <c r="AE10" s="3">
        <v>0</v>
      </c>
      <c r="AF10" s="3">
        <v>0</v>
      </c>
      <c r="AG10" s="3">
        <v>0</v>
      </c>
      <c r="AH10" s="1" t="s">
        <v>8</v>
      </c>
      <c r="AI10" s="17">
        <v>5</v>
      </c>
      <c r="AJ10" s="1"/>
    </row>
    <row r="11" spans="1:36" x14ac:dyDescent="0.2">
      <c r="A11" s="1" t="s">
        <v>680</v>
      </c>
      <c r="B11" s="1" t="s">
        <v>694</v>
      </c>
      <c r="C11" s="1" t="s">
        <v>1420</v>
      </c>
      <c r="D11" s="1" t="s">
        <v>1741</v>
      </c>
      <c r="E11" s="3">
        <v>44.422222222222224</v>
      </c>
      <c r="F11" s="3">
        <v>2.8333333333333335</v>
      </c>
      <c r="G11" s="3">
        <v>0.53333333333333333</v>
      </c>
      <c r="H11" s="3">
        <v>0.35</v>
      </c>
      <c r="I11" s="3">
        <v>3.4166666666666665</v>
      </c>
      <c r="J11" s="3">
        <v>0</v>
      </c>
      <c r="K11" s="3">
        <v>0</v>
      </c>
      <c r="L11" s="3">
        <v>1.9167777777777777</v>
      </c>
      <c r="M11" s="3">
        <v>9</v>
      </c>
      <c r="N11" s="3">
        <v>0</v>
      </c>
      <c r="O11" s="3">
        <f>SUM(Table2[[#This Row],[Qualified Social Work Staff Hours]:[Other Social Work Staff Hours]])/Table2[[#This Row],[MDS Census]]</f>
        <v>0.20260130065032517</v>
      </c>
      <c r="P11" s="3">
        <v>24.702777777777779</v>
      </c>
      <c r="Q11" s="3">
        <v>5.764222222222223</v>
      </c>
      <c r="R11" s="3">
        <f>SUM(Table2[[#This Row],[Qualified Activities Professional Hours]:[Other Activities Professional Hours]])/Table2[[#This Row],[MDS Census]]</f>
        <v>0.68585042521260631</v>
      </c>
      <c r="S11" s="3">
        <v>2.0543333333333336</v>
      </c>
      <c r="T11" s="3">
        <v>3.6936666666666662</v>
      </c>
      <c r="U11" s="3">
        <v>0</v>
      </c>
      <c r="V11" s="3">
        <f>SUM(Table2[[#This Row],[Occupational Therapist Hours]:[OT Aide Hours]])/Table2[[#This Row],[MDS Census]]</f>
        <v>0.12939469734867431</v>
      </c>
      <c r="W11" s="3">
        <v>4.8841111111111086</v>
      </c>
      <c r="X11" s="3">
        <v>5.3033333333333337</v>
      </c>
      <c r="Y11" s="3">
        <v>0</v>
      </c>
      <c r="Z11" s="3">
        <f>SUM(Table2[[#This Row],[Physical Therapist (PT) Hours]:[PT Aide Hours]])/Table2[[#This Row],[MDS Census]]</f>
        <v>0.22933216608304144</v>
      </c>
      <c r="AA11" s="3">
        <v>0</v>
      </c>
      <c r="AB11" s="3">
        <v>0</v>
      </c>
      <c r="AC11" s="3">
        <v>0</v>
      </c>
      <c r="AD11" s="3">
        <v>0</v>
      </c>
      <c r="AE11" s="3">
        <v>0</v>
      </c>
      <c r="AF11" s="3">
        <v>0</v>
      </c>
      <c r="AG11" s="3">
        <v>0</v>
      </c>
      <c r="AH11" s="1" t="s">
        <v>9</v>
      </c>
      <c r="AI11" s="17">
        <v>5</v>
      </c>
      <c r="AJ11" s="1"/>
    </row>
    <row r="12" spans="1:36" x14ac:dyDescent="0.2">
      <c r="A12" s="1" t="s">
        <v>680</v>
      </c>
      <c r="B12" s="1" t="s">
        <v>695</v>
      </c>
      <c r="C12" s="1" t="s">
        <v>1425</v>
      </c>
      <c r="D12" s="1" t="s">
        <v>1749</v>
      </c>
      <c r="E12" s="3">
        <v>88.888888888888886</v>
      </c>
      <c r="F12" s="3">
        <v>5.4222222222222225</v>
      </c>
      <c r="G12" s="3">
        <v>0.22666666666666693</v>
      </c>
      <c r="H12" s="3">
        <v>0</v>
      </c>
      <c r="I12" s="3">
        <v>3.3871111111111127</v>
      </c>
      <c r="J12" s="3">
        <v>0</v>
      </c>
      <c r="K12" s="3">
        <v>0</v>
      </c>
      <c r="L12" s="3">
        <v>9.4818888888888875</v>
      </c>
      <c r="M12" s="3">
        <v>0</v>
      </c>
      <c r="N12" s="3">
        <v>6.687777777777776</v>
      </c>
      <c r="O12" s="3">
        <f>SUM(Table2[[#This Row],[Qualified Social Work Staff Hours]:[Other Social Work Staff Hours]])/Table2[[#This Row],[MDS Census]]</f>
        <v>7.5237499999999985E-2</v>
      </c>
      <c r="P12" s="3">
        <v>0.98088888888888903</v>
      </c>
      <c r="Q12" s="3">
        <v>12.889888888888891</v>
      </c>
      <c r="R12" s="3">
        <f>SUM(Table2[[#This Row],[Qualified Activities Professional Hours]:[Other Activities Professional Hours]])/Table2[[#This Row],[MDS Census]]</f>
        <v>0.15604625000000003</v>
      </c>
      <c r="S12" s="3">
        <v>13.674666666666667</v>
      </c>
      <c r="T12" s="3">
        <v>4.8336666666666677</v>
      </c>
      <c r="U12" s="3">
        <v>0</v>
      </c>
      <c r="V12" s="3">
        <f>SUM(Table2[[#This Row],[Occupational Therapist Hours]:[OT Aide Hours]])/Table2[[#This Row],[MDS Census]]</f>
        <v>0.20821875000000001</v>
      </c>
      <c r="W12" s="3">
        <v>13.381666666666662</v>
      </c>
      <c r="X12" s="3">
        <v>8.5821111111111144</v>
      </c>
      <c r="Y12" s="3">
        <v>0</v>
      </c>
      <c r="Z12" s="3">
        <f>SUM(Table2[[#This Row],[Physical Therapist (PT) Hours]:[PT Aide Hours]])/Table2[[#This Row],[MDS Census]]</f>
        <v>0.24709250000000002</v>
      </c>
      <c r="AA12" s="3">
        <v>0</v>
      </c>
      <c r="AB12" s="3">
        <v>0</v>
      </c>
      <c r="AC12" s="3">
        <v>0</v>
      </c>
      <c r="AD12" s="3">
        <v>0</v>
      </c>
      <c r="AE12" s="3">
        <v>0</v>
      </c>
      <c r="AF12" s="3">
        <v>0</v>
      </c>
      <c r="AG12" s="3">
        <v>0</v>
      </c>
      <c r="AH12" s="1" t="s">
        <v>10</v>
      </c>
      <c r="AI12" s="17">
        <v>5</v>
      </c>
      <c r="AJ12" s="1"/>
    </row>
    <row r="13" spans="1:36" x14ac:dyDescent="0.2">
      <c r="A13" s="1" t="s">
        <v>680</v>
      </c>
      <c r="B13" s="1" t="s">
        <v>696</v>
      </c>
      <c r="C13" s="1" t="s">
        <v>1426</v>
      </c>
      <c r="D13" s="1" t="s">
        <v>1750</v>
      </c>
      <c r="E13" s="3">
        <v>85.711111111111109</v>
      </c>
      <c r="F13" s="3">
        <v>5.0666666666666664</v>
      </c>
      <c r="G13" s="3">
        <v>0</v>
      </c>
      <c r="H13" s="3">
        <v>0</v>
      </c>
      <c r="I13" s="3">
        <v>6.0444444444444443</v>
      </c>
      <c r="J13" s="3">
        <v>0</v>
      </c>
      <c r="K13" s="3">
        <v>0</v>
      </c>
      <c r="L13" s="3">
        <v>7.1527777777777768</v>
      </c>
      <c r="M13" s="3">
        <v>3.0222222222222221</v>
      </c>
      <c r="N13" s="3">
        <v>5.8166666666666664</v>
      </c>
      <c r="O13" s="3">
        <f>SUM(Table2[[#This Row],[Qualified Social Work Staff Hours]:[Other Social Work Staff Hours]])/Table2[[#This Row],[MDS Census]]</f>
        <v>0.10312418978480685</v>
      </c>
      <c r="P13" s="3">
        <v>0</v>
      </c>
      <c r="Q13" s="3">
        <v>24.003444444444447</v>
      </c>
      <c r="R13" s="3">
        <f>SUM(Table2[[#This Row],[Qualified Activities Professional Hours]:[Other Activities Professional Hours]])/Table2[[#This Row],[MDS Census]]</f>
        <v>0.28005055742805296</v>
      </c>
      <c r="S13" s="3">
        <v>10.009555555555554</v>
      </c>
      <c r="T13" s="3">
        <v>8.2842222222222226</v>
      </c>
      <c r="U13" s="3">
        <v>0</v>
      </c>
      <c r="V13" s="3">
        <f>SUM(Table2[[#This Row],[Occupational Therapist Hours]:[OT Aide Hours]])/Table2[[#This Row],[MDS Census]]</f>
        <v>0.21343531241897848</v>
      </c>
      <c r="W13" s="3">
        <v>5.0854444444444429</v>
      </c>
      <c r="X13" s="3">
        <v>18.249222222222219</v>
      </c>
      <c r="Y13" s="3">
        <v>0</v>
      </c>
      <c r="Z13" s="3">
        <f>SUM(Table2[[#This Row],[Physical Therapist (PT) Hours]:[PT Aide Hours]])/Table2[[#This Row],[MDS Census]]</f>
        <v>0.27224786103189003</v>
      </c>
      <c r="AA13" s="3">
        <v>0</v>
      </c>
      <c r="AB13" s="3">
        <v>0</v>
      </c>
      <c r="AC13" s="3">
        <v>0</v>
      </c>
      <c r="AD13" s="3">
        <v>0</v>
      </c>
      <c r="AE13" s="3">
        <v>0</v>
      </c>
      <c r="AF13" s="3">
        <v>0</v>
      </c>
      <c r="AG13" s="3">
        <v>0.57777777777777772</v>
      </c>
      <c r="AH13" s="1" t="s">
        <v>11</v>
      </c>
      <c r="AI13" s="17">
        <v>5</v>
      </c>
      <c r="AJ13" s="1"/>
    </row>
    <row r="14" spans="1:36" x14ac:dyDescent="0.2">
      <c r="A14" s="1" t="s">
        <v>680</v>
      </c>
      <c r="B14" s="1" t="s">
        <v>697</v>
      </c>
      <c r="C14" s="1" t="s">
        <v>1427</v>
      </c>
      <c r="D14" s="1" t="s">
        <v>1746</v>
      </c>
      <c r="E14" s="3">
        <v>71.022222222222226</v>
      </c>
      <c r="F14" s="3">
        <v>26.341666666666665</v>
      </c>
      <c r="G14" s="3">
        <v>0.6</v>
      </c>
      <c r="H14" s="3">
        <v>0.26666666666666666</v>
      </c>
      <c r="I14" s="3">
        <v>1.2</v>
      </c>
      <c r="J14" s="3">
        <v>0</v>
      </c>
      <c r="K14" s="3">
        <v>0</v>
      </c>
      <c r="L14" s="3">
        <v>3.1998888888888901</v>
      </c>
      <c r="M14" s="3">
        <v>6.6666666666666666E-2</v>
      </c>
      <c r="N14" s="3">
        <v>5.3888888888888893</v>
      </c>
      <c r="O14" s="3">
        <f>SUM(Table2[[#This Row],[Qualified Social Work Staff Hours]:[Other Social Work Staff Hours]])/Table2[[#This Row],[MDS Census]]</f>
        <v>7.6814768460575722E-2</v>
      </c>
      <c r="P14" s="3">
        <v>5.3388888888888886</v>
      </c>
      <c r="Q14" s="3">
        <v>16.125</v>
      </c>
      <c r="R14" s="3">
        <f>SUM(Table2[[#This Row],[Qualified Activities Professional Hours]:[Other Activities Professional Hours]])/Table2[[#This Row],[MDS Census]]</f>
        <v>0.30221370463078845</v>
      </c>
      <c r="S14" s="3">
        <v>4.9895555555555546</v>
      </c>
      <c r="T14" s="3">
        <v>3.7929999999999993</v>
      </c>
      <c r="U14" s="3">
        <v>0</v>
      </c>
      <c r="V14" s="3">
        <f>SUM(Table2[[#This Row],[Occupational Therapist Hours]:[OT Aide Hours]])/Table2[[#This Row],[MDS Census]]</f>
        <v>0.12365926157697119</v>
      </c>
      <c r="W14" s="3">
        <v>5.3722222222222218</v>
      </c>
      <c r="X14" s="3">
        <v>10.699777777777779</v>
      </c>
      <c r="Y14" s="3">
        <v>0</v>
      </c>
      <c r="Z14" s="3">
        <f>SUM(Table2[[#This Row],[Physical Therapist (PT) Hours]:[PT Aide Hours]])/Table2[[#This Row],[MDS Census]]</f>
        <v>0.22629536921151441</v>
      </c>
      <c r="AA14" s="3">
        <v>0</v>
      </c>
      <c r="AB14" s="3">
        <v>0</v>
      </c>
      <c r="AC14" s="3">
        <v>0</v>
      </c>
      <c r="AD14" s="3">
        <v>0</v>
      </c>
      <c r="AE14" s="3">
        <v>0</v>
      </c>
      <c r="AF14" s="3">
        <v>0</v>
      </c>
      <c r="AG14" s="3">
        <v>0</v>
      </c>
      <c r="AH14" s="1" t="s">
        <v>12</v>
      </c>
      <c r="AI14" s="17">
        <v>5</v>
      </c>
      <c r="AJ14" s="1"/>
    </row>
    <row r="15" spans="1:36" x14ac:dyDescent="0.2">
      <c r="A15" s="1" t="s">
        <v>680</v>
      </c>
      <c r="B15" s="1" t="s">
        <v>698</v>
      </c>
      <c r="C15" s="1" t="s">
        <v>1376</v>
      </c>
      <c r="D15" s="1" t="s">
        <v>1751</v>
      </c>
      <c r="E15" s="3">
        <v>99.311111111111117</v>
      </c>
      <c r="F15" s="3">
        <v>6.4</v>
      </c>
      <c r="G15" s="3">
        <v>0.5</v>
      </c>
      <c r="H15" s="3">
        <v>0</v>
      </c>
      <c r="I15" s="3">
        <v>2.2111111111111112</v>
      </c>
      <c r="J15" s="3">
        <v>0</v>
      </c>
      <c r="K15" s="3">
        <v>0</v>
      </c>
      <c r="L15" s="3">
        <v>1.421777777777778</v>
      </c>
      <c r="M15" s="3">
        <v>5.052777777777778</v>
      </c>
      <c r="N15" s="3">
        <v>5.4444444444444446</v>
      </c>
      <c r="O15" s="3">
        <f>SUM(Table2[[#This Row],[Qualified Social Work Staff Hours]:[Other Social Work Staff Hours]])/Table2[[#This Row],[MDS Census]]</f>
        <v>0.1057003803982994</v>
      </c>
      <c r="P15" s="3">
        <v>5.0222222222222221</v>
      </c>
      <c r="Q15" s="3">
        <v>8.0694444444444446</v>
      </c>
      <c r="R15" s="3">
        <f>SUM(Table2[[#This Row],[Qualified Activities Professional Hours]:[Other Activities Professional Hours]])/Table2[[#This Row],[MDS Census]]</f>
        <v>0.13182479301857239</v>
      </c>
      <c r="S15" s="3">
        <v>4.5598888888888904</v>
      </c>
      <c r="T15" s="3">
        <v>4.1297777777777771</v>
      </c>
      <c r="U15" s="3">
        <v>0</v>
      </c>
      <c r="V15" s="3">
        <f>SUM(Table2[[#This Row],[Occupational Therapist Hours]:[OT Aide Hours]])/Table2[[#This Row],[MDS Census]]</f>
        <v>8.749944059073618E-2</v>
      </c>
      <c r="W15" s="3">
        <v>10.448777777777776</v>
      </c>
      <c r="X15" s="3">
        <v>9.0422222222222235</v>
      </c>
      <c r="Y15" s="3">
        <v>0</v>
      </c>
      <c r="Z15" s="3">
        <f>SUM(Table2[[#This Row],[Physical Therapist (PT) Hours]:[PT Aide Hours]])/Table2[[#This Row],[MDS Census]]</f>
        <v>0.19626202729917205</v>
      </c>
      <c r="AA15" s="3">
        <v>0</v>
      </c>
      <c r="AB15" s="3">
        <v>6.6666666666666666E-2</v>
      </c>
      <c r="AC15" s="3">
        <v>0</v>
      </c>
      <c r="AD15" s="3">
        <v>0</v>
      </c>
      <c r="AE15" s="3">
        <v>0</v>
      </c>
      <c r="AF15" s="3">
        <v>0</v>
      </c>
      <c r="AG15" s="3">
        <v>0</v>
      </c>
      <c r="AH15" s="1" t="s">
        <v>13</v>
      </c>
      <c r="AI15" s="17">
        <v>5</v>
      </c>
      <c r="AJ15" s="1"/>
    </row>
    <row r="16" spans="1:36" x14ac:dyDescent="0.2">
      <c r="A16" s="1" t="s">
        <v>680</v>
      </c>
      <c r="B16" s="1" t="s">
        <v>699</v>
      </c>
      <c r="C16" s="1" t="s">
        <v>1428</v>
      </c>
      <c r="D16" s="1" t="s">
        <v>1752</v>
      </c>
      <c r="E16" s="3">
        <v>87.74444444444444</v>
      </c>
      <c r="F16" s="3">
        <v>5.4222222222222225</v>
      </c>
      <c r="G16" s="3">
        <v>0.4</v>
      </c>
      <c r="H16" s="3">
        <v>0.33888888888888891</v>
      </c>
      <c r="I16" s="3">
        <v>0</v>
      </c>
      <c r="J16" s="3">
        <v>0</v>
      </c>
      <c r="K16" s="3">
        <v>0</v>
      </c>
      <c r="L16" s="3">
        <v>1.9466666666666672</v>
      </c>
      <c r="M16" s="3">
        <v>0</v>
      </c>
      <c r="N16" s="3">
        <v>5.333333333333333</v>
      </c>
      <c r="O16" s="3">
        <f>SUM(Table2[[#This Row],[Qualified Social Work Staff Hours]:[Other Social Work Staff Hours]])/Table2[[#This Row],[MDS Census]]</f>
        <v>6.0782575661643662E-2</v>
      </c>
      <c r="P16" s="3">
        <v>5.5055555555555555</v>
      </c>
      <c r="Q16" s="3">
        <v>17.064444444444444</v>
      </c>
      <c r="R16" s="3">
        <f>SUM(Table2[[#This Row],[Qualified Activities Professional Hours]:[Other Activities Professional Hours]])/Table2[[#This Row],[MDS Census]]</f>
        <v>0.2572242623781183</v>
      </c>
      <c r="S16" s="3">
        <v>2.4302222222222221</v>
      </c>
      <c r="T16" s="3">
        <v>9.4814444444444472</v>
      </c>
      <c r="U16" s="3">
        <v>0</v>
      </c>
      <c r="V16" s="3">
        <f>SUM(Table2[[#This Row],[Occupational Therapist Hours]:[OT Aide Hours]])/Table2[[#This Row],[MDS Census]]</f>
        <v>0.13575408382930229</v>
      </c>
      <c r="W16" s="3">
        <v>5.3801111111111135</v>
      </c>
      <c r="X16" s="3">
        <v>4.7217777777777759</v>
      </c>
      <c r="Y16" s="3">
        <v>0</v>
      </c>
      <c r="Z16" s="3">
        <f>SUM(Table2[[#This Row],[Physical Therapist (PT) Hours]:[PT Aide Hours]])/Table2[[#This Row],[MDS Census]]</f>
        <v>0.11512852982145121</v>
      </c>
      <c r="AA16" s="3">
        <v>0</v>
      </c>
      <c r="AB16" s="3">
        <v>0</v>
      </c>
      <c r="AC16" s="3">
        <v>0</v>
      </c>
      <c r="AD16" s="3">
        <v>0</v>
      </c>
      <c r="AE16" s="3">
        <v>0</v>
      </c>
      <c r="AF16" s="3">
        <v>0</v>
      </c>
      <c r="AG16" s="3">
        <v>0</v>
      </c>
      <c r="AH16" s="1" t="s">
        <v>14</v>
      </c>
      <c r="AI16" s="17">
        <v>5</v>
      </c>
      <c r="AJ16" s="1"/>
    </row>
    <row r="17" spans="1:36" x14ac:dyDescent="0.2">
      <c r="A17" s="1" t="s">
        <v>680</v>
      </c>
      <c r="B17" s="1" t="s">
        <v>700</v>
      </c>
      <c r="C17" s="1" t="s">
        <v>1429</v>
      </c>
      <c r="D17" s="1" t="s">
        <v>1753</v>
      </c>
      <c r="E17" s="3">
        <v>63</v>
      </c>
      <c r="F17" s="3">
        <v>5.333333333333333</v>
      </c>
      <c r="G17" s="3">
        <v>1.1111111111111112E-2</v>
      </c>
      <c r="H17" s="3">
        <v>0.37777777777777777</v>
      </c>
      <c r="I17" s="3">
        <v>0.3888888888888889</v>
      </c>
      <c r="J17" s="3">
        <v>0</v>
      </c>
      <c r="K17" s="3">
        <v>0</v>
      </c>
      <c r="L17" s="3">
        <v>1.6005555555555553</v>
      </c>
      <c r="M17" s="3">
        <v>0</v>
      </c>
      <c r="N17" s="3">
        <v>5.5111111111111111</v>
      </c>
      <c r="O17" s="3">
        <f>SUM(Table2[[#This Row],[Qualified Social Work Staff Hours]:[Other Social Work Staff Hours]])/Table2[[#This Row],[MDS Census]]</f>
        <v>8.7477954144620812E-2</v>
      </c>
      <c r="P17" s="3">
        <v>4.7111111111111112</v>
      </c>
      <c r="Q17" s="3">
        <v>15.152777777777779</v>
      </c>
      <c r="R17" s="3">
        <f>SUM(Table2[[#This Row],[Qualified Activities Professional Hours]:[Other Activities Professional Hours]])/Table2[[#This Row],[MDS Census]]</f>
        <v>0.31529982363315701</v>
      </c>
      <c r="S17" s="3">
        <v>5.4528888888888885</v>
      </c>
      <c r="T17" s="3">
        <v>9.1284444444444457</v>
      </c>
      <c r="U17" s="3">
        <v>0</v>
      </c>
      <c r="V17" s="3">
        <f>SUM(Table2[[#This Row],[Occupational Therapist Hours]:[OT Aide Hours]])/Table2[[#This Row],[MDS Census]]</f>
        <v>0.23144973544973546</v>
      </c>
      <c r="W17" s="3">
        <v>4.956888888888888</v>
      </c>
      <c r="X17" s="3">
        <v>13.917999999999996</v>
      </c>
      <c r="Y17" s="3">
        <v>0</v>
      </c>
      <c r="Z17" s="3">
        <f>SUM(Table2[[#This Row],[Physical Therapist (PT) Hours]:[PT Aide Hours]])/Table2[[#This Row],[MDS Census]]</f>
        <v>0.29960141093474418</v>
      </c>
      <c r="AA17" s="3">
        <v>0</v>
      </c>
      <c r="AB17" s="3">
        <v>0</v>
      </c>
      <c r="AC17" s="3">
        <v>0</v>
      </c>
      <c r="AD17" s="3">
        <v>0</v>
      </c>
      <c r="AE17" s="3">
        <v>0</v>
      </c>
      <c r="AF17" s="3">
        <v>3.524777777777778</v>
      </c>
      <c r="AG17" s="3">
        <v>0</v>
      </c>
      <c r="AH17" s="1" t="s">
        <v>15</v>
      </c>
      <c r="AI17" s="17">
        <v>5</v>
      </c>
      <c r="AJ17" s="1"/>
    </row>
    <row r="18" spans="1:36" x14ac:dyDescent="0.2">
      <c r="A18" s="1" t="s">
        <v>680</v>
      </c>
      <c r="B18" s="1" t="s">
        <v>701</v>
      </c>
      <c r="C18" s="1" t="s">
        <v>1430</v>
      </c>
      <c r="D18" s="1" t="s">
        <v>1754</v>
      </c>
      <c r="E18" s="3">
        <v>75.277777777777771</v>
      </c>
      <c r="F18" s="3">
        <v>21.078888888888894</v>
      </c>
      <c r="G18" s="3">
        <v>0</v>
      </c>
      <c r="H18" s="3">
        <v>0</v>
      </c>
      <c r="I18" s="3">
        <v>0</v>
      </c>
      <c r="J18" s="3">
        <v>0</v>
      </c>
      <c r="K18" s="3">
        <v>0</v>
      </c>
      <c r="L18" s="3">
        <v>4.834888888888889</v>
      </c>
      <c r="M18" s="3">
        <v>0</v>
      </c>
      <c r="N18" s="3">
        <v>0</v>
      </c>
      <c r="O18" s="3">
        <f>SUM(Table2[[#This Row],[Qualified Social Work Staff Hours]:[Other Social Work Staff Hours]])/Table2[[#This Row],[MDS Census]]</f>
        <v>0</v>
      </c>
      <c r="P18" s="3">
        <v>5.6</v>
      </c>
      <c r="Q18" s="3">
        <v>7.8588888888888881</v>
      </c>
      <c r="R18" s="3">
        <f>SUM(Table2[[#This Row],[Qualified Activities Professional Hours]:[Other Activities Professional Hours]])/Table2[[#This Row],[MDS Census]]</f>
        <v>0.17878966789667897</v>
      </c>
      <c r="S18" s="3">
        <v>6.3952222222222224</v>
      </c>
      <c r="T18" s="3">
        <v>10.008777777777778</v>
      </c>
      <c r="U18" s="3">
        <v>0</v>
      </c>
      <c r="V18" s="3">
        <f>SUM(Table2[[#This Row],[Occupational Therapist Hours]:[OT Aide Hours]])/Table2[[#This Row],[MDS Census]]</f>
        <v>0.21791291512915131</v>
      </c>
      <c r="W18" s="3">
        <v>7.1617777777777771</v>
      </c>
      <c r="X18" s="3">
        <v>6.5602222222222215</v>
      </c>
      <c r="Y18" s="3">
        <v>0</v>
      </c>
      <c r="Z18" s="3">
        <f>SUM(Table2[[#This Row],[Physical Therapist (PT) Hours]:[PT Aide Hours]])/Table2[[#This Row],[MDS Census]]</f>
        <v>0.18228487084870848</v>
      </c>
      <c r="AA18" s="3">
        <v>0</v>
      </c>
      <c r="AB18" s="3">
        <v>0</v>
      </c>
      <c r="AC18" s="3">
        <v>0</v>
      </c>
      <c r="AD18" s="3">
        <v>0</v>
      </c>
      <c r="AE18" s="3">
        <v>0</v>
      </c>
      <c r="AF18" s="3">
        <v>0</v>
      </c>
      <c r="AG18" s="3">
        <v>0</v>
      </c>
      <c r="AH18" s="1" t="s">
        <v>16</v>
      </c>
      <c r="AI18" s="17">
        <v>5</v>
      </c>
      <c r="AJ18" s="1"/>
    </row>
    <row r="19" spans="1:36" x14ac:dyDescent="0.2">
      <c r="A19" s="1" t="s">
        <v>680</v>
      </c>
      <c r="B19" s="1" t="s">
        <v>702</v>
      </c>
      <c r="C19" s="1" t="s">
        <v>1431</v>
      </c>
      <c r="D19" s="1" t="s">
        <v>1754</v>
      </c>
      <c r="E19" s="3">
        <v>244.8111111111111</v>
      </c>
      <c r="F19" s="3">
        <v>14.722222222222221</v>
      </c>
      <c r="G19" s="3">
        <v>0.72222222222222221</v>
      </c>
      <c r="H19" s="3">
        <v>12.158333333333333</v>
      </c>
      <c r="I19" s="3">
        <v>9.9472222222222229</v>
      </c>
      <c r="J19" s="3">
        <v>0</v>
      </c>
      <c r="K19" s="3">
        <v>0</v>
      </c>
      <c r="L19" s="3">
        <v>8.6</v>
      </c>
      <c r="M19" s="3">
        <v>38.172222222222224</v>
      </c>
      <c r="N19" s="3">
        <v>0</v>
      </c>
      <c r="O19" s="3">
        <f>SUM(Table2[[#This Row],[Qualified Social Work Staff Hours]:[Other Social Work Staff Hours]])/Table2[[#This Row],[MDS Census]]</f>
        <v>0.15592520310443428</v>
      </c>
      <c r="P19" s="3">
        <v>46.147222222222226</v>
      </c>
      <c r="Q19" s="3">
        <v>0</v>
      </c>
      <c r="R19" s="3">
        <f>SUM(Table2[[#This Row],[Qualified Activities Professional Hours]:[Other Activities Professional Hours]])/Table2[[#This Row],[MDS Census]]</f>
        <v>0.18850133890073981</v>
      </c>
      <c r="S19" s="3">
        <v>5.447222222222222</v>
      </c>
      <c r="T19" s="3">
        <v>5.3888888888888893</v>
      </c>
      <c r="U19" s="3">
        <v>0</v>
      </c>
      <c r="V19" s="3">
        <f>SUM(Table2[[#This Row],[Occupational Therapist Hours]:[OT Aide Hours]])/Table2[[#This Row],[MDS Census]]</f>
        <v>4.4263150728452778E-2</v>
      </c>
      <c r="W19" s="3">
        <v>15.658333333333333</v>
      </c>
      <c r="X19" s="3">
        <v>9.6805555555555554</v>
      </c>
      <c r="Y19" s="3">
        <v>0</v>
      </c>
      <c r="Z19" s="3">
        <f>SUM(Table2[[#This Row],[Physical Therapist (PT) Hours]:[PT Aide Hours]])/Table2[[#This Row],[MDS Census]]</f>
        <v>0.10350383515635637</v>
      </c>
      <c r="AA19" s="3">
        <v>0</v>
      </c>
      <c r="AB19" s="3">
        <v>4.583333333333333</v>
      </c>
      <c r="AC19" s="3">
        <v>0</v>
      </c>
      <c r="AD19" s="3">
        <v>0</v>
      </c>
      <c r="AE19" s="3">
        <v>0</v>
      </c>
      <c r="AF19" s="3">
        <v>0.89388888888888873</v>
      </c>
      <c r="AG19" s="3">
        <v>0</v>
      </c>
      <c r="AH19" s="1" t="s">
        <v>17</v>
      </c>
      <c r="AI19" s="17">
        <v>5</v>
      </c>
      <c r="AJ19" s="1"/>
    </row>
    <row r="20" spans="1:36" x14ac:dyDescent="0.2">
      <c r="A20" s="1" t="s">
        <v>680</v>
      </c>
      <c r="B20" s="1" t="s">
        <v>703</v>
      </c>
      <c r="C20" s="1" t="s">
        <v>1432</v>
      </c>
      <c r="D20" s="1" t="s">
        <v>1751</v>
      </c>
      <c r="E20" s="3">
        <v>58.088888888888889</v>
      </c>
      <c r="F20" s="3">
        <v>5.2444444444444445</v>
      </c>
      <c r="G20" s="3">
        <v>0</v>
      </c>
      <c r="H20" s="3">
        <v>0.53611111111111109</v>
      </c>
      <c r="I20" s="3">
        <v>0.56666666666666665</v>
      </c>
      <c r="J20" s="3">
        <v>0</v>
      </c>
      <c r="K20" s="3">
        <v>0</v>
      </c>
      <c r="L20" s="3">
        <v>1.6117777777777784</v>
      </c>
      <c r="M20" s="3">
        <v>0</v>
      </c>
      <c r="N20" s="3">
        <v>5.1222222222222218</v>
      </c>
      <c r="O20" s="3">
        <f>SUM(Table2[[#This Row],[Qualified Social Work Staff Hours]:[Other Social Work Staff Hours]])/Table2[[#This Row],[MDS Census]]</f>
        <v>8.817903596021423E-2</v>
      </c>
      <c r="P20" s="3">
        <v>5.5111111111111111</v>
      </c>
      <c r="Q20" s="3">
        <v>14.552777777777777</v>
      </c>
      <c r="R20" s="3">
        <f>SUM(Table2[[#This Row],[Qualified Activities Professional Hours]:[Other Activities Professional Hours]])/Table2[[#This Row],[MDS Census]]</f>
        <v>0.34539977046671771</v>
      </c>
      <c r="S20" s="3">
        <v>5.2771111111111111</v>
      </c>
      <c r="T20" s="3">
        <v>8.9685555555555556</v>
      </c>
      <c r="U20" s="3">
        <v>0</v>
      </c>
      <c r="V20" s="3">
        <f>SUM(Table2[[#This Row],[Occupational Therapist Hours]:[OT Aide Hours]])/Table2[[#This Row],[MDS Census]]</f>
        <v>0.24523909716908951</v>
      </c>
      <c r="W20" s="3">
        <v>2.0855555555555556</v>
      </c>
      <c r="X20" s="3">
        <v>8.9793333333333312</v>
      </c>
      <c r="Y20" s="3">
        <v>0</v>
      </c>
      <c r="Z20" s="3">
        <f>SUM(Table2[[#This Row],[Physical Therapist (PT) Hours]:[PT Aide Hours]])/Table2[[#This Row],[MDS Census]]</f>
        <v>0.19048201989288444</v>
      </c>
      <c r="AA20" s="3">
        <v>0</v>
      </c>
      <c r="AB20" s="3">
        <v>0</v>
      </c>
      <c r="AC20" s="3">
        <v>0</v>
      </c>
      <c r="AD20" s="3">
        <v>0</v>
      </c>
      <c r="AE20" s="3">
        <v>0</v>
      </c>
      <c r="AF20" s="3">
        <v>0</v>
      </c>
      <c r="AG20" s="3">
        <v>0</v>
      </c>
      <c r="AH20" s="1" t="s">
        <v>18</v>
      </c>
      <c r="AI20" s="17">
        <v>5</v>
      </c>
      <c r="AJ20" s="1"/>
    </row>
    <row r="21" spans="1:36" x14ac:dyDescent="0.2">
      <c r="A21" s="1" t="s">
        <v>680</v>
      </c>
      <c r="B21" s="1" t="s">
        <v>704</v>
      </c>
      <c r="C21" s="1" t="s">
        <v>1433</v>
      </c>
      <c r="D21" s="1" t="s">
        <v>1753</v>
      </c>
      <c r="E21" s="3">
        <v>75.844444444444449</v>
      </c>
      <c r="F21" s="3">
        <v>5.333333333333333</v>
      </c>
      <c r="G21" s="3">
        <v>2.2222222222222223E-2</v>
      </c>
      <c r="H21" s="3">
        <v>0.45833333333333331</v>
      </c>
      <c r="I21" s="3">
        <v>0.41111111111111109</v>
      </c>
      <c r="J21" s="3">
        <v>0</v>
      </c>
      <c r="K21" s="3">
        <v>0</v>
      </c>
      <c r="L21" s="3">
        <v>3.2735555555555549</v>
      </c>
      <c r="M21" s="3">
        <v>0.1</v>
      </c>
      <c r="N21" s="3">
        <v>5.2333333333333334</v>
      </c>
      <c r="O21" s="3">
        <f>SUM(Table2[[#This Row],[Qualified Social Work Staff Hours]:[Other Social Work Staff Hours]])/Table2[[#This Row],[MDS Census]]</f>
        <v>7.0319367125695864E-2</v>
      </c>
      <c r="P21" s="3">
        <v>6.0611111111111109</v>
      </c>
      <c r="Q21" s="3">
        <v>3.0416666666666665</v>
      </c>
      <c r="R21" s="3">
        <f>SUM(Table2[[#This Row],[Qualified Activities Professional Hours]:[Other Activities Professional Hours]])/Table2[[#This Row],[MDS Census]]</f>
        <v>0.12001904482859654</v>
      </c>
      <c r="S21" s="3">
        <v>4.8173333333333321</v>
      </c>
      <c r="T21" s="3">
        <v>13.793222222222218</v>
      </c>
      <c r="U21" s="3">
        <v>0</v>
      </c>
      <c r="V21" s="3">
        <f>SUM(Table2[[#This Row],[Occupational Therapist Hours]:[OT Aide Hours]])/Table2[[#This Row],[MDS Census]]</f>
        <v>0.24537796659830052</v>
      </c>
      <c r="W21" s="3">
        <v>4.8818888888888887</v>
      </c>
      <c r="X21" s="3">
        <v>12.881333333333336</v>
      </c>
      <c r="Y21" s="3">
        <v>0</v>
      </c>
      <c r="Z21" s="3">
        <f>SUM(Table2[[#This Row],[Physical Therapist (PT) Hours]:[PT Aide Hours]])/Table2[[#This Row],[MDS Census]]</f>
        <v>0.23420597714620572</v>
      </c>
      <c r="AA21" s="3">
        <v>0</v>
      </c>
      <c r="AB21" s="3">
        <v>0</v>
      </c>
      <c r="AC21" s="3">
        <v>0</v>
      </c>
      <c r="AD21" s="3">
        <v>1.5416666666666667</v>
      </c>
      <c r="AE21" s="3">
        <v>0</v>
      </c>
      <c r="AF21" s="3">
        <v>0</v>
      </c>
      <c r="AG21" s="3">
        <v>0</v>
      </c>
      <c r="AH21" s="1" t="s">
        <v>19</v>
      </c>
      <c r="AI21" s="17">
        <v>5</v>
      </c>
      <c r="AJ21" s="1"/>
    </row>
    <row r="22" spans="1:36" x14ac:dyDescent="0.2">
      <c r="A22" s="1" t="s">
        <v>680</v>
      </c>
      <c r="B22" s="1" t="s">
        <v>705</v>
      </c>
      <c r="C22" s="1" t="s">
        <v>1434</v>
      </c>
      <c r="D22" s="1" t="s">
        <v>1741</v>
      </c>
      <c r="E22" s="3">
        <v>110.76666666666667</v>
      </c>
      <c r="F22" s="3">
        <v>11.111111111111111</v>
      </c>
      <c r="G22" s="3">
        <v>0</v>
      </c>
      <c r="H22" s="3">
        <v>0</v>
      </c>
      <c r="I22" s="3">
        <v>0</v>
      </c>
      <c r="J22" s="3">
        <v>0</v>
      </c>
      <c r="K22" s="3">
        <v>0</v>
      </c>
      <c r="L22" s="3">
        <v>8.8888888888888892E-2</v>
      </c>
      <c r="M22" s="3">
        <v>5.6277777777777782</v>
      </c>
      <c r="N22" s="3">
        <v>6.333333333333333</v>
      </c>
      <c r="O22" s="3">
        <f>SUM(Table2[[#This Row],[Qualified Social Work Staff Hours]:[Other Social Work Staff Hours]])/Table2[[#This Row],[MDS Census]]</f>
        <v>0.10798475273347379</v>
      </c>
      <c r="P22" s="3">
        <v>4.6333333333333337</v>
      </c>
      <c r="Q22" s="3">
        <v>23.377777777777776</v>
      </c>
      <c r="R22" s="3">
        <f>SUM(Table2[[#This Row],[Qualified Activities Professional Hours]:[Other Activities Professional Hours]])/Table2[[#This Row],[MDS Census]]</f>
        <v>0.25288394021466543</v>
      </c>
      <c r="S22" s="3">
        <v>0</v>
      </c>
      <c r="T22" s="3">
        <v>0</v>
      </c>
      <c r="U22" s="3">
        <v>0</v>
      </c>
      <c r="V22" s="3">
        <f>SUM(Table2[[#This Row],[Occupational Therapist Hours]:[OT Aide Hours]])/Table2[[#This Row],[MDS Census]]</f>
        <v>0</v>
      </c>
      <c r="W22" s="3">
        <v>0</v>
      </c>
      <c r="X22" s="3">
        <v>0</v>
      </c>
      <c r="Y22" s="3">
        <v>0</v>
      </c>
      <c r="Z22" s="3">
        <f>SUM(Table2[[#This Row],[Physical Therapist (PT) Hours]:[PT Aide Hours]])/Table2[[#This Row],[MDS Census]]</f>
        <v>0</v>
      </c>
      <c r="AA22" s="3">
        <v>0</v>
      </c>
      <c r="AB22" s="3">
        <v>0</v>
      </c>
      <c r="AC22" s="3">
        <v>0</v>
      </c>
      <c r="AD22" s="3">
        <v>0</v>
      </c>
      <c r="AE22" s="3">
        <v>0</v>
      </c>
      <c r="AF22" s="3">
        <v>0</v>
      </c>
      <c r="AG22" s="3">
        <v>0</v>
      </c>
      <c r="AH22" s="1" t="s">
        <v>20</v>
      </c>
      <c r="AI22" s="17">
        <v>5</v>
      </c>
      <c r="AJ22" s="1"/>
    </row>
    <row r="23" spans="1:36" x14ac:dyDescent="0.2">
      <c r="A23" s="1" t="s">
        <v>680</v>
      </c>
      <c r="B23" s="1" t="s">
        <v>706</v>
      </c>
      <c r="C23" s="1" t="s">
        <v>1435</v>
      </c>
      <c r="D23" s="1" t="s">
        <v>1741</v>
      </c>
      <c r="E23" s="3">
        <v>108.11111111111111</v>
      </c>
      <c r="F23" s="3">
        <v>5.9555555555555557</v>
      </c>
      <c r="G23" s="3">
        <v>0</v>
      </c>
      <c r="H23" s="3">
        <v>6.222222222222222E-2</v>
      </c>
      <c r="I23" s="3">
        <v>0</v>
      </c>
      <c r="J23" s="3">
        <v>0</v>
      </c>
      <c r="K23" s="3">
        <v>0</v>
      </c>
      <c r="L23" s="3">
        <v>7.9828888888888923</v>
      </c>
      <c r="M23" s="3">
        <v>0</v>
      </c>
      <c r="N23" s="3">
        <v>12.20622222222222</v>
      </c>
      <c r="O23" s="3">
        <f>SUM(Table2[[#This Row],[Qualified Social Work Staff Hours]:[Other Social Work Staff Hours]])/Table2[[#This Row],[MDS Census]]</f>
        <v>0.11290441932168548</v>
      </c>
      <c r="P23" s="3">
        <v>0</v>
      </c>
      <c r="Q23" s="3">
        <v>12.454111111111107</v>
      </c>
      <c r="R23" s="3">
        <f>SUM(Table2[[#This Row],[Qualified Activities Professional Hours]:[Other Activities Professional Hours]])/Table2[[#This Row],[MDS Census]]</f>
        <v>0.11519732785200407</v>
      </c>
      <c r="S23" s="3">
        <v>17.232111111111106</v>
      </c>
      <c r="T23" s="3">
        <v>16.893555555555558</v>
      </c>
      <c r="U23" s="3">
        <v>0</v>
      </c>
      <c r="V23" s="3">
        <f>SUM(Table2[[#This Row],[Occupational Therapist Hours]:[OT Aide Hours]])/Table2[[#This Row],[MDS Census]]</f>
        <v>0.31565364850976357</v>
      </c>
      <c r="W23" s="3">
        <v>21.113555555555561</v>
      </c>
      <c r="X23" s="3">
        <v>19.862222222222222</v>
      </c>
      <c r="Y23" s="3">
        <v>0</v>
      </c>
      <c r="Z23" s="3">
        <f>SUM(Table2[[#This Row],[Physical Therapist (PT) Hours]:[PT Aide Hours]])/Table2[[#This Row],[MDS Census]]</f>
        <v>0.37901541623843782</v>
      </c>
      <c r="AA23" s="3">
        <v>0</v>
      </c>
      <c r="AB23" s="3">
        <v>0</v>
      </c>
      <c r="AC23" s="3">
        <v>0</v>
      </c>
      <c r="AD23" s="3">
        <v>0</v>
      </c>
      <c r="AE23" s="3">
        <v>0</v>
      </c>
      <c r="AF23" s="3">
        <v>0.92088888888888887</v>
      </c>
      <c r="AG23" s="3">
        <v>0</v>
      </c>
      <c r="AH23" s="1" t="s">
        <v>21</v>
      </c>
      <c r="AI23" s="17">
        <v>5</v>
      </c>
      <c r="AJ23" s="1"/>
    </row>
    <row r="24" spans="1:36" x14ac:dyDescent="0.2">
      <c r="A24" s="1" t="s">
        <v>680</v>
      </c>
      <c r="B24" s="1" t="s">
        <v>707</v>
      </c>
      <c r="C24" s="1" t="s">
        <v>1436</v>
      </c>
      <c r="D24" s="1" t="s">
        <v>1717</v>
      </c>
      <c r="E24" s="3">
        <v>49.388888888888886</v>
      </c>
      <c r="F24" s="3">
        <v>16</v>
      </c>
      <c r="G24" s="3">
        <v>0</v>
      </c>
      <c r="H24" s="3">
        <v>3.9167777777777797</v>
      </c>
      <c r="I24" s="3">
        <v>5.6382222222222218</v>
      </c>
      <c r="J24" s="3">
        <v>0</v>
      </c>
      <c r="K24" s="3">
        <v>0</v>
      </c>
      <c r="L24" s="3">
        <v>10.502333333333334</v>
      </c>
      <c r="M24" s="3">
        <v>9.0974444444444416</v>
      </c>
      <c r="N24" s="3">
        <v>0</v>
      </c>
      <c r="O24" s="3">
        <f>SUM(Table2[[#This Row],[Qualified Social Work Staff Hours]:[Other Social Work Staff Hours]])/Table2[[#This Row],[MDS Census]]</f>
        <v>0.18420022497187846</v>
      </c>
      <c r="P24" s="3">
        <v>0</v>
      </c>
      <c r="Q24" s="3">
        <v>4.4721111111111123</v>
      </c>
      <c r="R24" s="3">
        <f>SUM(Table2[[#This Row],[Qualified Activities Professional Hours]:[Other Activities Professional Hours]])/Table2[[#This Row],[MDS Census]]</f>
        <v>9.0548931383577086E-2</v>
      </c>
      <c r="S24" s="3">
        <v>13.692444444444444</v>
      </c>
      <c r="T24" s="3">
        <v>31.149666666666668</v>
      </c>
      <c r="U24" s="3">
        <v>0</v>
      </c>
      <c r="V24" s="3">
        <f>SUM(Table2[[#This Row],[Occupational Therapist Hours]:[OT Aide Hours]])/Table2[[#This Row],[MDS Census]]</f>
        <v>0.90793925759280092</v>
      </c>
      <c r="W24" s="3">
        <v>8.5800000000000018</v>
      </c>
      <c r="X24" s="3">
        <v>37.589222222222233</v>
      </c>
      <c r="Y24" s="3">
        <v>0</v>
      </c>
      <c r="Z24" s="3">
        <f>SUM(Table2[[#This Row],[Physical Therapist (PT) Hours]:[PT Aide Hours]])/Table2[[#This Row],[MDS Census]]</f>
        <v>0.93480989876265486</v>
      </c>
      <c r="AA24" s="3">
        <v>0</v>
      </c>
      <c r="AB24" s="3">
        <v>2.7843333333333335</v>
      </c>
      <c r="AC24" s="3">
        <v>0</v>
      </c>
      <c r="AD24" s="3">
        <v>0</v>
      </c>
      <c r="AE24" s="3">
        <v>0</v>
      </c>
      <c r="AF24" s="3">
        <v>0</v>
      </c>
      <c r="AG24" s="3">
        <v>0</v>
      </c>
      <c r="AH24" s="1" t="s">
        <v>22</v>
      </c>
      <c r="AI24" s="17">
        <v>5</v>
      </c>
      <c r="AJ24" s="1"/>
    </row>
    <row r="25" spans="1:36" x14ac:dyDescent="0.2">
      <c r="A25" s="1" t="s">
        <v>680</v>
      </c>
      <c r="B25" s="1" t="s">
        <v>708</v>
      </c>
      <c r="C25" s="1" t="s">
        <v>1437</v>
      </c>
      <c r="D25" s="1" t="s">
        <v>1754</v>
      </c>
      <c r="E25" s="3">
        <v>28.966666666666665</v>
      </c>
      <c r="F25" s="3">
        <v>5.4222222222222225</v>
      </c>
      <c r="G25" s="3">
        <v>0.8</v>
      </c>
      <c r="H25" s="3">
        <v>3.3333333333333333E-2</v>
      </c>
      <c r="I25" s="3">
        <v>5.333333333333333</v>
      </c>
      <c r="J25" s="3">
        <v>0</v>
      </c>
      <c r="K25" s="3">
        <v>0.88888888888888884</v>
      </c>
      <c r="L25" s="3">
        <v>0.87033333333333329</v>
      </c>
      <c r="M25" s="3">
        <v>5.5111111111111111</v>
      </c>
      <c r="N25" s="3">
        <v>0</v>
      </c>
      <c r="O25" s="3">
        <f>SUM(Table2[[#This Row],[Qualified Social Work Staff Hours]:[Other Social Work Staff Hours]])/Table2[[#This Row],[MDS Census]]</f>
        <v>0.19025700038358268</v>
      </c>
      <c r="P25" s="3">
        <v>4.4611111111111112</v>
      </c>
      <c r="Q25" s="3">
        <v>9.6544444444444402</v>
      </c>
      <c r="R25" s="3">
        <f>SUM(Table2[[#This Row],[Qualified Activities Professional Hours]:[Other Activities Professional Hours]])/Table2[[#This Row],[MDS Census]]</f>
        <v>0.48730341388569226</v>
      </c>
      <c r="S25" s="3">
        <v>4.7</v>
      </c>
      <c r="T25" s="3">
        <v>4.1666666666666664E-2</v>
      </c>
      <c r="U25" s="3">
        <v>0</v>
      </c>
      <c r="V25" s="3">
        <f>SUM(Table2[[#This Row],[Occupational Therapist Hours]:[OT Aide Hours]])/Table2[[#This Row],[MDS Census]]</f>
        <v>0.16369390103567322</v>
      </c>
      <c r="W25" s="3">
        <v>1.2416666666666667</v>
      </c>
      <c r="X25" s="3">
        <v>1.5194444444444444</v>
      </c>
      <c r="Y25" s="3">
        <v>0</v>
      </c>
      <c r="Z25" s="3">
        <f>SUM(Table2[[#This Row],[Physical Therapist (PT) Hours]:[PT Aide Hours]])/Table2[[#This Row],[MDS Census]]</f>
        <v>9.5320291522823175E-2</v>
      </c>
      <c r="AA25" s="3">
        <v>0.44444444444444442</v>
      </c>
      <c r="AB25" s="3">
        <v>0</v>
      </c>
      <c r="AC25" s="3">
        <v>0</v>
      </c>
      <c r="AD25" s="3">
        <v>0</v>
      </c>
      <c r="AE25" s="3">
        <v>0</v>
      </c>
      <c r="AF25" s="3">
        <v>0</v>
      </c>
      <c r="AG25" s="3">
        <v>0.57777777777777772</v>
      </c>
      <c r="AH25" s="1" t="s">
        <v>23</v>
      </c>
      <c r="AI25" s="17">
        <v>5</v>
      </c>
      <c r="AJ25" s="1"/>
    </row>
    <row r="26" spans="1:36" x14ac:dyDescent="0.2">
      <c r="A26" s="1" t="s">
        <v>680</v>
      </c>
      <c r="B26" s="1" t="s">
        <v>709</v>
      </c>
      <c r="C26" s="1" t="s">
        <v>1438</v>
      </c>
      <c r="D26" s="1" t="s">
        <v>1706</v>
      </c>
      <c r="E26" s="3">
        <v>48.044444444444444</v>
      </c>
      <c r="F26" s="3">
        <v>5.4222222222222225</v>
      </c>
      <c r="G26" s="3">
        <v>0</v>
      </c>
      <c r="H26" s="3">
        <v>0.33022222222222236</v>
      </c>
      <c r="I26" s="3">
        <v>0</v>
      </c>
      <c r="J26" s="3">
        <v>0</v>
      </c>
      <c r="K26" s="3">
        <v>0</v>
      </c>
      <c r="L26" s="3">
        <v>5.9458888888888888</v>
      </c>
      <c r="M26" s="3">
        <v>6.8444444444444441</v>
      </c>
      <c r="N26" s="3">
        <v>0</v>
      </c>
      <c r="O26" s="3">
        <f>SUM(Table2[[#This Row],[Qualified Social Work Staff Hours]:[Other Social Work Staff Hours]])/Table2[[#This Row],[MDS Census]]</f>
        <v>0.14246068455134134</v>
      </c>
      <c r="P26" s="3">
        <v>3.0222222222222221</v>
      </c>
      <c r="Q26" s="3">
        <v>7.8472222222222223</v>
      </c>
      <c r="R26" s="3">
        <f>SUM(Table2[[#This Row],[Qualified Activities Professional Hours]:[Other Activities Professional Hours]])/Table2[[#This Row],[MDS Census]]</f>
        <v>0.22623728029602219</v>
      </c>
      <c r="S26" s="3">
        <v>5.3032222222222209</v>
      </c>
      <c r="T26" s="3">
        <v>9.0798888888888865</v>
      </c>
      <c r="U26" s="3">
        <v>0</v>
      </c>
      <c r="V26" s="3">
        <f>SUM(Table2[[#This Row],[Occupational Therapist Hours]:[OT Aide Hours]])/Table2[[#This Row],[MDS Census]]</f>
        <v>0.29937095282146153</v>
      </c>
      <c r="W26" s="3">
        <v>5.126777777777777</v>
      </c>
      <c r="X26" s="3">
        <v>12.359777777777781</v>
      </c>
      <c r="Y26" s="3">
        <v>0</v>
      </c>
      <c r="Z26" s="3">
        <f>SUM(Table2[[#This Row],[Physical Therapist (PT) Hours]:[PT Aide Hours]])/Table2[[#This Row],[MDS Census]]</f>
        <v>0.36396623496762265</v>
      </c>
      <c r="AA26" s="3">
        <v>0</v>
      </c>
      <c r="AB26" s="3">
        <v>0</v>
      </c>
      <c r="AC26" s="3">
        <v>0</v>
      </c>
      <c r="AD26" s="3">
        <v>0</v>
      </c>
      <c r="AE26" s="3">
        <v>0</v>
      </c>
      <c r="AF26" s="3">
        <v>3.3777777777777778</v>
      </c>
      <c r="AG26" s="3">
        <v>0</v>
      </c>
      <c r="AH26" s="1" t="s">
        <v>24</v>
      </c>
      <c r="AI26" s="17">
        <v>5</v>
      </c>
      <c r="AJ26" s="1"/>
    </row>
    <row r="27" spans="1:36" x14ac:dyDescent="0.2">
      <c r="A27" s="1" t="s">
        <v>680</v>
      </c>
      <c r="B27" s="1" t="s">
        <v>710</v>
      </c>
      <c r="C27" s="1" t="s">
        <v>1420</v>
      </c>
      <c r="D27" s="1" t="s">
        <v>1741</v>
      </c>
      <c r="E27" s="3">
        <v>61.744444444444447</v>
      </c>
      <c r="F27" s="3">
        <v>8.7111111111111104</v>
      </c>
      <c r="G27" s="3">
        <v>0.13333333333333333</v>
      </c>
      <c r="H27" s="3">
        <v>0.12222222222222222</v>
      </c>
      <c r="I27" s="3">
        <v>3.3333333333333335</v>
      </c>
      <c r="J27" s="3">
        <v>0.13333333333333333</v>
      </c>
      <c r="K27" s="3">
        <v>0</v>
      </c>
      <c r="L27" s="3">
        <v>1.2992222222222221</v>
      </c>
      <c r="M27" s="3">
        <v>0.57777777777777772</v>
      </c>
      <c r="N27" s="3">
        <v>0</v>
      </c>
      <c r="O27" s="3">
        <f>SUM(Table2[[#This Row],[Qualified Social Work Staff Hours]:[Other Social Work Staff Hours]])/Table2[[#This Row],[MDS Census]]</f>
        <v>9.3575670325715295E-3</v>
      </c>
      <c r="P27" s="3">
        <v>0</v>
      </c>
      <c r="Q27" s="3">
        <v>15.136111111111111</v>
      </c>
      <c r="R27" s="3">
        <f>SUM(Table2[[#This Row],[Qualified Activities Professional Hours]:[Other Activities Professional Hours]])/Table2[[#This Row],[MDS Census]]</f>
        <v>0.24514126327154939</v>
      </c>
      <c r="S27" s="3">
        <v>4.3951111111111141</v>
      </c>
      <c r="T27" s="3">
        <v>0</v>
      </c>
      <c r="U27" s="3">
        <v>0</v>
      </c>
      <c r="V27" s="3">
        <f>SUM(Table2[[#This Row],[Occupational Therapist Hours]:[OT Aide Hours]])/Table2[[#This Row],[MDS Census]]</f>
        <v>7.1182292603923031E-2</v>
      </c>
      <c r="W27" s="3">
        <v>9.1432222222222226</v>
      </c>
      <c r="X27" s="3">
        <v>0.28555555555555556</v>
      </c>
      <c r="Y27" s="3">
        <v>0</v>
      </c>
      <c r="Z27" s="3">
        <f>SUM(Table2[[#This Row],[Physical Therapist (PT) Hours]:[PT Aide Hours]])/Table2[[#This Row],[MDS Census]]</f>
        <v>0.15270649631095914</v>
      </c>
      <c r="AA27" s="3">
        <v>0</v>
      </c>
      <c r="AB27" s="3">
        <v>0</v>
      </c>
      <c r="AC27" s="3">
        <v>0</v>
      </c>
      <c r="AD27" s="3">
        <v>0</v>
      </c>
      <c r="AE27" s="3">
        <v>0</v>
      </c>
      <c r="AF27" s="3">
        <v>0</v>
      </c>
      <c r="AG27" s="3">
        <v>0</v>
      </c>
      <c r="AH27" s="1" t="s">
        <v>25</v>
      </c>
      <c r="AI27" s="17">
        <v>5</v>
      </c>
      <c r="AJ27" s="1"/>
    </row>
    <row r="28" spans="1:36" x14ac:dyDescent="0.2">
      <c r="A28" s="1" t="s">
        <v>680</v>
      </c>
      <c r="B28" s="1" t="s">
        <v>711</v>
      </c>
      <c r="C28" s="1" t="s">
        <v>1439</v>
      </c>
      <c r="D28" s="1" t="s">
        <v>1741</v>
      </c>
      <c r="E28" s="3">
        <v>78.099999999999994</v>
      </c>
      <c r="F28" s="3">
        <v>5.4222222222222225</v>
      </c>
      <c r="G28" s="3">
        <v>0.13333333333333333</v>
      </c>
      <c r="H28" s="3">
        <v>0.50555555555555554</v>
      </c>
      <c r="I28" s="3">
        <v>1.4</v>
      </c>
      <c r="J28" s="3">
        <v>0</v>
      </c>
      <c r="K28" s="3">
        <v>0</v>
      </c>
      <c r="L28" s="3">
        <v>3.8728888888888884</v>
      </c>
      <c r="M28" s="3">
        <v>4.4444444444444446E-2</v>
      </c>
      <c r="N28" s="3">
        <v>5.3055555555555554</v>
      </c>
      <c r="O28" s="3">
        <f>SUM(Table2[[#This Row],[Qualified Social Work Staff Hours]:[Other Social Work Staff Hours]])/Table2[[#This Row],[MDS Census]]</f>
        <v>6.8501920614596673E-2</v>
      </c>
      <c r="P28" s="3">
        <v>3.7166666666666668</v>
      </c>
      <c r="Q28" s="3">
        <v>10.938888888888888</v>
      </c>
      <c r="R28" s="3">
        <f>SUM(Table2[[#This Row],[Qualified Activities Professional Hours]:[Other Activities Professional Hours]])/Table2[[#This Row],[MDS Census]]</f>
        <v>0.18765115948214539</v>
      </c>
      <c r="S28" s="3">
        <v>6.4249999999999998</v>
      </c>
      <c r="T28" s="3">
        <v>5.5555555555555552E-2</v>
      </c>
      <c r="U28" s="3">
        <v>0</v>
      </c>
      <c r="V28" s="3">
        <f>SUM(Table2[[#This Row],[Occupational Therapist Hours]:[OT Aide Hours]])/Table2[[#This Row],[MDS Census]]</f>
        <v>8.2977663963579459E-2</v>
      </c>
      <c r="W28" s="3">
        <v>5.0716666666666672</v>
      </c>
      <c r="X28" s="3">
        <v>0.15411111111111112</v>
      </c>
      <c r="Y28" s="3">
        <v>0</v>
      </c>
      <c r="Z28" s="3">
        <f>SUM(Table2[[#This Row],[Physical Therapist (PT) Hours]:[PT Aide Hours]])/Table2[[#This Row],[MDS Census]]</f>
        <v>6.6911367193057347E-2</v>
      </c>
      <c r="AA28" s="3">
        <v>0</v>
      </c>
      <c r="AB28" s="3">
        <v>8.3333333333333329E-2</v>
      </c>
      <c r="AC28" s="3">
        <v>0</v>
      </c>
      <c r="AD28" s="3">
        <v>0</v>
      </c>
      <c r="AE28" s="3">
        <v>0</v>
      </c>
      <c r="AF28" s="3">
        <v>8.3333333333333332E-3</v>
      </c>
      <c r="AG28" s="3">
        <v>0</v>
      </c>
      <c r="AH28" s="1" t="s">
        <v>26</v>
      </c>
      <c r="AI28" s="17">
        <v>5</v>
      </c>
      <c r="AJ28" s="1"/>
    </row>
    <row r="29" spans="1:36" x14ac:dyDescent="0.2">
      <c r="A29" s="1" t="s">
        <v>680</v>
      </c>
      <c r="B29" s="1" t="s">
        <v>712</v>
      </c>
      <c r="C29" s="1" t="s">
        <v>1440</v>
      </c>
      <c r="D29" s="1" t="s">
        <v>1755</v>
      </c>
      <c r="E29" s="3">
        <v>96.2</v>
      </c>
      <c r="F29" s="3">
        <v>14.763555555555554</v>
      </c>
      <c r="G29" s="3">
        <v>0</v>
      </c>
      <c r="H29" s="3">
        <v>0</v>
      </c>
      <c r="I29" s="3">
        <v>0</v>
      </c>
      <c r="J29" s="3">
        <v>0</v>
      </c>
      <c r="K29" s="3">
        <v>0</v>
      </c>
      <c r="L29" s="3">
        <v>1.5840000000000003</v>
      </c>
      <c r="M29" s="3">
        <v>6.2937777777777768</v>
      </c>
      <c r="N29" s="3">
        <v>0</v>
      </c>
      <c r="O29" s="3">
        <f>SUM(Table2[[#This Row],[Qualified Social Work Staff Hours]:[Other Social Work Staff Hours]])/Table2[[#This Row],[MDS Census]]</f>
        <v>6.5423885423885414E-2</v>
      </c>
      <c r="P29" s="3">
        <v>24.790111111111123</v>
      </c>
      <c r="Q29" s="3">
        <v>0</v>
      </c>
      <c r="R29" s="3">
        <f>SUM(Table2[[#This Row],[Qualified Activities Professional Hours]:[Other Activities Professional Hours]])/Table2[[#This Row],[MDS Census]]</f>
        <v>0.25769346269346283</v>
      </c>
      <c r="S29" s="3">
        <v>1.216</v>
      </c>
      <c r="T29" s="3">
        <v>3.7006666666666659</v>
      </c>
      <c r="U29" s="3">
        <v>0</v>
      </c>
      <c r="V29" s="3">
        <f>SUM(Table2[[#This Row],[Occupational Therapist Hours]:[OT Aide Hours]])/Table2[[#This Row],[MDS Census]]</f>
        <v>5.1108801108801102E-2</v>
      </c>
      <c r="W29" s="3">
        <v>1.4156666666666669</v>
      </c>
      <c r="X29" s="3">
        <v>0</v>
      </c>
      <c r="Y29" s="3">
        <v>4.790222222222221</v>
      </c>
      <c r="Z29" s="3">
        <f>SUM(Table2[[#This Row],[Physical Therapist (PT) Hours]:[PT Aide Hours]])/Table2[[#This Row],[MDS Census]]</f>
        <v>6.4510279510279489E-2</v>
      </c>
      <c r="AA29" s="3">
        <v>15.802777777777777</v>
      </c>
      <c r="AB29" s="3">
        <v>43.991000000000014</v>
      </c>
      <c r="AC29" s="3">
        <v>0</v>
      </c>
      <c r="AD29" s="3">
        <v>0</v>
      </c>
      <c r="AE29" s="3">
        <v>0</v>
      </c>
      <c r="AF29" s="3">
        <v>0</v>
      </c>
      <c r="AG29" s="3">
        <v>0</v>
      </c>
      <c r="AH29" s="1" t="s">
        <v>27</v>
      </c>
      <c r="AI29" s="17">
        <v>5</v>
      </c>
      <c r="AJ29" s="1"/>
    </row>
    <row r="30" spans="1:36" x14ac:dyDescent="0.2">
      <c r="A30" s="1" t="s">
        <v>680</v>
      </c>
      <c r="B30" s="1" t="s">
        <v>713</v>
      </c>
      <c r="C30" s="1" t="s">
        <v>1375</v>
      </c>
      <c r="D30" s="1" t="s">
        <v>1756</v>
      </c>
      <c r="E30" s="3">
        <v>48.355555555555554</v>
      </c>
      <c r="F30" s="3">
        <v>24.044444444444444</v>
      </c>
      <c r="G30" s="3">
        <v>0.48055555555555557</v>
      </c>
      <c r="H30" s="3">
        <v>0.15</v>
      </c>
      <c r="I30" s="3">
        <v>0.41666666666666669</v>
      </c>
      <c r="J30" s="3">
        <v>0</v>
      </c>
      <c r="K30" s="3">
        <v>0</v>
      </c>
      <c r="L30" s="3">
        <v>2.0051111111111117</v>
      </c>
      <c r="M30" s="3">
        <v>0</v>
      </c>
      <c r="N30" s="3">
        <v>5.4194444444444443</v>
      </c>
      <c r="O30" s="3">
        <f>SUM(Table2[[#This Row],[Qualified Social Work Staff Hours]:[Other Social Work Staff Hours]])/Table2[[#This Row],[MDS Census]]</f>
        <v>0.11207490808823529</v>
      </c>
      <c r="P30" s="3">
        <v>5.3055555555555554</v>
      </c>
      <c r="Q30" s="3">
        <v>7.1222222222222218</v>
      </c>
      <c r="R30" s="3">
        <f>SUM(Table2[[#This Row],[Qualified Activities Professional Hours]:[Other Activities Professional Hours]])/Table2[[#This Row],[MDS Census]]</f>
        <v>0.25700827205882354</v>
      </c>
      <c r="S30" s="3">
        <v>3.3385555555555539</v>
      </c>
      <c r="T30" s="3">
        <v>5.3136666666666681</v>
      </c>
      <c r="U30" s="3">
        <v>0</v>
      </c>
      <c r="V30" s="3">
        <f>SUM(Table2[[#This Row],[Occupational Therapist Hours]:[OT Aide Hours]])/Table2[[#This Row],[MDS Census]]</f>
        <v>0.17892922794117647</v>
      </c>
      <c r="W30" s="3">
        <v>4.1387777777777774</v>
      </c>
      <c r="X30" s="3">
        <v>4.5197777777777759</v>
      </c>
      <c r="Y30" s="3">
        <v>0</v>
      </c>
      <c r="Z30" s="3">
        <f>SUM(Table2[[#This Row],[Physical Therapist (PT) Hours]:[PT Aide Hours]])/Table2[[#This Row],[MDS Census]]</f>
        <v>0.17906020220588231</v>
      </c>
      <c r="AA30" s="3">
        <v>0</v>
      </c>
      <c r="AB30" s="3">
        <v>0</v>
      </c>
      <c r="AC30" s="3">
        <v>0</v>
      </c>
      <c r="AD30" s="3">
        <v>0</v>
      </c>
      <c r="AE30" s="3">
        <v>0</v>
      </c>
      <c r="AF30" s="3">
        <v>0</v>
      </c>
      <c r="AG30" s="3">
        <v>0</v>
      </c>
      <c r="AH30" s="1" t="s">
        <v>28</v>
      </c>
      <c r="AI30" s="17">
        <v>5</v>
      </c>
      <c r="AJ30" s="1"/>
    </row>
    <row r="31" spans="1:36" x14ac:dyDescent="0.2">
      <c r="A31" s="1" t="s">
        <v>680</v>
      </c>
      <c r="B31" s="1" t="s">
        <v>714</v>
      </c>
      <c r="C31" s="1" t="s">
        <v>1441</v>
      </c>
      <c r="D31" s="1" t="s">
        <v>1757</v>
      </c>
      <c r="E31" s="3">
        <v>146.9111111111111</v>
      </c>
      <c r="F31" s="3">
        <v>9.2638888888888893</v>
      </c>
      <c r="G31" s="3">
        <v>0.26666666666666666</v>
      </c>
      <c r="H31" s="3">
        <v>0.61111111111111116</v>
      </c>
      <c r="I31" s="3">
        <v>1.913888888888889</v>
      </c>
      <c r="J31" s="3">
        <v>0</v>
      </c>
      <c r="K31" s="3">
        <v>0</v>
      </c>
      <c r="L31" s="3">
        <v>9.9143333333333317</v>
      </c>
      <c r="M31" s="3">
        <v>4.4444444444444446E-2</v>
      </c>
      <c r="N31" s="3">
        <v>10.377777777777778</v>
      </c>
      <c r="O31" s="3">
        <f>SUM(Table2[[#This Row],[Qualified Social Work Staff Hours]:[Other Social Work Staff Hours]])/Table2[[#This Row],[MDS Census]]</f>
        <v>7.0942368779307222E-2</v>
      </c>
      <c r="P31" s="3">
        <v>4.8361111111111112</v>
      </c>
      <c r="Q31" s="3">
        <v>16.975000000000001</v>
      </c>
      <c r="R31" s="3">
        <f>SUM(Table2[[#This Row],[Qualified Activities Professional Hours]:[Other Activities Professional Hours]])/Table2[[#This Row],[MDS Census]]</f>
        <v>0.14846468007865682</v>
      </c>
      <c r="S31" s="3">
        <v>5.4831111111111106</v>
      </c>
      <c r="T31" s="3">
        <v>13.82122222222222</v>
      </c>
      <c r="U31" s="3">
        <v>0</v>
      </c>
      <c r="V31" s="3">
        <f>SUM(Table2[[#This Row],[Occupational Therapist Hours]:[OT Aide Hours]])/Table2[[#This Row],[MDS Census]]</f>
        <v>0.13140145212524582</v>
      </c>
      <c r="W31" s="3">
        <v>11.429555555555565</v>
      </c>
      <c r="X31" s="3">
        <v>9.4011111111111099</v>
      </c>
      <c r="Y31" s="3">
        <v>5.5401111111111092</v>
      </c>
      <c r="Z31" s="3">
        <f>SUM(Table2[[#This Row],[Physical Therapist (PT) Hours]:[PT Aide Hours]])/Table2[[#This Row],[MDS Census]]</f>
        <v>0.17950158826198764</v>
      </c>
      <c r="AA31" s="3">
        <v>28.419444444444444</v>
      </c>
      <c r="AB31" s="3">
        <v>8.611111111111111E-2</v>
      </c>
      <c r="AC31" s="3">
        <v>0</v>
      </c>
      <c r="AD31" s="3">
        <v>0</v>
      </c>
      <c r="AE31" s="3">
        <v>0</v>
      </c>
      <c r="AF31" s="3">
        <v>4.1666666666666664E-2</v>
      </c>
      <c r="AG31" s="3">
        <v>0</v>
      </c>
      <c r="AH31" s="1" t="s">
        <v>29</v>
      </c>
      <c r="AI31" s="17">
        <v>5</v>
      </c>
      <c r="AJ31" s="1"/>
    </row>
    <row r="32" spans="1:36" x14ac:dyDescent="0.2">
      <c r="A32" s="1" t="s">
        <v>680</v>
      </c>
      <c r="B32" s="1" t="s">
        <v>715</v>
      </c>
      <c r="C32" s="1" t="s">
        <v>1442</v>
      </c>
      <c r="D32" s="1" t="s">
        <v>1753</v>
      </c>
      <c r="E32" s="3">
        <v>59.255555555555553</v>
      </c>
      <c r="F32" s="3">
        <v>4.7555555555555555</v>
      </c>
      <c r="G32" s="3">
        <v>0.14444444444444443</v>
      </c>
      <c r="H32" s="3">
        <v>0.32500000000000001</v>
      </c>
      <c r="I32" s="3">
        <v>0.3</v>
      </c>
      <c r="J32" s="3">
        <v>0</v>
      </c>
      <c r="K32" s="3">
        <v>0</v>
      </c>
      <c r="L32" s="3">
        <v>3.3688888888888893</v>
      </c>
      <c r="M32" s="3">
        <v>0.05</v>
      </c>
      <c r="N32" s="3">
        <v>4.95</v>
      </c>
      <c r="O32" s="3">
        <f>SUM(Table2[[#This Row],[Qualified Social Work Staff Hours]:[Other Social Work Staff Hours]])/Table2[[#This Row],[MDS Census]]</f>
        <v>8.438027376711045E-2</v>
      </c>
      <c r="P32" s="3">
        <v>4.8888888888888893</v>
      </c>
      <c r="Q32" s="3">
        <v>12.769444444444444</v>
      </c>
      <c r="R32" s="3">
        <f>SUM(Table2[[#This Row],[Qualified Activities Professional Hours]:[Other Activities Professional Hours]])/Table2[[#This Row],[MDS Census]]</f>
        <v>0.29800300018751169</v>
      </c>
      <c r="S32" s="3">
        <v>2.3603333333333332</v>
      </c>
      <c r="T32" s="3">
        <v>8.4596666666666671</v>
      </c>
      <c r="U32" s="3">
        <v>0</v>
      </c>
      <c r="V32" s="3">
        <f>SUM(Table2[[#This Row],[Occupational Therapist Hours]:[OT Aide Hours]])/Table2[[#This Row],[MDS Census]]</f>
        <v>0.18259891243202703</v>
      </c>
      <c r="W32" s="3">
        <v>2.5694444444444446</v>
      </c>
      <c r="X32" s="3">
        <v>7.3935555555555554</v>
      </c>
      <c r="Y32" s="3">
        <v>0</v>
      </c>
      <c r="Z32" s="3">
        <f>SUM(Table2[[#This Row],[Physical Therapist (PT) Hours]:[PT Aide Hours]])/Table2[[#This Row],[MDS Census]]</f>
        <v>0.1681361335083443</v>
      </c>
      <c r="AA32" s="3">
        <v>0</v>
      </c>
      <c r="AB32" s="3">
        <v>0</v>
      </c>
      <c r="AC32" s="3">
        <v>0</v>
      </c>
      <c r="AD32" s="3">
        <v>0</v>
      </c>
      <c r="AE32" s="3">
        <v>0</v>
      </c>
      <c r="AF32" s="3">
        <v>0</v>
      </c>
      <c r="AG32" s="3">
        <v>0</v>
      </c>
      <c r="AH32" s="1" t="s">
        <v>30</v>
      </c>
      <c r="AI32" s="17">
        <v>5</v>
      </c>
      <c r="AJ32" s="1"/>
    </row>
    <row r="33" spans="1:36" x14ac:dyDescent="0.2">
      <c r="A33" s="1" t="s">
        <v>680</v>
      </c>
      <c r="B33" s="1" t="s">
        <v>716</v>
      </c>
      <c r="C33" s="1" t="s">
        <v>1404</v>
      </c>
      <c r="D33" s="1" t="s">
        <v>1756</v>
      </c>
      <c r="E33" s="3">
        <v>75</v>
      </c>
      <c r="F33" s="3">
        <v>24.742222222222235</v>
      </c>
      <c r="G33" s="3">
        <v>0</v>
      </c>
      <c r="H33" s="3">
        <v>0.3</v>
      </c>
      <c r="I33" s="3">
        <v>1.1111111111111112</v>
      </c>
      <c r="J33" s="3">
        <v>0</v>
      </c>
      <c r="K33" s="3">
        <v>0</v>
      </c>
      <c r="L33" s="3">
        <v>0.94622222222222252</v>
      </c>
      <c r="M33" s="3">
        <v>10.561111111111112</v>
      </c>
      <c r="N33" s="3">
        <v>0</v>
      </c>
      <c r="O33" s="3">
        <f>SUM(Table2[[#This Row],[Qualified Social Work Staff Hours]:[Other Social Work Staff Hours]])/Table2[[#This Row],[MDS Census]]</f>
        <v>0.14081481481481484</v>
      </c>
      <c r="P33" s="3">
        <v>5.5222222222222221</v>
      </c>
      <c r="Q33" s="3">
        <v>19.487777777777779</v>
      </c>
      <c r="R33" s="3">
        <f>SUM(Table2[[#This Row],[Qualified Activities Professional Hours]:[Other Activities Professional Hours]])/Table2[[#This Row],[MDS Census]]</f>
        <v>0.33346666666666669</v>
      </c>
      <c r="S33" s="3">
        <v>1.6921111111111116</v>
      </c>
      <c r="T33" s="3">
        <v>5.7794444444444446</v>
      </c>
      <c r="U33" s="3">
        <v>0</v>
      </c>
      <c r="V33" s="3">
        <f>SUM(Table2[[#This Row],[Occupational Therapist Hours]:[OT Aide Hours]])/Table2[[#This Row],[MDS Census]]</f>
        <v>9.9620740740740746E-2</v>
      </c>
      <c r="W33" s="3">
        <v>1.5555555555555551</v>
      </c>
      <c r="X33" s="3">
        <v>3.7316666666666674</v>
      </c>
      <c r="Y33" s="3">
        <v>0</v>
      </c>
      <c r="Z33" s="3">
        <f>SUM(Table2[[#This Row],[Physical Therapist (PT) Hours]:[PT Aide Hours]])/Table2[[#This Row],[MDS Census]]</f>
        <v>7.0496296296296307E-2</v>
      </c>
      <c r="AA33" s="3">
        <v>0</v>
      </c>
      <c r="AB33" s="3">
        <v>0</v>
      </c>
      <c r="AC33" s="3">
        <v>0</v>
      </c>
      <c r="AD33" s="3">
        <v>0</v>
      </c>
      <c r="AE33" s="3">
        <v>0</v>
      </c>
      <c r="AF33" s="3">
        <v>0</v>
      </c>
      <c r="AG33" s="3">
        <v>0.31111111111111112</v>
      </c>
      <c r="AH33" s="1" t="s">
        <v>31</v>
      </c>
      <c r="AI33" s="17">
        <v>5</v>
      </c>
      <c r="AJ33" s="1"/>
    </row>
    <row r="34" spans="1:36" x14ac:dyDescent="0.2">
      <c r="A34" s="1" t="s">
        <v>680</v>
      </c>
      <c r="B34" s="1" t="s">
        <v>717</v>
      </c>
      <c r="C34" s="1" t="s">
        <v>1443</v>
      </c>
      <c r="D34" s="1" t="s">
        <v>1741</v>
      </c>
      <c r="E34" s="3">
        <v>200.97777777777779</v>
      </c>
      <c r="F34" s="3">
        <v>54.819444444444443</v>
      </c>
      <c r="G34" s="3">
        <v>0</v>
      </c>
      <c r="H34" s="3">
        <v>0.7</v>
      </c>
      <c r="I34" s="3">
        <v>1.4333333333333333</v>
      </c>
      <c r="J34" s="3">
        <v>0</v>
      </c>
      <c r="K34" s="3">
        <v>0</v>
      </c>
      <c r="L34" s="3">
        <v>2.8247777777777778</v>
      </c>
      <c r="M34" s="3">
        <v>0</v>
      </c>
      <c r="N34" s="3">
        <v>22.577777777777779</v>
      </c>
      <c r="O34" s="3">
        <f>SUM(Table2[[#This Row],[Qualified Social Work Staff Hours]:[Other Social Work Staff Hours]])/Table2[[#This Row],[MDS Census]]</f>
        <v>0.11233967271118973</v>
      </c>
      <c r="P34" s="3">
        <v>11.111111111111111</v>
      </c>
      <c r="Q34" s="3">
        <v>0</v>
      </c>
      <c r="R34" s="3">
        <f>SUM(Table2[[#This Row],[Qualified Activities Professional Hours]:[Other Activities Professional Hours]])/Table2[[#This Row],[MDS Census]]</f>
        <v>5.5285272003538249E-2</v>
      </c>
      <c r="S34" s="3">
        <v>2.5159999999999996</v>
      </c>
      <c r="T34" s="3">
        <v>2.6598888888888887</v>
      </c>
      <c r="U34" s="3">
        <v>0</v>
      </c>
      <c r="V34" s="3">
        <f>SUM(Table2[[#This Row],[Occupational Therapist Hours]:[OT Aide Hours]])/Table2[[#This Row],[MDS Census]]</f>
        <v>2.5753538257408223E-2</v>
      </c>
      <c r="W34" s="3">
        <v>6.6711111111111121</v>
      </c>
      <c r="X34" s="3">
        <v>2.2478888888888879</v>
      </c>
      <c r="Y34" s="3">
        <v>0</v>
      </c>
      <c r="Z34" s="3">
        <f>SUM(Table2[[#This Row],[Physical Therapist (PT) Hours]:[PT Aide Hours]])/Table2[[#This Row],[MDS Census]]</f>
        <v>4.4378040689960194E-2</v>
      </c>
      <c r="AA34" s="3">
        <v>0</v>
      </c>
      <c r="AB34" s="3">
        <v>0</v>
      </c>
      <c r="AC34" s="3">
        <v>0</v>
      </c>
      <c r="AD34" s="3">
        <v>0</v>
      </c>
      <c r="AE34" s="3">
        <v>0</v>
      </c>
      <c r="AF34" s="3">
        <v>39.62777777777778</v>
      </c>
      <c r="AG34" s="3">
        <v>0</v>
      </c>
      <c r="AH34" s="1" t="s">
        <v>32</v>
      </c>
      <c r="AI34" s="17">
        <v>5</v>
      </c>
      <c r="AJ34" s="1"/>
    </row>
    <row r="35" spans="1:36" x14ac:dyDescent="0.2">
      <c r="A35" s="1" t="s">
        <v>680</v>
      </c>
      <c r="B35" s="1" t="s">
        <v>718</v>
      </c>
      <c r="C35" s="1" t="s">
        <v>1444</v>
      </c>
      <c r="D35" s="1" t="s">
        <v>1741</v>
      </c>
      <c r="E35" s="3">
        <v>122.38888888888889</v>
      </c>
      <c r="F35" s="3">
        <v>10.644444444444444</v>
      </c>
      <c r="G35" s="3">
        <v>0.67777777777777781</v>
      </c>
      <c r="H35" s="3">
        <v>0.51666666666666672</v>
      </c>
      <c r="I35" s="3">
        <v>2.1444444444444444</v>
      </c>
      <c r="J35" s="3">
        <v>0</v>
      </c>
      <c r="K35" s="3">
        <v>0</v>
      </c>
      <c r="L35" s="3">
        <v>2.4923333333333337</v>
      </c>
      <c r="M35" s="3">
        <v>4.4444444444444446E-2</v>
      </c>
      <c r="N35" s="3">
        <v>0</v>
      </c>
      <c r="O35" s="3">
        <f>SUM(Table2[[#This Row],[Qualified Social Work Staff Hours]:[Other Social Work Staff Hours]])/Table2[[#This Row],[MDS Census]]</f>
        <v>3.6314117113027693E-4</v>
      </c>
      <c r="P35" s="3">
        <v>5.3055555555555554</v>
      </c>
      <c r="Q35" s="3">
        <v>11.297222222222222</v>
      </c>
      <c r="R35" s="3">
        <f>SUM(Table2[[#This Row],[Qualified Activities Professional Hours]:[Other Activities Professional Hours]])/Table2[[#This Row],[MDS Census]]</f>
        <v>0.13565592374035407</v>
      </c>
      <c r="S35" s="3">
        <v>7.4465555555555536</v>
      </c>
      <c r="T35" s="3">
        <v>4.2821111111111101</v>
      </c>
      <c r="U35" s="3">
        <v>0</v>
      </c>
      <c r="V35" s="3">
        <f>SUM(Table2[[#This Row],[Occupational Therapist Hours]:[OT Aide Hours]])/Table2[[#This Row],[MDS Census]]</f>
        <v>9.5831139355424394E-2</v>
      </c>
      <c r="W35" s="3">
        <v>2.3001111111111117</v>
      </c>
      <c r="X35" s="3">
        <v>8.9757777777777772</v>
      </c>
      <c r="Y35" s="3">
        <v>0</v>
      </c>
      <c r="Z35" s="3">
        <f>SUM(Table2[[#This Row],[Physical Therapist (PT) Hours]:[PT Aide Hours]])/Table2[[#This Row],[MDS Census]]</f>
        <v>9.2131638674534735E-2</v>
      </c>
      <c r="AA35" s="3">
        <v>28.274999999999999</v>
      </c>
      <c r="AB35" s="3">
        <v>6.6666666666666666E-2</v>
      </c>
      <c r="AC35" s="3">
        <v>0</v>
      </c>
      <c r="AD35" s="3">
        <v>0</v>
      </c>
      <c r="AE35" s="3">
        <v>0</v>
      </c>
      <c r="AF35" s="3">
        <v>0</v>
      </c>
      <c r="AG35" s="3">
        <v>0</v>
      </c>
      <c r="AH35" s="1" t="s">
        <v>33</v>
      </c>
      <c r="AI35" s="17">
        <v>5</v>
      </c>
      <c r="AJ35" s="1"/>
    </row>
    <row r="36" spans="1:36" x14ac:dyDescent="0.2">
      <c r="A36" s="1" t="s">
        <v>680</v>
      </c>
      <c r="B36" s="1" t="s">
        <v>719</v>
      </c>
      <c r="C36" s="1" t="s">
        <v>1388</v>
      </c>
      <c r="D36" s="1" t="s">
        <v>1758</v>
      </c>
      <c r="E36" s="3">
        <v>60.744444444444447</v>
      </c>
      <c r="F36" s="3">
        <v>4.9777777777777779</v>
      </c>
      <c r="G36" s="3">
        <v>0.26666666666666666</v>
      </c>
      <c r="H36" s="3">
        <v>0.41388888888888886</v>
      </c>
      <c r="I36" s="3">
        <v>0.6</v>
      </c>
      <c r="J36" s="3">
        <v>0</v>
      </c>
      <c r="K36" s="3">
        <v>0</v>
      </c>
      <c r="L36" s="3">
        <v>3.7992222222222227</v>
      </c>
      <c r="M36" s="3">
        <v>0.1</v>
      </c>
      <c r="N36" s="3">
        <v>9.405555555555555</v>
      </c>
      <c r="O36" s="3">
        <f>SUM(Table2[[#This Row],[Qualified Social Work Staff Hours]:[Other Social Work Staff Hours]])/Table2[[#This Row],[MDS Census]]</f>
        <v>0.15648436070971281</v>
      </c>
      <c r="P36" s="3">
        <v>5.8861111111111111</v>
      </c>
      <c r="Q36" s="3">
        <v>10.830555555555556</v>
      </c>
      <c r="R36" s="3">
        <f>SUM(Table2[[#This Row],[Qualified Activities Professional Hours]:[Other Activities Professional Hours]])/Table2[[#This Row],[MDS Census]]</f>
        <v>0.27519663435156394</v>
      </c>
      <c r="S36" s="3">
        <v>1.3342222222222224</v>
      </c>
      <c r="T36" s="3">
        <v>8.2135555555555566</v>
      </c>
      <c r="U36" s="3">
        <v>0</v>
      </c>
      <c r="V36" s="3">
        <f>SUM(Table2[[#This Row],[Occupational Therapist Hours]:[OT Aide Hours]])/Table2[[#This Row],[MDS Census]]</f>
        <v>0.15717944027803182</v>
      </c>
      <c r="W36" s="3">
        <v>1.3518888888888889</v>
      </c>
      <c r="X36" s="3">
        <v>9.5557777777777755</v>
      </c>
      <c r="Y36" s="3">
        <v>0</v>
      </c>
      <c r="Z36" s="3">
        <f>SUM(Table2[[#This Row],[Physical Therapist (PT) Hours]:[PT Aide Hours]])/Table2[[#This Row],[MDS Census]]</f>
        <v>0.17956648984817994</v>
      </c>
      <c r="AA36" s="3">
        <v>0</v>
      </c>
      <c r="AB36" s="3">
        <v>0</v>
      </c>
      <c r="AC36" s="3">
        <v>0</v>
      </c>
      <c r="AD36" s="3">
        <v>0</v>
      </c>
      <c r="AE36" s="3">
        <v>0</v>
      </c>
      <c r="AF36" s="3">
        <v>0</v>
      </c>
      <c r="AG36" s="3">
        <v>0</v>
      </c>
      <c r="AH36" s="1" t="s">
        <v>34</v>
      </c>
      <c r="AI36" s="17">
        <v>5</v>
      </c>
      <c r="AJ36" s="1"/>
    </row>
    <row r="37" spans="1:36" x14ac:dyDescent="0.2">
      <c r="A37" s="1" t="s">
        <v>680</v>
      </c>
      <c r="B37" s="1" t="s">
        <v>720</v>
      </c>
      <c r="C37" s="1" t="s">
        <v>1435</v>
      </c>
      <c r="D37" s="1" t="s">
        <v>1741</v>
      </c>
      <c r="E37" s="3">
        <v>131.71111111111111</v>
      </c>
      <c r="F37" s="3">
        <v>50.230000000000011</v>
      </c>
      <c r="G37" s="3">
        <v>0.15555555555555556</v>
      </c>
      <c r="H37" s="3">
        <v>0.33333333333333331</v>
      </c>
      <c r="I37" s="3">
        <v>0.17777777777777778</v>
      </c>
      <c r="J37" s="3">
        <v>0</v>
      </c>
      <c r="K37" s="3">
        <v>0</v>
      </c>
      <c r="L37" s="3">
        <v>2.2406666666666664</v>
      </c>
      <c r="M37" s="3">
        <v>6.03</v>
      </c>
      <c r="N37" s="3">
        <v>5.4233333333333347</v>
      </c>
      <c r="O37" s="3">
        <f>SUM(Table2[[#This Row],[Qualified Social Work Staff Hours]:[Other Social Work Staff Hours]])/Table2[[#This Row],[MDS Census]]</f>
        <v>8.6957988864518318E-2</v>
      </c>
      <c r="P37" s="3">
        <v>2.2222222222222223E-2</v>
      </c>
      <c r="Q37" s="3">
        <v>16.493333333333336</v>
      </c>
      <c r="R37" s="3">
        <f>SUM(Table2[[#This Row],[Qualified Activities Professional Hours]:[Other Activities Professional Hours]])/Table2[[#This Row],[MDS Census]]</f>
        <v>0.12539227265058212</v>
      </c>
      <c r="S37" s="3">
        <v>5.9313333333333329</v>
      </c>
      <c r="T37" s="3">
        <v>5.7175555555555544</v>
      </c>
      <c r="U37" s="3">
        <v>0</v>
      </c>
      <c r="V37" s="3">
        <f>SUM(Table2[[#This Row],[Occupational Therapist Hours]:[OT Aide Hours]])/Table2[[#This Row],[MDS Census]]</f>
        <v>8.8442719757044028E-2</v>
      </c>
      <c r="W37" s="3">
        <v>4.2746666666666666</v>
      </c>
      <c r="X37" s="3">
        <v>6.8057777777777773</v>
      </c>
      <c r="Y37" s="3">
        <v>0</v>
      </c>
      <c r="Z37" s="3">
        <f>SUM(Table2[[#This Row],[Physical Therapist (PT) Hours]:[PT Aide Hours]])/Table2[[#This Row],[MDS Census]]</f>
        <v>8.4126877003543099E-2</v>
      </c>
      <c r="AA37" s="3">
        <v>0</v>
      </c>
      <c r="AB37" s="3">
        <v>0</v>
      </c>
      <c r="AC37" s="3">
        <v>0</v>
      </c>
      <c r="AD37" s="3">
        <v>0</v>
      </c>
      <c r="AE37" s="3">
        <v>0</v>
      </c>
      <c r="AF37" s="3">
        <v>0</v>
      </c>
      <c r="AG37" s="3">
        <v>0</v>
      </c>
      <c r="AH37" s="1" t="s">
        <v>35</v>
      </c>
      <c r="AI37" s="17">
        <v>5</v>
      </c>
      <c r="AJ37" s="1"/>
    </row>
    <row r="38" spans="1:36" x14ac:dyDescent="0.2">
      <c r="A38" s="1" t="s">
        <v>680</v>
      </c>
      <c r="B38" s="1" t="s">
        <v>721</v>
      </c>
      <c r="C38" s="1" t="s">
        <v>1445</v>
      </c>
      <c r="D38" s="1" t="s">
        <v>1741</v>
      </c>
      <c r="E38" s="3">
        <v>130.64444444444445</v>
      </c>
      <c r="F38" s="3">
        <v>16.533333333333335</v>
      </c>
      <c r="G38" s="3">
        <v>0</v>
      </c>
      <c r="H38" s="3">
        <v>0</v>
      </c>
      <c r="I38" s="3">
        <v>0</v>
      </c>
      <c r="J38" s="3">
        <v>0</v>
      </c>
      <c r="K38" s="3">
        <v>0</v>
      </c>
      <c r="L38" s="3">
        <v>0</v>
      </c>
      <c r="M38" s="3">
        <v>7.2388888888888889</v>
      </c>
      <c r="N38" s="3">
        <v>5.9611111111111112</v>
      </c>
      <c r="O38" s="3">
        <f>SUM(Table2[[#This Row],[Qualified Social Work Staff Hours]:[Other Social Work Staff Hours]])/Table2[[#This Row],[MDS Census]]</f>
        <v>0.10103759142711345</v>
      </c>
      <c r="P38" s="3">
        <v>5.333333333333333</v>
      </c>
      <c r="Q38" s="3">
        <v>32.594444444444441</v>
      </c>
      <c r="R38" s="3">
        <f>SUM(Table2[[#This Row],[Qualified Activities Professional Hours]:[Other Activities Professional Hours]])/Table2[[#This Row],[MDS Census]]</f>
        <v>0.29031297839768666</v>
      </c>
      <c r="S38" s="3">
        <v>0</v>
      </c>
      <c r="T38" s="3">
        <v>0</v>
      </c>
      <c r="U38" s="3">
        <v>0</v>
      </c>
      <c r="V38" s="3">
        <f>SUM(Table2[[#This Row],[Occupational Therapist Hours]:[OT Aide Hours]])/Table2[[#This Row],[MDS Census]]</f>
        <v>0</v>
      </c>
      <c r="W38" s="3">
        <v>0</v>
      </c>
      <c r="X38" s="3">
        <v>0</v>
      </c>
      <c r="Y38" s="3">
        <v>0</v>
      </c>
      <c r="Z38" s="3">
        <f>SUM(Table2[[#This Row],[Physical Therapist (PT) Hours]:[PT Aide Hours]])/Table2[[#This Row],[MDS Census]]</f>
        <v>0</v>
      </c>
      <c r="AA38" s="3">
        <v>0</v>
      </c>
      <c r="AB38" s="3">
        <v>0</v>
      </c>
      <c r="AC38" s="3">
        <v>0</v>
      </c>
      <c r="AD38" s="3">
        <v>0</v>
      </c>
      <c r="AE38" s="3">
        <v>0</v>
      </c>
      <c r="AF38" s="3">
        <v>0.61111111111111116</v>
      </c>
      <c r="AG38" s="3">
        <v>0</v>
      </c>
      <c r="AH38" s="1" t="s">
        <v>36</v>
      </c>
      <c r="AI38" s="17">
        <v>5</v>
      </c>
      <c r="AJ38" s="1"/>
    </row>
    <row r="39" spans="1:36" x14ac:dyDescent="0.2">
      <c r="A39" s="1" t="s">
        <v>680</v>
      </c>
      <c r="B39" s="1" t="s">
        <v>722</v>
      </c>
      <c r="C39" s="1" t="s">
        <v>1446</v>
      </c>
      <c r="D39" s="1" t="s">
        <v>1741</v>
      </c>
      <c r="E39" s="3">
        <v>82.37777777777778</v>
      </c>
      <c r="F39" s="3">
        <v>6.1333333333333337</v>
      </c>
      <c r="G39" s="3">
        <v>0.66666666666666663</v>
      </c>
      <c r="H39" s="3">
        <v>4.6666666666666669E-2</v>
      </c>
      <c r="I39" s="3">
        <v>5.7793333333333328</v>
      </c>
      <c r="J39" s="3">
        <v>0</v>
      </c>
      <c r="K39" s="3">
        <v>0</v>
      </c>
      <c r="L39" s="3">
        <v>10.242111111111113</v>
      </c>
      <c r="M39" s="3">
        <v>5.6</v>
      </c>
      <c r="N39" s="3">
        <v>5.639333333333334</v>
      </c>
      <c r="O39" s="3">
        <f>SUM(Table2[[#This Row],[Qualified Social Work Staff Hours]:[Other Social Work Staff Hours]])/Table2[[#This Row],[MDS Census]]</f>
        <v>0.13643647154032912</v>
      </c>
      <c r="P39" s="3">
        <v>0</v>
      </c>
      <c r="Q39" s="3">
        <v>10.254999999999997</v>
      </c>
      <c r="R39" s="3">
        <f>SUM(Table2[[#This Row],[Qualified Activities Professional Hours]:[Other Activities Professional Hours]])/Table2[[#This Row],[MDS Census]]</f>
        <v>0.12448745616401399</v>
      </c>
      <c r="S39" s="3">
        <v>14.844777777777781</v>
      </c>
      <c r="T39" s="3">
        <v>9.8288888888888923</v>
      </c>
      <c r="U39" s="3">
        <v>0</v>
      </c>
      <c r="V39" s="3">
        <f>SUM(Table2[[#This Row],[Occupational Therapist Hours]:[OT Aide Hours]])/Table2[[#This Row],[MDS Census]]</f>
        <v>0.29951847855408692</v>
      </c>
      <c r="W39" s="3">
        <v>14.881222222222222</v>
      </c>
      <c r="X39" s="3">
        <v>23.786777777777782</v>
      </c>
      <c r="Y39" s="3">
        <v>0</v>
      </c>
      <c r="Z39" s="3">
        <f>SUM(Table2[[#This Row],[Physical Therapist (PT) Hours]:[PT Aide Hours]])/Table2[[#This Row],[MDS Census]]</f>
        <v>0.46939843539250076</v>
      </c>
      <c r="AA39" s="3">
        <v>0</v>
      </c>
      <c r="AB39" s="3">
        <v>0</v>
      </c>
      <c r="AC39" s="3">
        <v>0</v>
      </c>
      <c r="AD39" s="3">
        <v>0</v>
      </c>
      <c r="AE39" s="3">
        <v>0</v>
      </c>
      <c r="AF39" s="3">
        <v>0</v>
      </c>
      <c r="AG39" s="3">
        <v>0</v>
      </c>
      <c r="AH39" s="1" t="s">
        <v>37</v>
      </c>
      <c r="AI39" s="17">
        <v>5</v>
      </c>
      <c r="AJ39" s="1"/>
    </row>
    <row r="40" spans="1:36" x14ac:dyDescent="0.2">
      <c r="A40" s="1" t="s">
        <v>680</v>
      </c>
      <c r="B40" s="1" t="s">
        <v>723</v>
      </c>
      <c r="C40" s="1" t="s">
        <v>1447</v>
      </c>
      <c r="D40" s="1" t="s">
        <v>1718</v>
      </c>
      <c r="E40" s="3">
        <v>82.588888888888889</v>
      </c>
      <c r="F40" s="3">
        <v>5.4222222222222225</v>
      </c>
      <c r="G40" s="3">
        <v>0.26666666666666666</v>
      </c>
      <c r="H40" s="3">
        <v>0.28333333333333333</v>
      </c>
      <c r="I40" s="3">
        <v>5.7972222222222225</v>
      </c>
      <c r="J40" s="3">
        <v>0</v>
      </c>
      <c r="K40" s="3">
        <v>0</v>
      </c>
      <c r="L40" s="3">
        <v>3.7458888888888895</v>
      </c>
      <c r="M40" s="3">
        <v>0</v>
      </c>
      <c r="N40" s="3">
        <v>11.166666666666666</v>
      </c>
      <c r="O40" s="3">
        <f>SUM(Table2[[#This Row],[Qualified Social Work Staff Hours]:[Other Social Work Staff Hours]])/Table2[[#This Row],[MDS Census]]</f>
        <v>0.13520785685456746</v>
      </c>
      <c r="P40" s="3">
        <v>0</v>
      </c>
      <c r="Q40" s="3">
        <v>35.055555555555557</v>
      </c>
      <c r="R40" s="3">
        <f>SUM(Table2[[#This Row],[Qualified Activities Professional Hours]:[Other Activities Professional Hours]])/Table2[[#This Row],[MDS Census]]</f>
        <v>0.424458495896677</v>
      </c>
      <c r="S40" s="3">
        <v>4.2202222222222243</v>
      </c>
      <c r="T40" s="3">
        <v>9.2434444444444424</v>
      </c>
      <c r="U40" s="3">
        <v>0</v>
      </c>
      <c r="V40" s="3">
        <f>SUM(Table2[[#This Row],[Occupational Therapist Hours]:[OT Aide Hours]])/Table2[[#This Row],[MDS Census]]</f>
        <v>0.16302031481232343</v>
      </c>
      <c r="W40" s="3">
        <v>4.7001111111111111</v>
      </c>
      <c r="X40" s="3">
        <v>15.516222222222222</v>
      </c>
      <c r="Y40" s="3">
        <v>0</v>
      </c>
      <c r="Z40" s="3">
        <f>SUM(Table2[[#This Row],[Physical Therapist (PT) Hours]:[PT Aide Hours]])/Table2[[#This Row],[MDS Census]]</f>
        <v>0.24478272568276602</v>
      </c>
      <c r="AA40" s="3">
        <v>0</v>
      </c>
      <c r="AB40" s="3">
        <v>0</v>
      </c>
      <c r="AC40" s="3">
        <v>0</v>
      </c>
      <c r="AD40" s="3">
        <v>0</v>
      </c>
      <c r="AE40" s="3">
        <v>0</v>
      </c>
      <c r="AF40" s="3">
        <v>0</v>
      </c>
      <c r="AG40" s="3">
        <v>0</v>
      </c>
      <c r="AH40" s="1" t="s">
        <v>38</v>
      </c>
      <c r="AI40" s="17">
        <v>5</v>
      </c>
      <c r="AJ40" s="1"/>
    </row>
    <row r="41" spans="1:36" x14ac:dyDescent="0.2">
      <c r="A41" s="1" t="s">
        <v>680</v>
      </c>
      <c r="B41" s="1" t="s">
        <v>724</v>
      </c>
      <c r="C41" s="1" t="s">
        <v>1448</v>
      </c>
      <c r="D41" s="1" t="s">
        <v>1741</v>
      </c>
      <c r="E41" s="3">
        <v>103.18888888888888</v>
      </c>
      <c r="F41" s="3">
        <v>49.55</v>
      </c>
      <c r="G41" s="3">
        <v>0.64722222222222225</v>
      </c>
      <c r="H41" s="3">
        <v>0.28888888888888886</v>
      </c>
      <c r="I41" s="3">
        <v>1.3638888888888889</v>
      </c>
      <c r="J41" s="3">
        <v>0</v>
      </c>
      <c r="K41" s="3">
        <v>0</v>
      </c>
      <c r="L41" s="3">
        <v>5.4491111111111117</v>
      </c>
      <c r="M41" s="3">
        <v>5.4222222222222225</v>
      </c>
      <c r="N41" s="3">
        <v>0</v>
      </c>
      <c r="O41" s="3">
        <f>SUM(Table2[[#This Row],[Qualified Social Work Staff Hours]:[Other Social Work Staff Hours]])/Table2[[#This Row],[MDS Census]]</f>
        <v>5.2546570474857335E-2</v>
      </c>
      <c r="P41" s="3">
        <v>5.7</v>
      </c>
      <c r="Q41" s="3">
        <v>26.68611111111111</v>
      </c>
      <c r="R41" s="3">
        <f>SUM(Table2[[#This Row],[Qualified Activities Professional Hours]:[Other Activities Professional Hours]])/Table2[[#This Row],[MDS Census]]</f>
        <v>0.31385269731883281</v>
      </c>
      <c r="S41" s="3">
        <v>6.3061111111111092</v>
      </c>
      <c r="T41" s="3">
        <v>14.089666666666666</v>
      </c>
      <c r="U41" s="3">
        <v>0</v>
      </c>
      <c r="V41" s="3">
        <f>SUM(Table2[[#This Row],[Occupational Therapist Hours]:[OT Aide Hours]])/Table2[[#This Row],[MDS Census]]</f>
        <v>0.19765478626036392</v>
      </c>
      <c r="W41" s="3">
        <v>5.5444444444444443</v>
      </c>
      <c r="X41" s="3">
        <v>16.260777777777779</v>
      </c>
      <c r="Y41" s="3">
        <v>0</v>
      </c>
      <c r="Z41" s="3">
        <f>SUM(Table2[[#This Row],[Physical Therapist (PT) Hours]:[PT Aide Hours]])/Table2[[#This Row],[MDS Census]]</f>
        <v>0.21131366426187145</v>
      </c>
      <c r="AA41" s="3">
        <v>0</v>
      </c>
      <c r="AB41" s="3">
        <v>0</v>
      </c>
      <c r="AC41" s="3">
        <v>0</v>
      </c>
      <c r="AD41" s="3">
        <v>0</v>
      </c>
      <c r="AE41" s="3">
        <v>0</v>
      </c>
      <c r="AF41" s="3">
        <v>0</v>
      </c>
      <c r="AG41" s="3">
        <v>0</v>
      </c>
      <c r="AH41" s="1" t="s">
        <v>39</v>
      </c>
      <c r="AI41" s="17">
        <v>5</v>
      </c>
      <c r="AJ41" s="1"/>
    </row>
    <row r="42" spans="1:36" x14ac:dyDescent="0.2">
      <c r="A42" s="1" t="s">
        <v>680</v>
      </c>
      <c r="B42" s="1" t="s">
        <v>725</v>
      </c>
      <c r="C42" s="1" t="s">
        <v>1397</v>
      </c>
      <c r="D42" s="1" t="s">
        <v>1741</v>
      </c>
      <c r="E42" s="3">
        <v>76.666666666666671</v>
      </c>
      <c r="F42" s="3">
        <v>38.761111111111113</v>
      </c>
      <c r="G42" s="3">
        <v>0</v>
      </c>
      <c r="H42" s="3">
        <v>0.17777777777777778</v>
      </c>
      <c r="I42" s="3">
        <v>1.0222222222222221</v>
      </c>
      <c r="J42" s="3">
        <v>0</v>
      </c>
      <c r="K42" s="3">
        <v>0</v>
      </c>
      <c r="L42" s="3">
        <v>2.7749999999999999</v>
      </c>
      <c r="M42" s="3">
        <v>1.2333333333333334</v>
      </c>
      <c r="N42" s="3">
        <v>0</v>
      </c>
      <c r="O42" s="3">
        <f>SUM(Table2[[#This Row],[Qualified Social Work Staff Hours]:[Other Social Work Staff Hours]])/Table2[[#This Row],[MDS Census]]</f>
        <v>1.6086956521739131E-2</v>
      </c>
      <c r="P42" s="3">
        <v>5.0666666666666664</v>
      </c>
      <c r="Q42" s="3">
        <v>8.15</v>
      </c>
      <c r="R42" s="3">
        <f>SUM(Table2[[#This Row],[Qualified Activities Professional Hours]:[Other Activities Professional Hours]])/Table2[[#This Row],[MDS Census]]</f>
        <v>0.17239130434782607</v>
      </c>
      <c r="S42" s="3">
        <v>8.7138888888888886</v>
      </c>
      <c r="T42" s="3">
        <v>3.8222222222222224</v>
      </c>
      <c r="U42" s="3">
        <v>0</v>
      </c>
      <c r="V42" s="3">
        <f>SUM(Table2[[#This Row],[Occupational Therapist Hours]:[OT Aide Hours]])/Table2[[#This Row],[MDS Census]]</f>
        <v>0.16351449275362318</v>
      </c>
      <c r="W42" s="3">
        <v>3.6888888888888891</v>
      </c>
      <c r="X42" s="3">
        <v>4.3555555555555552</v>
      </c>
      <c r="Y42" s="3">
        <v>0</v>
      </c>
      <c r="Z42" s="3">
        <f>SUM(Table2[[#This Row],[Physical Therapist (PT) Hours]:[PT Aide Hours]])/Table2[[#This Row],[MDS Census]]</f>
        <v>0.10492753623188406</v>
      </c>
      <c r="AA42" s="3">
        <v>0</v>
      </c>
      <c r="AB42" s="3">
        <v>0</v>
      </c>
      <c r="AC42" s="3">
        <v>0</v>
      </c>
      <c r="AD42" s="3">
        <v>0</v>
      </c>
      <c r="AE42" s="3">
        <v>0</v>
      </c>
      <c r="AF42" s="3">
        <v>24.577777777777779</v>
      </c>
      <c r="AG42" s="3">
        <v>0</v>
      </c>
      <c r="AH42" s="1" t="s">
        <v>40</v>
      </c>
      <c r="AI42" s="17">
        <v>5</v>
      </c>
      <c r="AJ42" s="1"/>
    </row>
    <row r="43" spans="1:36" x14ac:dyDescent="0.2">
      <c r="A43" s="1" t="s">
        <v>680</v>
      </c>
      <c r="B43" s="1" t="s">
        <v>726</v>
      </c>
      <c r="C43" s="1" t="s">
        <v>1431</v>
      </c>
      <c r="D43" s="1" t="s">
        <v>1754</v>
      </c>
      <c r="E43" s="3">
        <v>50.43333333333333</v>
      </c>
      <c r="F43" s="3">
        <v>5.6</v>
      </c>
      <c r="G43" s="3">
        <v>0.57777777777777772</v>
      </c>
      <c r="H43" s="3">
        <v>0.26666666666666666</v>
      </c>
      <c r="I43" s="3">
        <v>0.53333333333333333</v>
      </c>
      <c r="J43" s="3">
        <v>0</v>
      </c>
      <c r="K43" s="3">
        <v>0</v>
      </c>
      <c r="L43" s="3">
        <v>1.8834444444444449</v>
      </c>
      <c r="M43" s="3">
        <v>3.6666666666666667E-2</v>
      </c>
      <c r="N43" s="3">
        <v>5.4222222222222225</v>
      </c>
      <c r="O43" s="3">
        <f>SUM(Table2[[#This Row],[Qualified Social Work Staff Hours]:[Other Social Work Staff Hours]])/Table2[[#This Row],[MDS Census]]</f>
        <v>0.10823970037453186</v>
      </c>
      <c r="P43" s="3">
        <v>5.1555555555555559</v>
      </c>
      <c r="Q43" s="3">
        <v>10.77844444444445</v>
      </c>
      <c r="R43" s="3">
        <f>SUM(Table2[[#This Row],[Qualified Activities Professional Hours]:[Other Activities Professional Hours]])/Table2[[#This Row],[MDS Census]]</f>
        <v>0.31594183740912107</v>
      </c>
      <c r="S43" s="3">
        <v>2.3218888888888891</v>
      </c>
      <c r="T43" s="3">
        <v>3.9319999999999995</v>
      </c>
      <c r="U43" s="3">
        <v>0</v>
      </c>
      <c r="V43" s="3">
        <f>SUM(Table2[[#This Row],[Occupational Therapist Hours]:[OT Aide Hours]])/Table2[[#This Row],[MDS Census]]</f>
        <v>0.12400308437981934</v>
      </c>
      <c r="W43" s="3">
        <v>11.933444444444442</v>
      </c>
      <c r="X43" s="3">
        <v>3.6999999999999998E-2</v>
      </c>
      <c r="Y43" s="3">
        <v>0</v>
      </c>
      <c r="Z43" s="3">
        <f>SUM(Table2[[#This Row],[Physical Therapist (PT) Hours]:[PT Aide Hours]])/Table2[[#This Row],[MDS Census]]</f>
        <v>0.23735183961224937</v>
      </c>
      <c r="AA43" s="3">
        <v>0</v>
      </c>
      <c r="AB43" s="3">
        <v>0</v>
      </c>
      <c r="AC43" s="3">
        <v>0</v>
      </c>
      <c r="AD43" s="3">
        <v>0</v>
      </c>
      <c r="AE43" s="3">
        <v>0</v>
      </c>
      <c r="AF43" s="3">
        <v>0</v>
      </c>
      <c r="AG43" s="3">
        <v>0</v>
      </c>
      <c r="AH43" s="1" t="s">
        <v>41</v>
      </c>
      <c r="AI43" s="17">
        <v>5</v>
      </c>
      <c r="AJ43" s="1"/>
    </row>
    <row r="44" spans="1:36" x14ac:dyDescent="0.2">
      <c r="A44" s="1" t="s">
        <v>680</v>
      </c>
      <c r="B44" s="1" t="s">
        <v>727</v>
      </c>
      <c r="C44" s="1" t="s">
        <v>1449</v>
      </c>
      <c r="D44" s="1" t="s">
        <v>1754</v>
      </c>
      <c r="E44" s="3">
        <v>75.455555555555549</v>
      </c>
      <c r="F44" s="3">
        <v>15.644444444444444</v>
      </c>
      <c r="G44" s="3">
        <v>0.26666666666666666</v>
      </c>
      <c r="H44" s="3">
        <v>0</v>
      </c>
      <c r="I44" s="3">
        <v>5.5111111111111111</v>
      </c>
      <c r="J44" s="3">
        <v>0</v>
      </c>
      <c r="K44" s="3">
        <v>0</v>
      </c>
      <c r="L44" s="3">
        <v>4.8472222222222223</v>
      </c>
      <c r="M44" s="3">
        <v>5.9527777777777775</v>
      </c>
      <c r="N44" s="3">
        <v>0</v>
      </c>
      <c r="O44" s="3">
        <f>SUM(Table2[[#This Row],[Qualified Social Work Staff Hours]:[Other Social Work Staff Hours]])/Table2[[#This Row],[MDS Census]]</f>
        <v>7.889117950228243E-2</v>
      </c>
      <c r="P44" s="3">
        <v>0</v>
      </c>
      <c r="Q44" s="3">
        <v>10</v>
      </c>
      <c r="R44" s="3">
        <f>SUM(Table2[[#This Row],[Qualified Activities Professional Hours]:[Other Activities Professional Hours]])/Table2[[#This Row],[MDS Census]]</f>
        <v>0.13252834634074512</v>
      </c>
      <c r="S44" s="3">
        <v>18.925000000000001</v>
      </c>
      <c r="T44" s="3">
        <v>15.736111111111111</v>
      </c>
      <c r="U44" s="3">
        <v>0</v>
      </c>
      <c r="V44" s="3">
        <f>SUM(Table2[[#This Row],[Occupational Therapist Hours]:[OT Aide Hours]])/Table2[[#This Row],[MDS Census]]</f>
        <v>0.45935797378883819</v>
      </c>
      <c r="W44" s="3">
        <v>22.108333333333334</v>
      </c>
      <c r="X44" s="3">
        <v>22.244444444444444</v>
      </c>
      <c r="Y44" s="3">
        <v>0</v>
      </c>
      <c r="Z44" s="3">
        <f>SUM(Table2[[#This Row],[Physical Therapist (PT) Hours]:[PT Aide Hours]])/Table2[[#This Row],[MDS Census]]</f>
        <v>0.58780002945074361</v>
      </c>
      <c r="AA44" s="3">
        <v>0</v>
      </c>
      <c r="AB44" s="3">
        <v>3.3333333333333333E-2</v>
      </c>
      <c r="AC44" s="3">
        <v>0</v>
      </c>
      <c r="AD44" s="3">
        <v>0</v>
      </c>
      <c r="AE44" s="3">
        <v>0</v>
      </c>
      <c r="AF44" s="3">
        <v>4.583333333333333</v>
      </c>
      <c r="AG44" s="3">
        <v>0</v>
      </c>
      <c r="AH44" s="1" t="s">
        <v>42</v>
      </c>
      <c r="AI44" s="17">
        <v>5</v>
      </c>
      <c r="AJ44" s="1"/>
    </row>
    <row r="45" spans="1:36" x14ac:dyDescent="0.2">
      <c r="A45" s="1" t="s">
        <v>680</v>
      </c>
      <c r="B45" s="1" t="s">
        <v>728</v>
      </c>
      <c r="C45" s="1" t="s">
        <v>1450</v>
      </c>
      <c r="D45" s="1" t="s">
        <v>1741</v>
      </c>
      <c r="E45" s="3">
        <v>144.28888888888889</v>
      </c>
      <c r="F45" s="3">
        <v>38.722222222222221</v>
      </c>
      <c r="G45" s="3">
        <v>0</v>
      </c>
      <c r="H45" s="3">
        <v>0.10555555555555556</v>
      </c>
      <c r="I45" s="3">
        <v>66.605555555555554</v>
      </c>
      <c r="J45" s="3">
        <v>0</v>
      </c>
      <c r="K45" s="3">
        <v>0</v>
      </c>
      <c r="L45" s="3">
        <v>2.2742222222222224</v>
      </c>
      <c r="M45" s="3">
        <v>0</v>
      </c>
      <c r="N45" s="3">
        <v>6.6666666666666666E-2</v>
      </c>
      <c r="O45" s="3">
        <f>SUM(Table2[[#This Row],[Qualified Social Work Staff Hours]:[Other Social Work Staff Hours]])/Table2[[#This Row],[MDS Census]]</f>
        <v>4.6203603881102723E-4</v>
      </c>
      <c r="P45" s="3">
        <v>5.3055555555555554</v>
      </c>
      <c r="Q45" s="3">
        <v>18.488888888888887</v>
      </c>
      <c r="R45" s="3">
        <f>SUM(Table2[[#This Row],[Qualified Activities Professional Hours]:[Other Activities Professional Hours]])/Table2[[#This Row],[MDS Census]]</f>
        <v>0.16490836285230248</v>
      </c>
      <c r="S45" s="3">
        <v>4.3837777777777776</v>
      </c>
      <c r="T45" s="3">
        <v>4.4132222222222213</v>
      </c>
      <c r="U45" s="3">
        <v>0</v>
      </c>
      <c r="V45" s="3">
        <f>SUM(Table2[[#This Row],[Occupational Therapist Hours]:[OT Aide Hours]])/Table2[[#This Row],[MDS Census]]</f>
        <v>6.096796550130909E-2</v>
      </c>
      <c r="W45" s="3">
        <v>4.5618888888888884</v>
      </c>
      <c r="X45" s="3">
        <v>7.924333333333335</v>
      </c>
      <c r="Y45" s="3">
        <v>0</v>
      </c>
      <c r="Z45" s="3">
        <f>SUM(Table2[[#This Row],[Physical Therapist (PT) Hours]:[PT Aide Hours]])/Table2[[#This Row],[MDS Census]]</f>
        <v>8.6536269829046678E-2</v>
      </c>
      <c r="AA45" s="3">
        <v>22.586111111111112</v>
      </c>
      <c r="AB45" s="3">
        <v>0.11666666666666667</v>
      </c>
      <c r="AC45" s="3">
        <v>0</v>
      </c>
      <c r="AD45" s="3">
        <v>0</v>
      </c>
      <c r="AE45" s="3">
        <v>0</v>
      </c>
      <c r="AF45" s="3">
        <v>0</v>
      </c>
      <c r="AG45" s="3">
        <v>0.1</v>
      </c>
      <c r="AH45" s="1" t="s">
        <v>43</v>
      </c>
      <c r="AI45" s="17">
        <v>5</v>
      </c>
      <c r="AJ45" s="1"/>
    </row>
    <row r="46" spans="1:36" x14ac:dyDescent="0.2">
      <c r="A46" s="1" t="s">
        <v>680</v>
      </c>
      <c r="B46" s="1" t="s">
        <v>729</v>
      </c>
      <c r="C46" s="1" t="s">
        <v>1426</v>
      </c>
      <c r="D46" s="1" t="s">
        <v>1750</v>
      </c>
      <c r="E46" s="3">
        <v>119.3</v>
      </c>
      <c r="F46" s="3">
        <v>53.769444444444446</v>
      </c>
      <c r="G46" s="3">
        <v>0</v>
      </c>
      <c r="H46" s="3">
        <v>0.4</v>
      </c>
      <c r="I46" s="3">
        <v>0.55000000000000004</v>
      </c>
      <c r="J46" s="3">
        <v>0</v>
      </c>
      <c r="K46" s="3">
        <v>0</v>
      </c>
      <c r="L46" s="3">
        <v>9.5126666666666679</v>
      </c>
      <c r="M46" s="3">
        <v>0</v>
      </c>
      <c r="N46" s="3">
        <v>9.0666666666666664</v>
      </c>
      <c r="O46" s="3">
        <f>SUM(Table2[[#This Row],[Qualified Social Work Staff Hours]:[Other Social Work Staff Hours]])/Table2[[#This Row],[MDS Census]]</f>
        <v>7.5998882369376922E-2</v>
      </c>
      <c r="P46" s="3">
        <v>1.7361111111111112</v>
      </c>
      <c r="Q46" s="3">
        <v>15.816666666666666</v>
      </c>
      <c r="R46" s="3">
        <f>SUM(Table2[[#This Row],[Qualified Activities Professional Hours]:[Other Activities Professional Hours]])/Table2[[#This Row],[MDS Census]]</f>
        <v>0.14713141473409705</v>
      </c>
      <c r="S46" s="3">
        <v>11.503666666666666</v>
      </c>
      <c r="T46" s="3">
        <v>9.5617777777777757</v>
      </c>
      <c r="U46" s="3">
        <v>0</v>
      </c>
      <c r="V46" s="3">
        <f>SUM(Table2[[#This Row],[Occupational Therapist Hours]:[OT Aide Hours]])/Table2[[#This Row],[MDS Census]]</f>
        <v>0.17657539349911519</v>
      </c>
      <c r="W46" s="3">
        <v>10.260444444444442</v>
      </c>
      <c r="X46" s="3">
        <v>8.9761111111111092</v>
      </c>
      <c r="Y46" s="3">
        <v>0</v>
      </c>
      <c r="Z46" s="3">
        <f>SUM(Table2[[#This Row],[Physical Therapist (PT) Hours]:[PT Aide Hours]])/Table2[[#This Row],[MDS Census]]</f>
        <v>0.16124522678588057</v>
      </c>
      <c r="AA46" s="3">
        <v>0</v>
      </c>
      <c r="AB46" s="3">
        <v>0</v>
      </c>
      <c r="AC46" s="3">
        <v>0</v>
      </c>
      <c r="AD46" s="3">
        <v>0</v>
      </c>
      <c r="AE46" s="3">
        <v>0</v>
      </c>
      <c r="AF46" s="3">
        <v>0</v>
      </c>
      <c r="AG46" s="3">
        <v>0</v>
      </c>
      <c r="AH46" s="1" t="s">
        <v>44</v>
      </c>
      <c r="AI46" s="17">
        <v>5</v>
      </c>
      <c r="AJ46" s="1"/>
    </row>
    <row r="47" spans="1:36" x14ac:dyDescent="0.2">
      <c r="A47" s="1" t="s">
        <v>680</v>
      </c>
      <c r="B47" s="1" t="s">
        <v>730</v>
      </c>
      <c r="C47" s="1" t="s">
        <v>1416</v>
      </c>
      <c r="D47" s="1" t="s">
        <v>1759</v>
      </c>
      <c r="E47" s="3">
        <v>83.911111111111111</v>
      </c>
      <c r="F47" s="3">
        <v>57.605555555555554</v>
      </c>
      <c r="G47" s="3">
        <v>0</v>
      </c>
      <c r="H47" s="3">
        <v>0</v>
      </c>
      <c r="I47" s="3">
        <v>2.9666666666666668</v>
      </c>
      <c r="J47" s="3">
        <v>0</v>
      </c>
      <c r="K47" s="3">
        <v>0</v>
      </c>
      <c r="L47" s="3">
        <v>2.5749999999999997</v>
      </c>
      <c r="M47" s="3">
        <v>0</v>
      </c>
      <c r="N47" s="3">
        <v>5.5111111111111111</v>
      </c>
      <c r="O47" s="3">
        <f>SUM(Table2[[#This Row],[Qualified Social Work Staff Hours]:[Other Social Work Staff Hours]])/Table2[[#This Row],[MDS Census]]</f>
        <v>6.5677966101694921E-2</v>
      </c>
      <c r="P47" s="3">
        <v>5.333333333333333</v>
      </c>
      <c r="Q47" s="3">
        <v>4.3527777777777779</v>
      </c>
      <c r="R47" s="3">
        <f>SUM(Table2[[#This Row],[Qualified Activities Professional Hours]:[Other Activities Professional Hours]])/Table2[[#This Row],[MDS Census]]</f>
        <v>0.11543299788135591</v>
      </c>
      <c r="S47" s="3">
        <v>2.6192222222222221</v>
      </c>
      <c r="T47" s="3">
        <v>10.428888888888888</v>
      </c>
      <c r="U47" s="3">
        <v>0</v>
      </c>
      <c r="V47" s="3">
        <f>SUM(Table2[[#This Row],[Occupational Therapist Hours]:[OT Aide Hours]])/Table2[[#This Row],[MDS Census]]</f>
        <v>0.15549920550847457</v>
      </c>
      <c r="W47" s="3">
        <v>4.6630000000000011</v>
      </c>
      <c r="X47" s="3">
        <v>4.4348888888888895</v>
      </c>
      <c r="Y47" s="3">
        <v>0.25377777777777777</v>
      </c>
      <c r="Z47" s="3">
        <f>SUM(Table2[[#This Row],[Physical Therapist (PT) Hours]:[PT Aide Hours]])/Table2[[#This Row],[MDS Census]]</f>
        <v>0.11144729872881358</v>
      </c>
      <c r="AA47" s="3">
        <v>0</v>
      </c>
      <c r="AB47" s="3">
        <v>0</v>
      </c>
      <c r="AC47" s="3">
        <v>0</v>
      </c>
      <c r="AD47" s="3">
        <v>33.294444444444444</v>
      </c>
      <c r="AE47" s="3">
        <v>0</v>
      </c>
      <c r="AF47" s="3">
        <v>0</v>
      </c>
      <c r="AG47" s="3">
        <v>0</v>
      </c>
      <c r="AH47" s="1" t="s">
        <v>45</v>
      </c>
      <c r="AI47" s="17">
        <v>5</v>
      </c>
      <c r="AJ47" s="1"/>
    </row>
    <row r="48" spans="1:36" x14ac:dyDescent="0.2">
      <c r="A48" s="1" t="s">
        <v>680</v>
      </c>
      <c r="B48" s="1" t="s">
        <v>731</v>
      </c>
      <c r="C48" s="1" t="s">
        <v>1404</v>
      </c>
      <c r="D48" s="1" t="s">
        <v>1756</v>
      </c>
      <c r="E48" s="3">
        <v>100.11111111111111</v>
      </c>
      <c r="F48" s="3">
        <v>5.5111111111111111</v>
      </c>
      <c r="G48" s="3">
        <v>0.24444444444444444</v>
      </c>
      <c r="H48" s="3">
        <v>0.55555555555555558</v>
      </c>
      <c r="I48" s="3">
        <v>0.73333333333333328</v>
      </c>
      <c r="J48" s="3">
        <v>0</v>
      </c>
      <c r="K48" s="3">
        <v>0</v>
      </c>
      <c r="L48" s="3">
        <v>4.0854444444444447</v>
      </c>
      <c r="M48" s="3">
        <v>6.6666666666666666E-2</v>
      </c>
      <c r="N48" s="3">
        <v>13.833333333333334</v>
      </c>
      <c r="O48" s="3">
        <f>SUM(Table2[[#This Row],[Qualified Social Work Staff Hours]:[Other Social Work Staff Hours]])/Table2[[#This Row],[MDS Census]]</f>
        <v>0.13884572697003331</v>
      </c>
      <c r="P48" s="3">
        <v>5.5361111111111114</v>
      </c>
      <c r="Q48" s="3">
        <v>18.638888888888889</v>
      </c>
      <c r="R48" s="3">
        <f>SUM(Table2[[#This Row],[Qualified Activities Professional Hours]:[Other Activities Professional Hours]])/Table2[[#This Row],[MDS Census]]</f>
        <v>0.2414816870144284</v>
      </c>
      <c r="S48" s="3">
        <v>4.2157777777777801</v>
      </c>
      <c r="T48" s="3">
        <v>16.827000000000002</v>
      </c>
      <c r="U48" s="3">
        <v>0</v>
      </c>
      <c r="V48" s="3">
        <f>SUM(Table2[[#This Row],[Occupational Therapist Hours]:[OT Aide Hours]])/Table2[[#This Row],[MDS Census]]</f>
        <v>0.21019422863485021</v>
      </c>
      <c r="W48" s="3">
        <v>2.7406666666666668</v>
      </c>
      <c r="X48" s="3">
        <v>12.936999999999999</v>
      </c>
      <c r="Y48" s="3">
        <v>5.0250000000000004</v>
      </c>
      <c r="Z48" s="3">
        <f>SUM(Table2[[#This Row],[Physical Therapist (PT) Hours]:[PT Aide Hours]])/Table2[[#This Row],[MDS Census]]</f>
        <v>0.20679689234184237</v>
      </c>
      <c r="AA48" s="3">
        <v>0</v>
      </c>
      <c r="AB48" s="3">
        <v>0</v>
      </c>
      <c r="AC48" s="3">
        <v>0</v>
      </c>
      <c r="AD48" s="3">
        <v>0</v>
      </c>
      <c r="AE48" s="3">
        <v>0</v>
      </c>
      <c r="AF48" s="3">
        <v>4.4217777777777769</v>
      </c>
      <c r="AG48" s="3">
        <v>0.14722222222222223</v>
      </c>
      <c r="AH48" s="1" t="s">
        <v>46</v>
      </c>
      <c r="AI48" s="17">
        <v>5</v>
      </c>
      <c r="AJ48" s="1"/>
    </row>
    <row r="49" spans="1:36" x14ac:dyDescent="0.2">
      <c r="A49" s="1" t="s">
        <v>680</v>
      </c>
      <c r="B49" s="1" t="s">
        <v>732</v>
      </c>
      <c r="C49" s="1" t="s">
        <v>1451</v>
      </c>
      <c r="D49" s="1" t="s">
        <v>1760</v>
      </c>
      <c r="E49" s="3">
        <v>53.422222222222224</v>
      </c>
      <c r="F49" s="3">
        <v>32.719444444444441</v>
      </c>
      <c r="G49" s="3">
        <v>0</v>
      </c>
      <c r="H49" s="3">
        <v>0</v>
      </c>
      <c r="I49" s="3">
        <v>0</v>
      </c>
      <c r="J49" s="3">
        <v>0</v>
      </c>
      <c r="K49" s="3">
        <v>0</v>
      </c>
      <c r="L49" s="3">
        <v>1.0714444444444442</v>
      </c>
      <c r="M49" s="3">
        <v>5.2444444444444445</v>
      </c>
      <c r="N49" s="3">
        <v>2.5777777777777779</v>
      </c>
      <c r="O49" s="3">
        <f>SUM(Table2[[#This Row],[Qualified Social Work Staff Hours]:[Other Social Work Staff Hours]])/Table2[[#This Row],[MDS Census]]</f>
        <v>0.1464226289517471</v>
      </c>
      <c r="P49" s="3">
        <v>0</v>
      </c>
      <c r="Q49" s="3">
        <v>15.061111111111112</v>
      </c>
      <c r="R49" s="3">
        <f>SUM(Table2[[#This Row],[Qualified Activities Professional Hours]:[Other Activities Professional Hours]])/Table2[[#This Row],[MDS Census]]</f>
        <v>0.28192595673876875</v>
      </c>
      <c r="S49" s="3">
        <v>1.7672222222222227</v>
      </c>
      <c r="T49" s="3">
        <v>5.0095555555555542</v>
      </c>
      <c r="U49" s="3">
        <v>0</v>
      </c>
      <c r="V49" s="3">
        <f>SUM(Table2[[#This Row],[Occupational Therapist Hours]:[OT Aide Hours]])/Table2[[#This Row],[MDS Census]]</f>
        <v>0.12685316139767053</v>
      </c>
      <c r="W49" s="3">
        <v>5.927666666666668</v>
      </c>
      <c r="X49" s="3">
        <v>16.553111111111118</v>
      </c>
      <c r="Y49" s="3">
        <v>0</v>
      </c>
      <c r="Z49" s="3">
        <f>SUM(Table2[[#This Row],[Physical Therapist (PT) Hours]:[PT Aide Hours]])/Table2[[#This Row],[MDS Census]]</f>
        <v>0.42081322795341108</v>
      </c>
      <c r="AA49" s="3">
        <v>0</v>
      </c>
      <c r="AB49" s="3">
        <v>0</v>
      </c>
      <c r="AC49" s="3">
        <v>0</v>
      </c>
      <c r="AD49" s="3">
        <v>0</v>
      </c>
      <c r="AE49" s="3">
        <v>0</v>
      </c>
      <c r="AF49" s="3">
        <v>0</v>
      </c>
      <c r="AG49" s="3">
        <v>0</v>
      </c>
      <c r="AH49" s="1" t="s">
        <v>47</v>
      </c>
      <c r="AI49" s="17">
        <v>5</v>
      </c>
      <c r="AJ49" s="1"/>
    </row>
    <row r="50" spans="1:36" x14ac:dyDescent="0.2">
      <c r="A50" s="1" t="s">
        <v>680</v>
      </c>
      <c r="B50" s="1" t="s">
        <v>733</v>
      </c>
      <c r="C50" s="1" t="s">
        <v>1439</v>
      </c>
      <c r="D50" s="1" t="s">
        <v>1741</v>
      </c>
      <c r="E50" s="3">
        <v>89.677777777777777</v>
      </c>
      <c r="F50" s="3">
        <v>16.341666666666665</v>
      </c>
      <c r="G50" s="3">
        <v>0</v>
      </c>
      <c r="H50" s="3">
        <v>0</v>
      </c>
      <c r="I50" s="3">
        <v>0</v>
      </c>
      <c r="J50" s="3">
        <v>0</v>
      </c>
      <c r="K50" s="3">
        <v>0</v>
      </c>
      <c r="L50" s="3">
        <v>0</v>
      </c>
      <c r="M50" s="3">
        <v>5.5583333333333336</v>
      </c>
      <c r="N50" s="3">
        <v>11.316666666666666</v>
      </c>
      <c r="O50" s="3">
        <f>SUM(Table2[[#This Row],[Qualified Social Work Staff Hours]:[Other Social Work Staff Hours]])/Table2[[#This Row],[MDS Census]]</f>
        <v>0.18817370833849584</v>
      </c>
      <c r="P50" s="3">
        <v>0</v>
      </c>
      <c r="Q50" s="3">
        <v>12.708333333333334</v>
      </c>
      <c r="R50" s="3">
        <f>SUM(Table2[[#This Row],[Qualified Activities Professional Hours]:[Other Activities Professional Hours]])/Table2[[#This Row],[MDS Census]]</f>
        <v>0.14171106430429936</v>
      </c>
      <c r="S50" s="3">
        <v>0</v>
      </c>
      <c r="T50" s="3">
        <v>0</v>
      </c>
      <c r="U50" s="3">
        <v>0</v>
      </c>
      <c r="V50" s="3">
        <f>SUM(Table2[[#This Row],[Occupational Therapist Hours]:[OT Aide Hours]])/Table2[[#This Row],[MDS Census]]</f>
        <v>0</v>
      </c>
      <c r="W50" s="3">
        <v>0</v>
      </c>
      <c r="X50" s="3">
        <v>0</v>
      </c>
      <c r="Y50" s="3">
        <v>0</v>
      </c>
      <c r="Z50" s="3">
        <f>SUM(Table2[[#This Row],[Physical Therapist (PT) Hours]:[PT Aide Hours]])/Table2[[#This Row],[MDS Census]]</f>
        <v>0</v>
      </c>
      <c r="AA50" s="3">
        <v>0</v>
      </c>
      <c r="AB50" s="3">
        <v>0</v>
      </c>
      <c r="AC50" s="3">
        <v>0</v>
      </c>
      <c r="AD50" s="3">
        <v>0</v>
      </c>
      <c r="AE50" s="3">
        <v>0</v>
      </c>
      <c r="AF50" s="3">
        <v>0</v>
      </c>
      <c r="AG50" s="3">
        <v>0</v>
      </c>
      <c r="AH50" s="1" t="s">
        <v>48</v>
      </c>
      <c r="AI50" s="17">
        <v>5</v>
      </c>
      <c r="AJ50" s="1"/>
    </row>
    <row r="51" spans="1:36" x14ac:dyDescent="0.2">
      <c r="A51" s="1" t="s">
        <v>680</v>
      </c>
      <c r="B51" s="1" t="s">
        <v>734</v>
      </c>
      <c r="C51" s="1" t="s">
        <v>1452</v>
      </c>
      <c r="D51" s="1" t="s">
        <v>1741</v>
      </c>
      <c r="E51" s="3">
        <v>173.73333333333332</v>
      </c>
      <c r="F51" s="3">
        <v>5.3444444444444441</v>
      </c>
      <c r="G51" s="3">
        <v>0</v>
      </c>
      <c r="H51" s="3">
        <v>0</v>
      </c>
      <c r="I51" s="3">
        <v>0</v>
      </c>
      <c r="J51" s="3">
        <v>0</v>
      </c>
      <c r="K51" s="3">
        <v>0</v>
      </c>
      <c r="L51" s="3">
        <v>4.8984444444444444</v>
      </c>
      <c r="M51" s="3">
        <v>5.5555555555555554</v>
      </c>
      <c r="N51" s="3">
        <v>10.433333333333334</v>
      </c>
      <c r="O51" s="3">
        <f>SUM(Table2[[#This Row],[Qualified Social Work Staff Hours]:[Other Social Work Staff Hours]])/Table2[[#This Row],[MDS Census]]</f>
        <v>9.2031210028140201E-2</v>
      </c>
      <c r="P51" s="3">
        <v>10.863888888888889</v>
      </c>
      <c r="Q51" s="3">
        <v>26.158333333333335</v>
      </c>
      <c r="R51" s="3">
        <f>SUM(Table2[[#This Row],[Qualified Activities Professional Hours]:[Other Activities Professional Hours]])/Table2[[#This Row],[MDS Census]]</f>
        <v>0.213097979022768</v>
      </c>
      <c r="S51" s="3">
        <v>9.237555555555554</v>
      </c>
      <c r="T51" s="3">
        <v>15.283666666666663</v>
      </c>
      <c r="U51" s="3">
        <v>0</v>
      </c>
      <c r="V51" s="3">
        <f>SUM(Table2[[#This Row],[Occupational Therapist Hours]:[OT Aide Hours]])/Table2[[#This Row],[MDS Census]]</f>
        <v>0.14114287541570733</v>
      </c>
      <c r="W51" s="3">
        <v>14.581444444444449</v>
      </c>
      <c r="X51" s="3">
        <v>15.351444444444443</v>
      </c>
      <c r="Y51" s="3">
        <v>0</v>
      </c>
      <c r="Z51" s="3">
        <f>SUM(Table2[[#This Row],[Physical Therapist (PT) Hours]:[PT Aide Hours]])/Table2[[#This Row],[MDS Census]]</f>
        <v>0.1722921463289844</v>
      </c>
      <c r="AA51" s="3">
        <v>0</v>
      </c>
      <c r="AB51" s="3">
        <v>0</v>
      </c>
      <c r="AC51" s="3">
        <v>8.8888888888888892E-2</v>
      </c>
      <c r="AD51" s="3">
        <v>0</v>
      </c>
      <c r="AE51" s="3">
        <v>0</v>
      </c>
      <c r="AF51" s="3">
        <v>15.569111111111111</v>
      </c>
      <c r="AG51" s="3">
        <v>0</v>
      </c>
      <c r="AH51" s="1" t="s">
        <v>49</v>
      </c>
      <c r="AI51" s="17">
        <v>5</v>
      </c>
      <c r="AJ51" s="1"/>
    </row>
    <row r="52" spans="1:36" x14ac:dyDescent="0.2">
      <c r="A52" s="1" t="s">
        <v>680</v>
      </c>
      <c r="B52" s="1" t="s">
        <v>735</v>
      </c>
      <c r="C52" s="1" t="s">
        <v>1453</v>
      </c>
      <c r="D52" s="1" t="s">
        <v>1751</v>
      </c>
      <c r="E52" s="3">
        <v>42.511111111111113</v>
      </c>
      <c r="F52" s="3">
        <v>6.336444444444445</v>
      </c>
      <c r="G52" s="3">
        <v>0</v>
      </c>
      <c r="H52" s="3">
        <v>0.16111111111111112</v>
      </c>
      <c r="I52" s="3">
        <v>0.46111111111111114</v>
      </c>
      <c r="J52" s="3">
        <v>0</v>
      </c>
      <c r="K52" s="3">
        <v>0</v>
      </c>
      <c r="L52" s="3">
        <v>1.4101111111111113</v>
      </c>
      <c r="M52" s="3">
        <v>0</v>
      </c>
      <c r="N52" s="3">
        <v>6.4433333333333342</v>
      </c>
      <c r="O52" s="3">
        <f>SUM(Table2[[#This Row],[Qualified Social Work Staff Hours]:[Other Social Work Staff Hours]])/Table2[[#This Row],[MDS Census]]</f>
        <v>0.15156821745948773</v>
      </c>
      <c r="P52" s="3">
        <v>4.0483333333333329</v>
      </c>
      <c r="Q52" s="3">
        <v>0</v>
      </c>
      <c r="R52" s="3">
        <f>SUM(Table2[[#This Row],[Qualified Activities Professional Hours]:[Other Activities Professional Hours]])/Table2[[#This Row],[MDS Census]]</f>
        <v>9.5230005227391515E-2</v>
      </c>
      <c r="S52" s="3">
        <v>2.0371111111111113</v>
      </c>
      <c r="T52" s="3">
        <v>5.1532222222222215</v>
      </c>
      <c r="U52" s="3">
        <v>0</v>
      </c>
      <c r="V52" s="3">
        <f>SUM(Table2[[#This Row],[Occupational Therapist Hours]:[OT Aide Hours]])/Table2[[#This Row],[MDS Census]]</f>
        <v>0.16914009409304756</v>
      </c>
      <c r="W52" s="3">
        <v>3.6094444444444433</v>
      </c>
      <c r="X52" s="3">
        <v>5.1208888888888904</v>
      </c>
      <c r="Y52" s="3">
        <v>0.80555555555555558</v>
      </c>
      <c r="Z52" s="3">
        <f>SUM(Table2[[#This Row],[Physical Therapist (PT) Hours]:[PT Aide Hours]])/Table2[[#This Row],[MDS Census]]</f>
        <v>0.22431521170935703</v>
      </c>
      <c r="AA52" s="3">
        <v>0</v>
      </c>
      <c r="AB52" s="3">
        <v>0</v>
      </c>
      <c r="AC52" s="3">
        <v>0</v>
      </c>
      <c r="AD52" s="3">
        <v>0</v>
      </c>
      <c r="AE52" s="3">
        <v>0</v>
      </c>
      <c r="AF52" s="3">
        <v>0</v>
      </c>
      <c r="AG52" s="3">
        <v>0</v>
      </c>
      <c r="AH52" s="1" t="s">
        <v>50</v>
      </c>
      <c r="AI52" s="17">
        <v>5</v>
      </c>
      <c r="AJ52" s="1"/>
    </row>
    <row r="53" spans="1:36" x14ac:dyDescent="0.2">
      <c r="A53" s="1" t="s">
        <v>680</v>
      </c>
      <c r="B53" s="1" t="s">
        <v>736</v>
      </c>
      <c r="C53" s="1" t="s">
        <v>1436</v>
      </c>
      <c r="D53" s="1" t="s">
        <v>1717</v>
      </c>
      <c r="E53" s="3">
        <v>75.611111111111114</v>
      </c>
      <c r="F53" s="3">
        <v>9.8544444444444448</v>
      </c>
      <c r="G53" s="3">
        <v>0</v>
      </c>
      <c r="H53" s="3">
        <v>0.27211111111111108</v>
      </c>
      <c r="I53" s="3">
        <v>4.7222222222222221E-2</v>
      </c>
      <c r="J53" s="3">
        <v>0</v>
      </c>
      <c r="K53" s="3">
        <v>0</v>
      </c>
      <c r="L53" s="3">
        <v>7.2459999999999996</v>
      </c>
      <c r="M53" s="3">
        <v>4.3357777777777784</v>
      </c>
      <c r="N53" s="3">
        <v>9.1195555555555536</v>
      </c>
      <c r="O53" s="3">
        <f>SUM(Table2[[#This Row],[Qualified Social Work Staff Hours]:[Other Social Work Staff Hours]])/Table2[[#This Row],[MDS Census]]</f>
        <v>0.17795444526083759</v>
      </c>
      <c r="P53" s="3">
        <v>9.0848888888888908</v>
      </c>
      <c r="Q53" s="3">
        <v>0.44644444444444442</v>
      </c>
      <c r="R53" s="3">
        <f>SUM(Table2[[#This Row],[Qualified Activities Professional Hours]:[Other Activities Professional Hours]])/Table2[[#This Row],[MDS Census]]</f>
        <v>0.12605731080088173</v>
      </c>
      <c r="S53" s="3">
        <v>3.429333333333334</v>
      </c>
      <c r="T53" s="3">
        <v>15.930333333333339</v>
      </c>
      <c r="U53" s="3">
        <v>0</v>
      </c>
      <c r="V53" s="3">
        <f>SUM(Table2[[#This Row],[Occupational Therapist Hours]:[OT Aide Hours]])/Table2[[#This Row],[MDS Census]]</f>
        <v>0.2560426157237326</v>
      </c>
      <c r="W53" s="3">
        <v>3.370333333333333</v>
      </c>
      <c r="X53" s="3">
        <v>9.3007777777777765</v>
      </c>
      <c r="Y53" s="3">
        <v>3.2238888888888892</v>
      </c>
      <c r="Z53" s="3">
        <f>SUM(Table2[[#This Row],[Physical Therapist (PT) Hours]:[PT Aide Hours]])/Table2[[#This Row],[MDS Census]]</f>
        <v>0.21022042615723732</v>
      </c>
      <c r="AA53" s="3">
        <v>0</v>
      </c>
      <c r="AB53" s="3">
        <v>0</v>
      </c>
      <c r="AC53" s="3">
        <v>0</v>
      </c>
      <c r="AD53" s="3">
        <v>0</v>
      </c>
      <c r="AE53" s="3">
        <v>0</v>
      </c>
      <c r="AF53" s="3">
        <v>0</v>
      </c>
      <c r="AG53" s="3">
        <v>0</v>
      </c>
      <c r="AH53" s="1" t="s">
        <v>51</v>
      </c>
      <c r="AI53" s="17">
        <v>5</v>
      </c>
      <c r="AJ53" s="1"/>
    </row>
    <row r="54" spans="1:36" x14ac:dyDescent="0.2">
      <c r="A54" s="1" t="s">
        <v>680</v>
      </c>
      <c r="B54" s="1" t="s">
        <v>737</v>
      </c>
      <c r="C54" s="1" t="s">
        <v>1388</v>
      </c>
      <c r="D54" s="1" t="s">
        <v>1758</v>
      </c>
      <c r="E54" s="3">
        <v>80.588888888888889</v>
      </c>
      <c r="F54" s="3">
        <v>29.416666666666668</v>
      </c>
      <c r="G54" s="3">
        <v>0.13333333333333333</v>
      </c>
      <c r="H54" s="3">
        <v>2.2222222222222223E-2</v>
      </c>
      <c r="I54" s="3">
        <v>0</v>
      </c>
      <c r="J54" s="3">
        <v>0</v>
      </c>
      <c r="K54" s="3">
        <v>3.0222222222222221</v>
      </c>
      <c r="L54" s="3">
        <v>4.7506666666666684</v>
      </c>
      <c r="M54" s="3">
        <v>6.8888888888888893</v>
      </c>
      <c r="N54" s="3">
        <v>0</v>
      </c>
      <c r="O54" s="3">
        <f>SUM(Table2[[#This Row],[Qualified Social Work Staff Hours]:[Other Social Work Staff Hours]])/Table2[[#This Row],[MDS Census]]</f>
        <v>8.5481869571211913E-2</v>
      </c>
      <c r="P54" s="3">
        <v>4.2666666666666666</v>
      </c>
      <c r="Q54" s="3">
        <v>8.7305555555555561</v>
      </c>
      <c r="R54" s="3">
        <f>SUM(Table2[[#This Row],[Qualified Activities Professional Hours]:[Other Activities Professional Hours]])/Table2[[#This Row],[MDS Census]]</f>
        <v>0.16127809182407282</v>
      </c>
      <c r="S54" s="3">
        <v>4.8360000000000021</v>
      </c>
      <c r="T54" s="3">
        <v>10.392777777777782</v>
      </c>
      <c r="U54" s="3">
        <v>0</v>
      </c>
      <c r="V54" s="3">
        <f>SUM(Table2[[#This Row],[Occupational Therapist Hours]:[OT Aide Hours]])/Table2[[#This Row],[MDS Census]]</f>
        <v>0.18896870260581836</v>
      </c>
      <c r="W54" s="3">
        <v>4.7012222222222215</v>
      </c>
      <c r="X54" s="3">
        <v>10.258777777777777</v>
      </c>
      <c r="Y54" s="3">
        <v>0</v>
      </c>
      <c r="Z54" s="3">
        <f>SUM(Table2[[#This Row],[Physical Therapist (PT) Hours]:[PT Aide Hours]])/Table2[[#This Row],[MDS Census]]</f>
        <v>0.18563353095270918</v>
      </c>
      <c r="AA54" s="3">
        <v>0</v>
      </c>
      <c r="AB54" s="3">
        <v>0</v>
      </c>
      <c r="AC54" s="3">
        <v>0</v>
      </c>
      <c r="AD54" s="3">
        <v>0</v>
      </c>
      <c r="AE54" s="3">
        <v>0</v>
      </c>
      <c r="AF54" s="3">
        <v>0</v>
      </c>
      <c r="AG54" s="3">
        <v>0</v>
      </c>
      <c r="AH54" s="1" t="s">
        <v>52</v>
      </c>
      <c r="AI54" s="17">
        <v>5</v>
      </c>
      <c r="AJ54" s="1"/>
    </row>
    <row r="55" spans="1:36" x14ac:dyDescent="0.2">
      <c r="A55" s="1" t="s">
        <v>680</v>
      </c>
      <c r="B55" s="1" t="s">
        <v>738</v>
      </c>
      <c r="C55" s="1" t="s">
        <v>1439</v>
      </c>
      <c r="D55" s="1" t="s">
        <v>1741</v>
      </c>
      <c r="E55" s="3">
        <v>157.97777777777779</v>
      </c>
      <c r="F55" s="3">
        <v>39.671111111111117</v>
      </c>
      <c r="G55" s="3">
        <v>0.26666666666666666</v>
      </c>
      <c r="H55" s="3">
        <v>0</v>
      </c>
      <c r="I55" s="3">
        <v>2.8055555555555554</v>
      </c>
      <c r="J55" s="3">
        <v>0</v>
      </c>
      <c r="K55" s="3">
        <v>0</v>
      </c>
      <c r="L55" s="3">
        <v>0</v>
      </c>
      <c r="M55" s="3">
        <v>5.5111111111111111</v>
      </c>
      <c r="N55" s="3">
        <v>0</v>
      </c>
      <c r="O55" s="3">
        <f>SUM(Table2[[#This Row],[Qualified Social Work Staff Hours]:[Other Social Work Staff Hours]])/Table2[[#This Row],[MDS Census]]</f>
        <v>3.4885356590237726E-2</v>
      </c>
      <c r="P55" s="3">
        <v>4.6888888888888891</v>
      </c>
      <c r="Q55" s="3">
        <v>8.0611111111111118</v>
      </c>
      <c r="R55" s="3">
        <f>SUM(Table2[[#This Row],[Qualified Activities Professional Hours]:[Other Activities Professional Hours]])/Table2[[#This Row],[MDS Census]]</f>
        <v>8.0707553805035859E-2</v>
      </c>
      <c r="S55" s="3">
        <v>0</v>
      </c>
      <c r="T55" s="3">
        <v>0</v>
      </c>
      <c r="U55" s="3">
        <v>0</v>
      </c>
      <c r="V55" s="3">
        <f>SUM(Table2[[#This Row],[Occupational Therapist Hours]:[OT Aide Hours]])/Table2[[#This Row],[MDS Census]]</f>
        <v>0</v>
      </c>
      <c r="W55" s="3">
        <v>0</v>
      </c>
      <c r="X55" s="3">
        <v>0</v>
      </c>
      <c r="Y55" s="3">
        <v>0</v>
      </c>
      <c r="Z55" s="3">
        <f>SUM(Table2[[#This Row],[Physical Therapist (PT) Hours]:[PT Aide Hours]])/Table2[[#This Row],[MDS Census]]</f>
        <v>0</v>
      </c>
      <c r="AA55" s="3">
        <v>13.005555555555556</v>
      </c>
      <c r="AB55" s="3">
        <v>0</v>
      </c>
      <c r="AC55" s="3">
        <v>0.26666666666666666</v>
      </c>
      <c r="AD55" s="3">
        <v>0</v>
      </c>
      <c r="AE55" s="3">
        <v>0</v>
      </c>
      <c r="AF55" s="3">
        <v>2.4500000000000002</v>
      </c>
      <c r="AG55" s="3">
        <v>0</v>
      </c>
      <c r="AH55" s="1" t="s">
        <v>53</v>
      </c>
      <c r="AI55" s="17">
        <v>5</v>
      </c>
      <c r="AJ55" s="1"/>
    </row>
    <row r="56" spans="1:36" x14ac:dyDescent="0.2">
      <c r="A56" s="1" t="s">
        <v>680</v>
      </c>
      <c r="B56" s="1" t="s">
        <v>739</v>
      </c>
      <c r="C56" s="1" t="s">
        <v>1454</v>
      </c>
      <c r="D56" s="1" t="s">
        <v>1754</v>
      </c>
      <c r="E56" s="3">
        <v>125.43333333333334</v>
      </c>
      <c r="F56" s="3">
        <v>6.6646666666666663</v>
      </c>
      <c r="G56" s="3">
        <v>0.47477777777777774</v>
      </c>
      <c r="H56" s="3">
        <v>7.7777777777777779E-2</v>
      </c>
      <c r="I56" s="3">
        <v>6.3745555555555544</v>
      </c>
      <c r="J56" s="3">
        <v>0</v>
      </c>
      <c r="K56" s="3">
        <v>0</v>
      </c>
      <c r="L56" s="3">
        <v>10.204666666666666</v>
      </c>
      <c r="M56" s="3">
        <v>10.739666666666666</v>
      </c>
      <c r="N56" s="3">
        <v>3.2017777777777781</v>
      </c>
      <c r="O56" s="3">
        <f>SUM(Table2[[#This Row],[Qualified Social Work Staff Hours]:[Other Social Work Staff Hours]])/Table2[[#This Row],[MDS Census]]</f>
        <v>0.11114624856054565</v>
      </c>
      <c r="P56" s="3">
        <v>6.9111111111111109E-2</v>
      </c>
      <c r="Q56" s="3">
        <v>14.864777777777777</v>
      </c>
      <c r="R56" s="3">
        <f>SUM(Table2[[#This Row],[Qualified Activities Professional Hours]:[Other Activities Professional Hours]])/Table2[[#This Row],[MDS Census]]</f>
        <v>0.11905837540969083</v>
      </c>
      <c r="S56" s="3">
        <v>22.089444444444442</v>
      </c>
      <c r="T56" s="3">
        <v>21.105222222222221</v>
      </c>
      <c r="U56" s="3">
        <v>0</v>
      </c>
      <c r="V56" s="3">
        <f>SUM(Table2[[#This Row],[Occupational Therapist Hours]:[OT Aide Hours]])/Table2[[#This Row],[MDS Census]]</f>
        <v>0.34436353972893963</v>
      </c>
      <c r="W56" s="3">
        <v>22.782333333333341</v>
      </c>
      <c r="X56" s="3">
        <v>29.249999999999996</v>
      </c>
      <c r="Y56" s="3">
        <v>0</v>
      </c>
      <c r="Z56" s="3">
        <f>SUM(Table2[[#This Row],[Physical Therapist (PT) Hours]:[PT Aide Hours]])/Table2[[#This Row],[MDS Census]]</f>
        <v>0.41482062184427321</v>
      </c>
      <c r="AA56" s="3">
        <v>0</v>
      </c>
      <c r="AB56" s="3">
        <v>0</v>
      </c>
      <c r="AC56" s="3">
        <v>0</v>
      </c>
      <c r="AD56" s="3">
        <v>0</v>
      </c>
      <c r="AE56" s="3">
        <v>0</v>
      </c>
      <c r="AF56" s="3">
        <v>5.1401111111111115</v>
      </c>
      <c r="AG56" s="3">
        <v>0</v>
      </c>
      <c r="AH56" s="1" t="s">
        <v>54</v>
      </c>
      <c r="AI56" s="17">
        <v>5</v>
      </c>
      <c r="AJ56" s="1"/>
    </row>
    <row r="57" spans="1:36" x14ac:dyDescent="0.2">
      <c r="A57" s="1" t="s">
        <v>680</v>
      </c>
      <c r="B57" s="1" t="s">
        <v>740</v>
      </c>
      <c r="C57" s="1" t="s">
        <v>1381</v>
      </c>
      <c r="D57" s="1" t="s">
        <v>1714</v>
      </c>
      <c r="E57" s="3">
        <v>63.266666666666666</v>
      </c>
      <c r="F57" s="3">
        <v>10.889888888888883</v>
      </c>
      <c r="G57" s="3">
        <v>0</v>
      </c>
      <c r="H57" s="3">
        <v>0</v>
      </c>
      <c r="I57" s="3">
        <v>0</v>
      </c>
      <c r="J57" s="3">
        <v>0</v>
      </c>
      <c r="K57" s="3">
        <v>0</v>
      </c>
      <c r="L57" s="3">
        <v>4.7094444444444443</v>
      </c>
      <c r="M57" s="3">
        <v>5.0056666666666683</v>
      </c>
      <c r="N57" s="3">
        <v>0</v>
      </c>
      <c r="O57" s="3">
        <f>SUM(Table2[[#This Row],[Qualified Social Work Staff Hours]:[Other Social Work Staff Hours]])/Table2[[#This Row],[MDS Census]]</f>
        <v>7.9120126448893602E-2</v>
      </c>
      <c r="P57" s="3">
        <v>8.3123333333333296</v>
      </c>
      <c r="Q57" s="3">
        <v>0</v>
      </c>
      <c r="R57" s="3">
        <f>SUM(Table2[[#This Row],[Qualified Activities Professional Hours]:[Other Activities Professional Hours]])/Table2[[#This Row],[MDS Census]]</f>
        <v>0.13138566912539509</v>
      </c>
      <c r="S57" s="3">
        <v>1.0840000000000001</v>
      </c>
      <c r="T57" s="3">
        <v>7.4063333333333352</v>
      </c>
      <c r="U57" s="3">
        <v>0</v>
      </c>
      <c r="V57" s="3">
        <f>SUM(Table2[[#This Row],[Occupational Therapist Hours]:[OT Aide Hours]])/Table2[[#This Row],[MDS Census]]</f>
        <v>0.13419915700737622</v>
      </c>
      <c r="W57" s="3">
        <v>2.4674444444444448</v>
      </c>
      <c r="X57" s="3">
        <v>7.1725555555555536</v>
      </c>
      <c r="Y57" s="3">
        <v>0</v>
      </c>
      <c r="Z57" s="3">
        <f>SUM(Table2[[#This Row],[Physical Therapist (PT) Hours]:[PT Aide Hours]])/Table2[[#This Row],[MDS Census]]</f>
        <v>0.15237091675447839</v>
      </c>
      <c r="AA57" s="3">
        <v>0</v>
      </c>
      <c r="AB57" s="3">
        <v>0</v>
      </c>
      <c r="AC57" s="3">
        <v>0</v>
      </c>
      <c r="AD57" s="3">
        <v>0</v>
      </c>
      <c r="AE57" s="3">
        <v>0</v>
      </c>
      <c r="AF57" s="3">
        <v>22.984333333333328</v>
      </c>
      <c r="AG57" s="3">
        <v>0</v>
      </c>
      <c r="AH57" s="1" t="s">
        <v>55</v>
      </c>
      <c r="AI57" s="17">
        <v>5</v>
      </c>
      <c r="AJ57" s="1"/>
    </row>
    <row r="58" spans="1:36" x14ac:dyDescent="0.2">
      <c r="A58" s="1" t="s">
        <v>680</v>
      </c>
      <c r="B58" s="1" t="s">
        <v>741</v>
      </c>
      <c r="C58" s="1" t="s">
        <v>1455</v>
      </c>
      <c r="D58" s="1" t="s">
        <v>1743</v>
      </c>
      <c r="E58" s="3">
        <v>67.177777777777777</v>
      </c>
      <c r="F58" s="3">
        <v>41.736666666666672</v>
      </c>
      <c r="G58" s="3">
        <v>0.26666666666666666</v>
      </c>
      <c r="H58" s="3">
        <v>0.23333333333333334</v>
      </c>
      <c r="I58" s="3">
        <v>0.83333333333333337</v>
      </c>
      <c r="J58" s="3">
        <v>0</v>
      </c>
      <c r="K58" s="3">
        <v>0</v>
      </c>
      <c r="L58" s="3">
        <v>1.0171111111111111</v>
      </c>
      <c r="M58" s="3">
        <v>5.4888888888888889</v>
      </c>
      <c r="N58" s="3">
        <v>0</v>
      </c>
      <c r="O58" s="3">
        <f>SUM(Table2[[#This Row],[Qualified Social Work Staff Hours]:[Other Social Work Staff Hours]])/Table2[[#This Row],[MDS Census]]</f>
        <v>8.1706913661925243E-2</v>
      </c>
      <c r="P58" s="3">
        <v>5.5777777777777775</v>
      </c>
      <c r="Q58" s="3">
        <v>7.1266666666666652</v>
      </c>
      <c r="R58" s="3">
        <f>SUM(Table2[[#This Row],[Qualified Activities Professional Hours]:[Other Activities Professional Hours]])/Table2[[#This Row],[MDS Census]]</f>
        <v>0.18911677141912006</v>
      </c>
      <c r="S58" s="3">
        <v>3.6093333333333337</v>
      </c>
      <c r="T58" s="3">
        <v>5.3752222222222219</v>
      </c>
      <c r="U58" s="3">
        <v>0</v>
      </c>
      <c r="V58" s="3">
        <f>SUM(Table2[[#This Row],[Occupational Therapist Hours]:[OT Aide Hours]])/Table2[[#This Row],[MDS Census]]</f>
        <v>0.1337429705590473</v>
      </c>
      <c r="W58" s="3">
        <v>2.3634444444444447</v>
      </c>
      <c r="X58" s="3">
        <v>10.360444444444443</v>
      </c>
      <c r="Y58" s="3">
        <v>0</v>
      </c>
      <c r="Z58" s="3">
        <f>SUM(Table2[[#This Row],[Physical Therapist (PT) Hours]:[PT Aide Hours]])/Table2[[#This Row],[MDS Census]]</f>
        <v>0.1894062189877605</v>
      </c>
      <c r="AA58" s="3">
        <v>0</v>
      </c>
      <c r="AB58" s="3">
        <v>0</v>
      </c>
      <c r="AC58" s="3">
        <v>0</v>
      </c>
      <c r="AD58" s="3">
        <v>0</v>
      </c>
      <c r="AE58" s="3">
        <v>0</v>
      </c>
      <c r="AF58" s="3">
        <v>0</v>
      </c>
      <c r="AG58" s="3">
        <v>0</v>
      </c>
      <c r="AH58" s="1" t="s">
        <v>56</v>
      </c>
      <c r="AI58" s="17">
        <v>5</v>
      </c>
      <c r="AJ58" s="1"/>
    </row>
    <row r="59" spans="1:36" x14ac:dyDescent="0.2">
      <c r="A59" s="1" t="s">
        <v>680</v>
      </c>
      <c r="B59" s="1" t="s">
        <v>742</v>
      </c>
      <c r="C59" s="1" t="s">
        <v>1456</v>
      </c>
      <c r="D59" s="1" t="s">
        <v>1737</v>
      </c>
      <c r="E59" s="3">
        <v>72.955555555555549</v>
      </c>
      <c r="F59" s="3">
        <v>36.916666666666664</v>
      </c>
      <c r="G59" s="3">
        <v>0</v>
      </c>
      <c r="H59" s="3">
        <v>0.37222222222222223</v>
      </c>
      <c r="I59" s="3">
        <v>0.22777777777777777</v>
      </c>
      <c r="J59" s="3">
        <v>0</v>
      </c>
      <c r="K59" s="3">
        <v>0</v>
      </c>
      <c r="L59" s="3">
        <v>1.8344444444444441</v>
      </c>
      <c r="M59" s="3">
        <v>5.3972222222222221</v>
      </c>
      <c r="N59" s="3">
        <v>0</v>
      </c>
      <c r="O59" s="3">
        <f>SUM(Table2[[#This Row],[Qualified Social Work Staff Hours]:[Other Social Work Staff Hours]])/Table2[[#This Row],[MDS Census]]</f>
        <v>7.3979591836734707E-2</v>
      </c>
      <c r="P59" s="3">
        <v>4.8444444444444441</v>
      </c>
      <c r="Q59" s="3">
        <v>7.6638888888888888</v>
      </c>
      <c r="R59" s="3">
        <f>SUM(Table2[[#This Row],[Qualified Activities Professional Hours]:[Other Activities Professional Hours]])/Table2[[#This Row],[MDS Census]]</f>
        <v>0.17145141638745051</v>
      </c>
      <c r="S59" s="3">
        <v>4.9205555555555556</v>
      </c>
      <c r="T59" s="3">
        <v>11.069111111111114</v>
      </c>
      <c r="U59" s="3">
        <v>0</v>
      </c>
      <c r="V59" s="3">
        <f>SUM(Table2[[#This Row],[Occupational Therapist Hours]:[OT Aide Hours]])/Table2[[#This Row],[MDS Census]]</f>
        <v>0.21916996649406037</v>
      </c>
      <c r="W59" s="3">
        <v>4.0829999999999993</v>
      </c>
      <c r="X59" s="3">
        <v>15.353222222222227</v>
      </c>
      <c r="Y59" s="3">
        <v>0</v>
      </c>
      <c r="Z59" s="3">
        <f>SUM(Table2[[#This Row],[Physical Therapist (PT) Hours]:[PT Aide Hours]])/Table2[[#This Row],[MDS Census]]</f>
        <v>0.26641181845872686</v>
      </c>
      <c r="AA59" s="3">
        <v>0</v>
      </c>
      <c r="AB59" s="3">
        <v>0</v>
      </c>
      <c r="AC59" s="3">
        <v>0</v>
      </c>
      <c r="AD59" s="3">
        <v>0</v>
      </c>
      <c r="AE59" s="3">
        <v>0</v>
      </c>
      <c r="AF59" s="3">
        <v>0</v>
      </c>
      <c r="AG59" s="3">
        <v>0</v>
      </c>
      <c r="AH59" s="1" t="s">
        <v>57</v>
      </c>
      <c r="AI59" s="17">
        <v>5</v>
      </c>
      <c r="AJ59" s="1"/>
    </row>
    <row r="60" spans="1:36" x14ac:dyDescent="0.2">
      <c r="A60" s="1" t="s">
        <v>680</v>
      </c>
      <c r="B60" s="1" t="s">
        <v>743</v>
      </c>
      <c r="C60" s="1" t="s">
        <v>1457</v>
      </c>
      <c r="D60" s="1" t="s">
        <v>1759</v>
      </c>
      <c r="E60" s="3">
        <v>66.5</v>
      </c>
      <c r="F60" s="3">
        <v>40.911111111111111</v>
      </c>
      <c r="G60" s="3">
        <v>0.32222222222222224</v>
      </c>
      <c r="H60" s="3">
        <v>0.33888888888888891</v>
      </c>
      <c r="I60" s="3">
        <v>0.7055555555555556</v>
      </c>
      <c r="J60" s="3">
        <v>0</v>
      </c>
      <c r="K60" s="3">
        <v>0</v>
      </c>
      <c r="L60" s="3">
        <v>5.3127777777777778</v>
      </c>
      <c r="M60" s="3">
        <v>0</v>
      </c>
      <c r="N60" s="3">
        <v>13.808333333333334</v>
      </c>
      <c r="O60" s="3">
        <f>SUM(Table2[[#This Row],[Qualified Social Work Staff Hours]:[Other Social Work Staff Hours]])/Table2[[#This Row],[MDS Census]]</f>
        <v>0.20764411027568921</v>
      </c>
      <c r="P60" s="3">
        <v>5.3888888888888893</v>
      </c>
      <c r="Q60" s="3">
        <v>6.7944444444444443</v>
      </c>
      <c r="R60" s="3">
        <f>SUM(Table2[[#This Row],[Qualified Activities Professional Hours]:[Other Activities Professional Hours]])/Table2[[#This Row],[MDS Census]]</f>
        <v>0.18320802005012532</v>
      </c>
      <c r="S60" s="3">
        <v>9.6928888888888896</v>
      </c>
      <c r="T60" s="3">
        <v>8.6408888888888864</v>
      </c>
      <c r="U60" s="3">
        <v>0</v>
      </c>
      <c r="V60" s="3">
        <f>SUM(Table2[[#This Row],[Occupational Therapist Hours]:[OT Aide Hours]])/Table2[[#This Row],[MDS Census]]</f>
        <v>0.27569590643274849</v>
      </c>
      <c r="W60" s="3">
        <v>6.1608888888888895</v>
      </c>
      <c r="X60" s="3">
        <v>10.019777777777776</v>
      </c>
      <c r="Y60" s="3">
        <v>0</v>
      </c>
      <c r="Z60" s="3">
        <f>SUM(Table2[[#This Row],[Physical Therapist (PT) Hours]:[PT Aide Hours]])/Table2[[#This Row],[MDS Census]]</f>
        <v>0.24331829573934838</v>
      </c>
      <c r="AA60" s="3">
        <v>0</v>
      </c>
      <c r="AB60" s="3">
        <v>0</v>
      </c>
      <c r="AC60" s="3">
        <v>0</v>
      </c>
      <c r="AD60" s="3">
        <v>0</v>
      </c>
      <c r="AE60" s="3">
        <v>0</v>
      </c>
      <c r="AF60" s="3">
        <v>0.88911111111111119</v>
      </c>
      <c r="AG60" s="3">
        <v>0</v>
      </c>
      <c r="AH60" s="1" t="s">
        <v>58</v>
      </c>
      <c r="AI60" s="17">
        <v>5</v>
      </c>
      <c r="AJ60" s="1"/>
    </row>
    <row r="61" spans="1:36" x14ac:dyDescent="0.2">
      <c r="A61" s="1" t="s">
        <v>680</v>
      </c>
      <c r="B61" s="1" t="s">
        <v>744</v>
      </c>
      <c r="C61" s="1" t="s">
        <v>1441</v>
      </c>
      <c r="D61" s="1" t="s">
        <v>1757</v>
      </c>
      <c r="E61" s="3">
        <v>122.73333333333333</v>
      </c>
      <c r="F61" s="3">
        <v>5.5111111111111111</v>
      </c>
      <c r="G61" s="3">
        <v>0.73888888888888893</v>
      </c>
      <c r="H61" s="3">
        <v>0.46666666666666667</v>
      </c>
      <c r="I61" s="3">
        <v>1.8027777777777778</v>
      </c>
      <c r="J61" s="3">
        <v>0</v>
      </c>
      <c r="K61" s="3">
        <v>0</v>
      </c>
      <c r="L61" s="3">
        <v>5.384444444444445</v>
      </c>
      <c r="M61" s="3">
        <v>4.4444444444444446E-2</v>
      </c>
      <c r="N61" s="3">
        <v>5.15</v>
      </c>
      <c r="O61" s="3">
        <f>SUM(Table2[[#This Row],[Qualified Social Work Staff Hours]:[Other Social Work Staff Hours]])/Table2[[#This Row],[MDS Census]]</f>
        <v>4.232301285533225E-2</v>
      </c>
      <c r="P61" s="3">
        <v>4.4249999999999998</v>
      </c>
      <c r="Q61" s="3">
        <v>18.527777777777779</v>
      </c>
      <c r="R61" s="3">
        <f>SUM(Table2[[#This Row],[Qualified Activities Professional Hours]:[Other Activities Professional Hours]])/Table2[[#This Row],[MDS Census]]</f>
        <v>0.18701339851529966</v>
      </c>
      <c r="S61" s="3">
        <v>4.4567777777777771</v>
      </c>
      <c r="T61" s="3">
        <v>0.4704444444444445</v>
      </c>
      <c r="U61" s="3">
        <v>0</v>
      </c>
      <c r="V61" s="3">
        <f>SUM(Table2[[#This Row],[Occupational Therapist Hours]:[OT Aide Hours]])/Table2[[#This Row],[MDS Census]]</f>
        <v>4.0145754119138143E-2</v>
      </c>
      <c r="W61" s="3">
        <v>1.6515555555555554</v>
      </c>
      <c r="X61" s="3">
        <v>6.7803333333333322</v>
      </c>
      <c r="Y61" s="3">
        <v>0</v>
      </c>
      <c r="Z61" s="3">
        <f>SUM(Table2[[#This Row],[Physical Therapist (PT) Hours]:[PT Aide Hours]])/Table2[[#This Row],[MDS Census]]</f>
        <v>6.8700887198986052E-2</v>
      </c>
      <c r="AA61" s="3">
        <v>10.883333333333333</v>
      </c>
      <c r="AB61" s="3">
        <v>9.7222222222222224E-2</v>
      </c>
      <c r="AC61" s="3">
        <v>0</v>
      </c>
      <c r="AD61" s="3">
        <v>0</v>
      </c>
      <c r="AE61" s="3">
        <v>0</v>
      </c>
      <c r="AF61" s="3">
        <v>15.841666666666667</v>
      </c>
      <c r="AG61" s="3">
        <v>0</v>
      </c>
      <c r="AH61" s="1" t="s">
        <v>59</v>
      </c>
      <c r="AI61" s="17">
        <v>5</v>
      </c>
      <c r="AJ61" s="1"/>
    </row>
    <row r="62" spans="1:36" x14ac:dyDescent="0.2">
      <c r="A62" s="1" t="s">
        <v>680</v>
      </c>
      <c r="B62" s="1" t="s">
        <v>745</v>
      </c>
      <c r="C62" s="1" t="s">
        <v>1458</v>
      </c>
      <c r="D62" s="1" t="s">
        <v>1716</v>
      </c>
      <c r="E62" s="3">
        <v>74.25555555555556</v>
      </c>
      <c r="F62" s="3">
        <v>89.922777777777796</v>
      </c>
      <c r="G62" s="3">
        <v>0</v>
      </c>
      <c r="H62" s="3">
        <v>0</v>
      </c>
      <c r="I62" s="3">
        <v>0</v>
      </c>
      <c r="J62" s="3">
        <v>0</v>
      </c>
      <c r="K62" s="3">
        <v>0</v>
      </c>
      <c r="L62" s="3">
        <v>2.7206666666666663</v>
      </c>
      <c r="M62" s="3">
        <v>5.5925555555555553</v>
      </c>
      <c r="N62" s="3">
        <v>0</v>
      </c>
      <c r="O62" s="3">
        <f>SUM(Table2[[#This Row],[Qualified Social Work Staff Hours]:[Other Social Work Staff Hours]])/Table2[[#This Row],[MDS Census]]</f>
        <v>7.5314978303157254E-2</v>
      </c>
      <c r="P62" s="3">
        <v>5.5666666666666664</v>
      </c>
      <c r="Q62" s="3">
        <v>15.117333333333333</v>
      </c>
      <c r="R62" s="3">
        <f>SUM(Table2[[#This Row],[Qualified Activities Professional Hours]:[Other Activities Professional Hours]])/Table2[[#This Row],[MDS Census]]</f>
        <v>0.27855154870567106</v>
      </c>
      <c r="S62" s="3">
        <v>4.6168888888888882</v>
      </c>
      <c r="T62" s="3">
        <v>5.6888888888888891</v>
      </c>
      <c r="U62" s="3">
        <v>0</v>
      </c>
      <c r="V62" s="3">
        <f>SUM(Table2[[#This Row],[Occupational Therapist Hours]:[OT Aide Hours]])/Table2[[#This Row],[MDS Census]]</f>
        <v>0.13878796947478675</v>
      </c>
      <c r="W62" s="3">
        <v>2.2582222222222224</v>
      </c>
      <c r="X62" s="3">
        <v>5.2955555555555538</v>
      </c>
      <c r="Y62" s="3">
        <v>0</v>
      </c>
      <c r="Z62" s="3">
        <f>SUM(Table2[[#This Row],[Physical Therapist (PT) Hours]:[PT Aide Hours]])/Table2[[#This Row],[MDS Census]]</f>
        <v>0.10172676941493339</v>
      </c>
      <c r="AA62" s="3">
        <v>0</v>
      </c>
      <c r="AB62" s="3">
        <v>0</v>
      </c>
      <c r="AC62" s="3">
        <v>0</v>
      </c>
      <c r="AD62" s="3">
        <v>0</v>
      </c>
      <c r="AE62" s="3">
        <v>0</v>
      </c>
      <c r="AF62" s="3">
        <v>0</v>
      </c>
      <c r="AG62" s="3">
        <v>0</v>
      </c>
      <c r="AH62" s="1" t="s">
        <v>60</v>
      </c>
      <c r="AI62" s="17">
        <v>5</v>
      </c>
      <c r="AJ62" s="1"/>
    </row>
    <row r="63" spans="1:36" x14ac:dyDescent="0.2">
      <c r="A63" s="1" t="s">
        <v>680</v>
      </c>
      <c r="B63" s="1" t="s">
        <v>746</v>
      </c>
      <c r="C63" s="1" t="s">
        <v>1459</v>
      </c>
      <c r="D63" s="1" t="s">
        <v>1743</v>
      </c>
      <c r="E63" s="3">
        <v>55.922222222222224</v>
      </c>
      <c r="F63" s="3">
        <v>11.428444444444441</v>
      </c>
      <c r="G63" s="3">
        <v>0</v>
      </c>
      <c r="H63" s="3">
        <v>0.22777777777777777</v>
      </c>
      <c r="I63" s="3">
        <v>0.29444444444444445</v>
      </c>
      <c r="J63" s="3">
        <v>0</v>
      </c>
      <c r="K63" s="3">
        <v>0</v>
      </c>
      <c r="L63" s="3">
        <v>1.7270000000000001</v>
      </c>
      <c r="M63" s="3">
        <v>0</v>
      </c>
      <c r="N63" s="3">
        <v>0</v>
      </c>
      <c r="O63" s="3">
        <f>SUM(Table2[[#This Row],[Qualified Social Work Staff Hours]:[Other Social Work Staff Hours]])/Table2[[#This Row],[MDS Census]]</f>
        <v>0</v>
      </c>
      <c r="P63" s="3">
        <v>0</v>
      </c>
      <c r="Q63" s="3">
        <v>4.958333333333333</v>
      </c>
      <c r="R63" s="3">
        <f>SUM(Table2[[#This Row],[Qualified Activities Professional Hours]:[Other Activities Professional Hours]])/Table2[[#This Row],[MDS Census]]</f>
        <v>8.8664812239221139E-2</v>
      </c>
      <c r="S63" s="3">
        <v>0.76888888888888896</v>
      </c>
      <c r="T63" s="3">
        <v>3.0327777777777762</v>
      </c>
      <c r="U63" s="3">
        <v>0</v>
      </c>
      <c r="V63" s="3">
        <f>SUM(Table2[[#This Row],[Occupational Therapist Hours]:[OT Aide Hours]])/Table2[[#This Row],[MDS Census]]</f>
        <v>6.7981323266441449E-2</v>
      </c>
      <c r="W63" s="3">
        <v>0.31244444444444452</v>
      </c>
      <c r="X63" s="3">
        <v>3.1714444444444445</v>
      </c>
      <c r="Y63" s="3">
        <v>0.91633333333333333</v>
      </c>
      <c r="Z63" s="3">
        <f>SUM(Table2[[#This Row],[Physical Therapist (PT) Hours]:[PT Aide Hours]])/Table2[[#This Row],[MDS Census]]</f>
        <v>7.8684681104708915E-2</v>
      </c>
      <c r="AA63" s="3">
        <v>0</v>
      </c>
      <c r="AB63" s="3">
        <v>0</v>
      </c>
      <c r="AC63" s="3">
        <v>0</v>
      </c>
      <c r="AD63" s="3">
        <v>0</v>
      </c>
      <c r="AE63" s="3">
        <v>0</v>
      </c>
      <c r="AF63" s="3">
        <v>0</v>
      </c>
      <c r="AG63" s="3">
        <v>0</v>
      </c>
      <c r="AH63" s="1" t="s">
        <v>61</v>
      </c>
      <c r="AI63" s="17">
        <v>5</v>
      </c>
      <c r="AJ63" s="1"/>
    </row>
    <row r="64" spans="1:36" x14ac:dyDescent="0.2">
      <c r="A64" s="1" t="s">
        <v>680</v>
      </c>
      <c r="B64" s="1" t="s">
        <v>747</v>
      </c>
      <c r="C64" s="1" t="s">
        <v>1460</v>
      </c>
      <c r="D64" s="1" t="s">
        <v>1761</v>
      </c>
      <c r="E64" s="3">
        <v>72.555555555555557</v>
      </c>
      <c r="F64" s="3">
        <v>5.2444444444444445</v>
      </c>
      <c r="G64" s="3">
        <v>0</v>
      </c>
      <c r="H64" s="3">
        <v>0.37222222222222223</v>
      </c>
      <c r="I64" s="3">
        <v>0.43055555555555558</v>
      </c>
      <c r="J64" s="3">
        <v>0</v>
      </c>
      <c r="K64" s="3">
        <v>0</v>
      </c>
      <c r="L64" s="3">
        <v>5.4753333333333334</v>
      </c>
      <c r="M64" s="3">
        <v>6.6666666666666666E-2</v>
      </c>
      <c r="N64" s="3">
        <v>7.4666666666666668</v>
      </c>
      <c r="O64" s="3">
        <f>SUM(Table2[[#This Row],[Qualified Social Work Staff Hours]:[Other Social Work Staff Hours]])/Table2[[#This Row],[MDS Census]]</f>
        <v>0.10382848392036753</v>
      </c>
      <c r="P64" s="3">
        <v>5.3555555555555552</v>
      </c>
      <c r="Q64" s="3">
        <v>6.7166666666666668</v>
      </c>
      <c r="R64" s="3">
        <f>SUM(Table2[[#This Row],[Qualified Activities Professional Hours]:[Other Activities Professional Hours]])/Table2[[#This Row],[MDS Census]]</f>
        <v>0.16638591117917306</v>
      </c>
      <c r="S64" s="3">
        <v>1.5611111111111118</v>
      </c>
      <c r="T64" s="3">
        <v>20.195444444444451</v>
      </c>
      <c r="U64" s="3">
        <v>0</v>
      </c>
      <c r="V64" s="3">
        <f>SUM(Table2[[#This Row],[Occupational Therapist Hours]:[OT Aide Hours]])/Table2[[#This Row],[MDS Census]]</f>
        <v>0.29986064318529876</v>
      </c>
      <c r="W64" s="3">
        <v>1.4607777777777782</v>
      </c>
      <c r="X64" s="3">
        <v>21.946222222222218</v>
      </c>
      <c r="Y64" s="3">
        <v>0</v>
      </c>
      <c r="Z64" s="3">
        <f>SUM(Table2[[#This Row],[Physical Therapist (PT) Hours]:[PT Aide Hours]])/Table2[[#This Row],[MDS Census]]</f>
        <v>0.32260796324655433</v>
      </c>
      <c r="AA64" s="3">
        <v>0</v>
      </c>
      <c r="AB64" s="3">
        <v>0</v>
      </c>
      <c r="AC64" s="3">
        <v>0</v>
      </c>
      <c r="AD64" s="3">
        <v>0</v>
      </c>
      <c r="AE64" s="3">
        <v>0</v>
      </c>
      <c r="AF64" s="3">
        <v>0</v>
      </c>
      <c r="AG64" s="3">
        <v>0</v>
      </c>
      <c r="AH64" s="1" t="s">
        <v>62</v>
      </c>
      <c r="AI64" s="17">
        <v>5</v>
      </c>
      <c r="AJ64" s="1"/>
    </row>
    <row r="65" spans="1:36" x14ac:dyDescent="0.2">
      <c r="A65" s="1" t="s">
        <v>680</v>
      </c>
      <c r="B65" s="1" t="s">
        <v>748</v>
      </c>
      <c r="C65" s="1" t="s">
        <v>1461</v>
      </c>
      <c r="D65" s="1" t="s">
        <v>1741</v>
      </c>
      <c r="E65" s="3">
        <v>242.5</v>
      </c>
      <c r="F65" s="3">
        <v>9.7333333333333325</v>
      </c>
      <c r="G65" s="3">
        <v>0</v>
      </c>
      <c r="H65" s="3">
        <v>1.6503333333333334</v>
      </c>
      <c r="I65" s="3">
        <v>14.205555555555556</v>
      </c>
      <c r="J65" s="3">
        <v>0</v>
      </c>
      <c r="K65" s="3">
        <v>5.6888888888888891</v>
      </c>
      <c r="L65" s="3">
        <v>6.5111111111111111</v>
      </c>
      <c r="M65" s="3">
        <v>10.513888888888889</v>
      </c>
      <c r="N65" s="3">
        <v>0</v>
      </c>
      <c r="O65" s="3">
        <f>SUM(Table2[[#This Row],[Qualified Social Work Staff Hours]:[Other Social Work Staff Hours]])/Table2[[#This Row],[MDS Census]]</f>
        <v>4.3356242840778922E-2</v>
      </c>
      <c r="P65" s="3">
        <v>5.3666666666666663</v>
      </c>
      <c r="Q65" s="3">
        <v>33.241666666666667</v>
      </c>
      <c r="R65" s="3">
        <f>SUM(Table2[[#This Row],[Qualified Activities Professional Hours]:[Other Activities Professional Hours]])/Table2[[#This Row],[MDS Census]]</f>
        <v>0.15920962199312716</v>
      </c>
      <c r="S65" s="3">
        <v>34.511111111111113</v>
      </c>
      <c r="T65" s="3">
        <v>17.305555555555557</v>
      </c>
      <c r="U65" s="3">
        <v>0</v>
      </c>
      <c r="V65" s="3">
        <f>SUM(Table2[[#This Row],[Occupational Therapist Hours]:[OT Aide Hours]])/Table2[[#This Row],[MDS Census]]</f>
        <v>0.21367697594501719</v>
      </c>
      <c r="W65" s="3">
        <v>40.87777777777778</v>
      </c>
      <c r="X65" s="3">
        <v>34.483333333333334</v>
      </c>
      <c r="Y65" s="3">
        <v>0</v>
      </c>
      <c r="Z65" s="3">
        <f>SUM(Table2[[#This Row],[Physical Therapist (PT) Hours]:[PT Aide Hours]])/Table2[[#This Row],[MDS Census]]</f>
        <v>0.31076746849942727</v>
      </c>
      <c r="AA65" s="3">
        <v>0</v>
      </c>
      <c r="AB65" s="3">
        <v>5.5888888888888886</v>
      </c>
      <c r="AC65" s="3">
        <v>0</v>
      </c>
      <c r="AD65" s="3">
        <v>36.18888888888889</v>
      </c>
      <c r="AE65" s="3">
        <v>0</v>
      </c>
      <c r="AF65" s="3">
        <v>13.725</v>
      </c>
      <c r="AG65" s="3">
        <v>1.3777777777777778</v>
      </c>
      <c r="AH65" s="1" t="s">
        <v>63</v>
      </c>
      <c r="AI65" s="17">
        <v>5</v>
      </c>
      <c r="AJ65" s="1"/>
    </row>
    <row r="66" spans="1:36" x14ac:dyDescent="0.2">
      <c r="A66" s="1" t="s">
        <v>680</v>
      </c>
      <c r="B66" s="1" t="s">
        <v>749</v>
      </c>
      <c r="C66" s="1" t="s">
        <v>1462</v>
      </c>
      <c r="D66" s="1" t="s">
        <v>1749</v>
      </c>
      <c r="E66" s="3">
        <v>122.77777777777777</v>
      </c>
      <c r="F66" s="3">
        <v>7.1111111111111107</v>
      </c>
      <c r="G66" s="3">
        <v>0</v>
      </c>
      <c r="H66" s="3">
        <v>0</v>
      </c>
      <c r="I66" s="3">
        <v>0</v>
      </c>
      <c r="J66" s="3">
        <v>0</v>
      </c>
      <c r="K66" s="3">
        <v>0</v>
      </c>
      <c r="L66" s="3">
        <v>5.788000000000002</v>
      </c>
      <c r="M66" s="3">
        <v>5.7277777777777779</v>
      </c>
      <c r="N66" s="3">
        <v>6.375</v>
      </c>
      <c r="O66" s="3">
        <f>SUM(Table2[[#This Row],[Qualified Social Work Staff Hours]:[Other Social Work Staff Hours]])/Table2[[#This Row],[MDS Census]]</f>
        <v>9.8574660633484162E-2</v>
      </c>
      <c r="P66" s="3">
        <v>8.0749999999999993</v>
      </c>
      <c r="Q66" s="3">
        <v>33.152777777777779</v>
      </c>
      <c r="R66" s="3">
        <f>SUM(Table2[[#This Row],[Qualified Activities Professional Hours]:[Other Activities Professional Hours]])/Table2[[#This Row],[MDS Census]]</f>
        <v>0.33579185520361987</v>
      </c>
      <c r="S66" s="3">
        <v>5.2080000000000002</v>
      </c>
      <c r="T66" s="3">
        <v>5.5684444444444443</v>
      </c>
      <c r="U66" s="3">
        <v>0</v>
      </c>
      <c r="V66" s="3">
        <f>SUM(Table2[[#This Row],[Occupational Therapist Hours]:[OT Aide Hours]])/Table2[[#This Row],[MDS Census]]</f>
        <v>8.7771945701357462E-2</v>
      </c>
      <c r="W66" s="3">
        <v>5.2255555555555553</v>
      </c>
      <c r="X66" s="3">
        <v>8.1194444444444436</v>
      </c>
      <c r="Y66" s="3">
        <v>0</v>
      </c>
      <c r="Z66" s="3">
        <f>SUM(Table2[[#This Row],[Physical Therapist (PT) Hours]:[PT Aide Hours]])/Table2[[#This Row],[MDS Census]]</f>
        <v>0.10869230769230769</v>
      </c>
      <c r="AA66" s="3">
        <v>0</v>
      </c>
      <c r="AB66" s="3">
        <v>0</v>
      </c>
      <c r="AC66" s="3">
        <v>0</v>
      </c>
      <c r="AD66" s="3">
        <v>0</v>
      </c>
      <c r="AE66" s="3">
        <v>0</v>
      </c>
      <c r="AF66" s="3">
        <v>0</v>
      </c>
      <c r="AG66" s="3">
        <v>0</v>
      </c>
      <c r="AH66" s="1" t="s">
        <v>64</v>
      </c>
      <c r="AI66" s="17">
        <v>5</v>
      </c>
      <c r="AJ66" s="1"/>
    </row>
    <row r="67" spans="1:36" x14ac:dyDescent="0.2">
      <c r="A67" s="1" t="s">
        <v>680</v>
      </c>
      <c r="B67" s="1" t="s">
        <v>750</v>
      </c>
      <c r="C67" s="1" t="s">
        <v>1463</v>
      </c>
      <c r="D67" s="1" t="s">
        <v>1701</v>
      </c>
      <c r="E67" s="3">
        <v>42.088888888888889</v>
      </c>
      <c r="F67" s="3">
        <v>5.333333333333333</v>
      </c>
      <c r="G67" s="3">
        <v>0.21388888888888888</v>
      </c>
      <c r="H67" s="3">
        <v>0.26111111111111113</v>
      </c>
      <c r="I67" s="3">
        <v>0.31111111111111112</v>
      </c>
      <c r="J67" s="3">
        <v>0</v>
      </c>
      <c r="K67" s="3">
        <v>0</v>
      </c>
      <c r="L67" s="3">
        <v>1.0082222222222219</v>
      </c>
      <c r="M67" s="3">
        <v>6.9444444444444448E-2</v>
      </c>
      <c r="N67" s="3">
        <v>6.8111111111111109</v>
      </c>
      <c r="O67" s="3">
        <f>SUM(Table2[[#This Row],[Qualified Social Work Staff Hours]:[Other Social Work Staff Hours]])/Table2[[#This Row],[MDS Census]]</f>
        <v>0.16347676874340022</v>
      </c>
      <c r="P67" s="3">
        <v>0.31388888888888888</v>
      </c>
      <c r="Q67" s="3">
        <v>9.7138888888888886</v>
      </c>
      <c r="R67" s="3">
        <f>SUM(Table2[[#This Row],[Qualified Activities Professional Hours]:[Other Activities Professional Hours]])/Table2[[#This Row],[MDS Census]]</f>
        <v>0.23825237592397042</v>
      </c>
      <c r="S67" s="3">
        <v>0.84411111111111137</v>
      </c>
      <c r="T67" s="3">
        <v>2.7642222222222221</v>
      </c>
      <c r="U67" s="3">
        <v>0</v>
      </c>
      <c r="V67" s="3">
        <f>SUM(Table2[[#This Row],[Occupational Therapist Hours]:[OT Aide Hours]])/Table2[[#This Row],[MDS Census]]</f>
        <v>8.5731256599788808E-2</v>
      </c>
      <c r="W67" s="3">
        <v>0.39044444444444437</v>
      </c>
      <c r="X67" s="3">
        <v>3.5763333333333334</v>
      </c>
      <c r="Y67" s="3">
        <v>0</v>
      </c>
      <c r="Z67" s="3">
        <f>SUM(Table2[[#This Row],[Physical Therapist (PT) Hours]:[PT Aide Hours]])/Table2[[#This Row],[MDS Census]]</f>
        <v>9.4247624076029574E-2</v>
      </c>
      <c r="AA67" s="3">
        <v>0</v>
      </c>
      <c r="AB67" s="3">
        <v>0</v>
      </c>
      <c r="AC67" s="3">
        <v>0</v>
      </c>
      <c r="AD67" s="3">
        <v>0</v>
      </c>
      <c r="AE67" s="3">
        <v>0</v>
      </c>
      <c r="AF67" s="3">
        <v>0</v>
      </c>
      <c r="AG67" s="3">
        <v>0</v>
      </c>
      <c r="AH67" s="1" t="s">
        <v>65</v>
      </c>
      <c r="AI67" s="17">
        <v>5</v>
      </c>
      <c r="AJ67" s="1"/>
    </row>
    <row r="68" spans="1:36" x14ac:dyDescent="0.2">
      <c r="A68" s="1" t="s">
        <v>680</v>
      </c>
      <c r="B68" s="1" t="s">
        <v>751</v>
      </c>
      <c r="C68" s="1" t="s">
        <v>1373</v>
      </c>
      <c r="D68" s="1" t="s">
        <v>1704</v>
      </c>
      <c r="E68" s="3">
        <v>80.411111111111111</v>
      </c>
      <c r="F68" s="3">
        <v>5.25</v>
      </c>
      <c r="G68" s="3">
        <v>0.17777777777777778</v>
      </c>
      <c r="H68" s="3">
        <v>0</v>
      </c>
      <c r="I68" s="3">
        <v>32.175111111111107</v>
      </c>
      <c r="J68" s="3">
        <v>0</v>
      </c>
      <c r="K68" s="3">
        <v>0</v>
      </c>
      <c r="L68" s="3">
        <v>6.2828888888888894</v>
      </c>
      <c r="M68" s="3">
        <v>6.2444444444444445</v>
      </c>
      <c r="N68" s="3">
        <v>0</v>
      </c>
      <c r="O68" s="3">
        <f>SUM(Table2[[#This Row],[Qualified Social Work Staff Hours]:[Other Social Work Staff Hours]])/Table2[[#This Row],[MDS Census]]</f>
        <v>7.7656487494818294E-2</v>
      </c>
      <c r="P68" s="3">
        <v>5.2922222222222217</v>
      </c>
      <c r="Q68" s="3">
        <v>4.1277777777777782</v>
      </c>
      <c r="R68" s="3">
        <f>SUM(Table2[[#This Row],[Qualified Activities Professional Hours]:[Other Activities Professional Hours]])/Table2[[#This Row],[MDS Census]]</f>
        <v>0.11714798949841095</v>
      </c>
      <c r="S68" s="3">
        <v>3.9171111111111108</v>
      </c>
      <c r="T68" s="3">
        <v>15.031444444444446</v>
      </c>
      <c r="U68" s="3">
        <v>0</v>
      </c>
      <c r="V68" s="3">
        <f>SUM(Table2[[#This Row],[Occupational Therapist Hours]:[OT Aide Hours]])/Table2[[#This Row],[MDS Census]]</f>
        <v>0.23564598590576208</v>
      </c>
      <c r="W68" s="3">
        <v>2.8307777777777772</v>
      </c>
      <c r="X68" s="3">
        <v>7.9296666666666678</v>
      </c>
      <c r="Y68" s="3">
        <v>0</v>
      </c>
      <c r="Z68" s="3">
        <f>SUM(Table2[[#This Row],[Physical Therapist (PT) Hours]:[PT Aide Hours]])/Table2[[#This Row],[MDS Census]]</f>
        <v>0.1338178803371563</v>
      </c>
      <c r="AA68" s="3">
        <v>0</v>
      </c>
      <c r="AB68" s="3">
        <v>0</v>
      </c>
      <c r="AC68" s="3">
        <v>0</v>
      </c>
      <c r="AD68" s="3">
        <v>0</v>
      </c>
      <c r="AE68" s="3">
        <v>0</v>
      </c>
      <c r="AF68" s="3">
        <v>0</v>
      </c>
      <c r="AG68" s="3">
        <v>0</v>
      </c>
      <c r="AH68" s="1" t="s">
        <v>66</v>
      </c>
      <c r="AI68" s="17">
        <v>5</v>
      </c>
      <c r="AJ68" s="1"/>
    </row>
    <row r="69" spans="1:36" x14ac:dyDescent="0.2">
      <c r="A69" s="1" t="s">
        <v>680</v>
      </c>
      <c r="B69" s="1" t="s">
        <v>752</v>
      </c>
      <c r="C69" s="1" t="s">
        <v>1464</v>
      </c>
      <c r="D69" s="1" t="s">
        <v>1743</v>
      </c>
      <c r="E69" s="3">
        <v>65.344444444444449</v>
      </c>
      <c r="F69" s="3">
        <v>5.7142222222222241</v>
      </c>
      <c r="G69" s="3">
        <v>0</v>
      </c>
      <c r="H69" s="3">
        <v>0.24444444444444444</v>
      </c>
      <c r="I69" s="3">
        <v>0.45555555555555555</v>
      </c>
      <c r="J69" s="3">
        <v>0</v>
      </c>
      <c r="K69" s="3">
        <v>0</v>
      </c>
      <c r="L69" s="3">
        <v>1.3208888888888894</v>
      </c>
      <c r="M69" s="3">
        <v>0</v>
      </c>
      <c r="N69" s="3">
        <v>0</v>
      </c>
      <c r="O69" s="3">
        <f>SUM(Table2[[#This Row],[Qualified Social Work Staff Hours]:[Other Social Work Staff Hours]])/Table2[[#This Row],[MDS Census]]</f>
        <v>0</v>
      </c>
      <c r="P69" s="3">
        <v>1.6666666666666666E-2</v>
      </c>
      <c r="Q69" s="3">
        <v>5.0590000000000011</v>
      </c>
      <c r="R69" s="3">
        <f>SUM(Table2[[#This Row],[Qualified Activities Professional Hours]:[Other Activities Professional Hours]])/Table2[[#This Row],[MDS Census]]</f>
        <v>7.767556538003742E-2</v>
      </c>
      <c r="S69" s="3">
        <v>1.8887777777777781</v>
      </c>
      <c r="T69" s="3">
        <v>4.5030000000000001</v>
      </c>
      <c r="U69" s="3">
        <v>0</v>
      </c>
      <c r="V69" s="3">
        <f>SUM(Table2[[#This Row],[Occupational Therapist Hours]:[OT Aide Hours]])/Table2[[#This Row],[MDS Census]]</f>
        <v>9.7816697840503314E-2</v>
      </c>
      <c r="W69" s="3">
        <v>0.35766666666666674</v>
      </c>
      <c r="X69" s="3">
        <v>4.5955555555555563</v>
      </c>
      <c r="Y69" s="3">
        <v>0.91111111111111109</v>
      </c>
      <c r="Z69" s="3">
        <f>SUM(Table2[[#This Row],[Physical Therapist (PT) Hours]:[PT Aide Hours]])/Table2[[#This Row],[MDS Census]]</f>
        <v>8.9744941336507414E-2</v>
      </c>
      <c r="AA69" s="3">
        <v>0</v>
      </c>
      <c r="AB69" s="3">
        <v>0</v>
      </c>
      <c r="AC69" s="3">
        <v>0</v>
      </c>
      <c r="AD69" s="3">
        <v>0</v>
      </c>
      <c r="AE69" s="3">
        <v>0</v>
      </c>
      <c r="AF69" s="3">
        <v>0</v>
      </c>
      <c r="AG69" s="3">
        <v>0</v>
      </c>
      <c r="AH69" s="1" t="s">
        <v>67</v>
      </c>
      <c r="AI69" s="17">
        <v>5</v>
      </c>
      <c r="AJ69" s="1"/>
    </row>
    <row r="70" spans="1:36" x14ac:dyDescent="0.2">
      <c r="A70" s="1" t="s">
        <v>680</v>
      </c>
      <c r="B70" s="1" t="s">
        <v>753</v>
      </c>
      <c r="C70" s="1" t="s">
        <v>1399</v>
      </c>
      <c r="D70" s="1" t="s">
        <v>1762</v>
      </c>
      <c r="E70" s="3">
        <v>71.911111111111111</v>
      </c>
      <c r="F70" s="3">
        <v>5.5111111111111111</v>
      </c>
      <c r="G70" s="3">
        <v>0.92222222222222228</v>
      </c>
      <c r="H70" s="3">
        <v>0.42288888888888881</v>
      </c>
      <c r="I70" s="3">
        <v>0</v>
      </c>
      <c r="J70" s="3">
        <v>0</v>
      </c>
      <c r="K70" s="3">
        <v>0</v>
      </c>
      <c r="L70" s="3">
        <v>2.6520000000000015</v>
      </c>
      <c r="M70" s="3">
        <v>0</v>
      </c>
      <c r="N70" s="3">
        <v>5.7305555555555552</v>
      </c>
      <c r="O70" s="3">
        <f>SUM(Table2[[#This Row],[Qualified Social Work Staff Hours]:[Other Social Work Staff Hours]])/Table2[[#This Row],[MDS Census]]</f>
        <v>7.9689431396786151E-2</v>
      </c>
      <c r="P70" s="3">
        <v>4.9611111111111112</v>
      </c>
      <c r="Q70" s="3">
        <v>13.975</v>
      </c>
      <c r="R70" s="3">
        <f>SUM(Table2[[#This Row],[Qualified Activities Professional Hours]:[Other Activities Professional Hours]])/Table2[[#This Row],[MDS Census]]</f>
        <v>0.26332663782447463</v>
      </c>
      <c r="S70" s="3">
        <v>2.7348888888888889</v>
      </c>
      <c r="T70" s="3">
        <v>4.5312222222222234</v>
      </c>
      <c r="U70" s="3">
        <v>0</v>
      </c>
      <c r="V70" s="3">
        <f>SUM(Table2[[#This Row],[Occupational Therapist Hours]:[OT Aide Hours]])/Table2[[#This Row],[MDS Census]]</f>
        <v>0.10104295426452412</v>
      </c>
      <c r="W70" s="3">
        <v>5.0343333333333327</v>
      </c>
      <c r="X70" s="3">
        <v>7.7291111111111137</v>
      </c>
      <c r="Y70" s="3">
        <v>0</v>
      </c>
      <c r="Z70" s="3">
        <f>SUM(Table2[[#This Row],[Physical Therapist (PT) Hours]:[PT Aide Hours]])/Table2[[#This Row],[MDS Census]]</f>
        <v>0.17748918417799753</v>
      </c>
      <c r="AA70" s="3">
        <v>0</v>
      </c>
      <c r="AB70" s="3">
        <v>0</v>
      </c>
      <c r="AC70" s="3">
        <v>0</v>
      </c>
      <c r="AD70" s="3">
        <v>0</v>
      </c>
      <c r="AE70" s="3">
        <v>0</v>
      </c>
      <c r="AF70" s="3">
        <v>0</v>
      </c>
      <c r="AG70" s="3">
        <v>0</v>
      </c>
      <c r="AH70" s="1" t="s">
        <v>68</v>
      </c>
      <c r="AI70" s="17">
        <v>5</v>
      </c>
      <c r="AJ70" s="1"/>
    </row>
    <row r="71" spans="1:36" x14ac:dyDescent="0.2">
      <c r="A71" s="1" t="s">
        <v>680</v>
      </c>
      <c r="B71" s="1" t="s">
        <v>754</v>
      </c>
      <c r="C71" s="1" t="s">
        <v>1439</v>
      </c>
      <c r="D71" s="1" t="s">
        <v>1741</v>
      </c>
      <c r="E71" s="3">
        <v>63.6</v>
      </c>
      <c r="F71" s="3">
        <v>14.333333333333334</v>
      </c>
      <c r="G71" s="3">
        <v>0</v>
      </c>
      <c r="H71" s="3">
        <v>0.3</v>
      </c>
      <c r="I71" s="3">
        <v>1.075</v>
      </c>
      <c r="J71" s="3">
        <v>0</v>
      </c>
      <c r="K71" s="3">
        <v>0</v>
      </c>
      <c r="L71" s="3">
        <v>0.59722222222222221</v>
      </c>
      <c r="M71" s="3">
        <v>7.0583333333333336</v>
      </c>
      <c r="N71" s="3">
        <v>0.30555555555555558</v>
      </c>
      <c r="O71" s="3">
        <f>SUM(Table2[[#This Row],[Qualified Social Work Staff Hours]:[Other Social Work Staff Hours]])/Table2[[#This Row],[MDS Census]]</f>
        <v>0.11578441649196367</v>
      </c>
      <c r="P71" s="3">
        <v>6.3888888888888884E-2</v>
      </c>
      <c r="Q71" s="3">
        <v>0</v>
      </c>
      <c r="R71" s="3">
        <f>SUM(Table2[[#This Row],[Qualified Activities Professional Hours]:[Other Activities Professional Hours]])/Table2[[#This Row],[MDS Census]]</f>
        <v>1.0045422781271836E-3</v>
      </c>
      <c r="S71" s="3">
        <v>3.4249999999999998</v>
      </c>
      <c r="T71" s="3">
        <v>0</v>
      </c>
      <c r="U71" s="3">
        <v>0</v>
      </c>
      <c r="V71" s="3">
        <f>SUM(Table2[[#This Row],[Occupational Therapist Hours]:[OT Aide Hours]])/Table2[[#This Row],[MDS Census]]</f>
        <v>5.385220125786163E-2</v>
      </c>
      <c r="W71" s="3">
        <v>3.6277777777777778</v>
      </c>
      <c r="X71" s="3">
        <v>4.2</v>
      </c>
      <c r="Y71" s="3">
        <v>0</v>
      </c>
      <c r="Z71" s="3">
        <f>SUM(Table2[[#This Row],[Physical Therapist (PT) Hours]:[PT Aide Hours]])/Table2[[#This Row],[MDS Census]]</f>
        <v>0.12307826694619146</v>
      </c>
      <c r="AA71" s="3">
        <v>0</v>
      </c>
      <c r="AB71" s="3">
        <v>0</v>
      </c>
      <c r="AC71" s="3">
        <v>0</v>
      </c>
      <c r="AD71" s="3">
        <v>56.644444444444446</v>
      </c>
      <c r="AE71" s="3">
        <v>0</v>
      </c>
      <c r="AF71" s="3">
        <v>0</v>
      </c>
      <c r="AG71" s="3">
        <v>0</v>
      </c>
      <c r="AH71" s="1" t="s">
        <v>69</v>
      </c>
      <c r="AI71" s="17">
        <v>5</v>
      </c>
      <c r="AJ71" s="1"/>
    </row>
    <row r="72" spans="1:36" x14ac:dyDescent="0.2">
      <c r="A72" s="1" t="s">
        <v>680</v>
      </c>
      <c r="B72" s="1" t="s">
        <v>755</v>
      </c>
      <c r="C72" s="1" t="s">
        <v>1465</v>
      </c>
      <c r="D72" s="1" t="s">
        <v>1763</v>
      </c>
      <c r="E72" s="3">
        <v>30.444444444444443</v>
      </c>
      <c r="F72" s="3">
        <v>5.4222222222222225</v>
      </c>
      <c r="G72" s="3">
        <v>2.2222222222222223E-2</v>
      </c>
      <c r="H72" s="3">
        <v>0.20555555555555555</v>
      </c>
      <c r="I72" s="3">
        <v>0.21666666666666667</v>
      </c>
      <c r="J72" s="3">
        <v>0</v>
      </c>
      <c r="K72" s="3">
        <v>0</v>
      </c>
      <c r="L72" s="3">
        <v>0.85411111111111127</v>
      </c>
      <c r="M72" s="3">
        <v>0</v>
      </c>
      <c r="N72" s="3">
        <v>4.9361111111111109</v>
      </c>
      <c r="O72" s="3">
        <f>SUM(Table2[[#This Row],[Qualified Social Work Staff Hours]:[Other Social Work Staff Hours]])/Table2[[#This Row],[MDS Census]]</f>
        <v>0.16213503649635036</v>
      </c>
      <c r="P72" s="3">
        <v>4.1583333333333332</v>
      </c>
      <c r="Q72" s="3">
        <v>3.5666666666666669</v>
      </c>
      <c r="R72" s="3">
        <f>SUM(Table2[[#This Row],[Qualified Activities Professional Hours]:[Other Activities Professional Hours]])/Table2[[#This Row],[MDS Census]]</f>
        <v>0.25374087591240874</v>
      </c>
      <c r="S72" s="3">
        <v>0.60511111111111104</v>
      </c>
      <c r="T72" s="3">
        <v>4.1983333333333333</v>
      </c>
      <c r="U72" s="3">
        <v>0</v>
      </c>
      <c r="V72" s="3">
        <f>SUM(Table2[[#This Row],[Occupational Therapist Hours]:[OT Aide Hours]])/Table2[[#This Row],[MDS Census]]</f>
        <v>0.15777737226277375</v>
      </c>
      <c r="W72" s="3">
        <v>0.82433333333333347</v>
      </c>
      <c r="X72" s="3">
        <v>5.0465555555555559</v>
      </c>
      <c r="Y72" s="3">
        <v>0</v>
      </c>
      <c r="Z72" s="3">
        <f>SUM(Table2[[#This Row],[Physical Therapist (PT) Hours]:[PT Aide Hours]])/Table2[[#This Row],[MDS Census]]</f>
        <v>0.19283941605839419</v>
      </c>
      <c r="AA72" s="3">
        <v>0</v>
      </c>
      <c r="AB72" s="3">
        <v>0</v>
      </c>
      <c r="AC72" s="3">
        <v>0</v>
      </c>
      <c r="AD72" s="3">
        <v>0</v>
      </c>
      <c r="AE72" s="3">
        <v>0</v>
      </c>
      <c r="AF72" s="3">
        <v>0</v>
      </c>
      <c r="AG72" s="3">
        <v>0</v>
      </c>
      <c r="AH72" s="1" t="s">
        <v>70</v>
      </c>
      <c r="AI72" s="17">
        <v>5</v>
      </c>
      <c r="AJ72" s="1"/>
    </row>
    <row r="73" spans="1:36" x14ac:dyDescent="0.2">
      <c r="A73" s="1" t="s">
        <v>680</v>
      </c>
      <c r="B73" s="1" t="s">
        <v>756</v>
      </c>
      <c r="C73" s="1" t="s">
        <v>1436</v>
      </c>
      <c r="D73" s="1" t="s">
        <v>1717</v>
      </c>
      <c r="E73" s="3">
        <v>50.111111111111114</v>
      </c>
      <c r="F73" s="3">
        <v>11.418777777777775</v>
      </c>
      <c r="G73" s="3">
        <v>0</v>
      </c>
      <c r="H73" s="3">
        <v>0</v>
      </c>
      <c r="I73" s="3">
        <v>0</v>
      </c>
      <c r="J73" s="3">
        <v>0</v>
      </c>
      <c r="K73" s="3">
        <v>0.29300000000000004</v>
      </c>
      <c r="L73" s="3">
        <v>2.8985555555555558</v>
      </c>
      <c r="M73" s="3">
        <v>5.508</v>
      </c>
      <c r="N73" s="3">
        <v>0</v>
      </c>
      <c r="O73" s="3">
        <f>SUM(Table2[[#This Row],[Qualified Social Work Staff Hours]:[Other Social Work Staff Hours]])/Table2[[#This Row],[MDS Census]]</f>
        <v>0.10991574279379157</v>
      </c>
      <c r="P73" s="3">
        <v>5.0201111111111114</v>
      </c>
      <c r="Q73" s="3">
        <v>0</v>
      </c>
      <c r="R73" s="3">
        <f>SUM(Table2[[#This Row],[Qualified Activities Professional Hours]:[Other Activities Professional Hours]])/Table2[[#This Row],[MDS Census]]</f>
        <v>0.10017960088691796</v>
      </c>
      <c r="S73" s="3">
        <v>1.4973333333333332</v>
      </c>
      <c r="T73" s="3">
        <v>3.2696666666666663</v>
      </c>
      <c r="U73" s="3">
        <v>0</v>
      </c>
      <c r="V73" s="3">
        <f>SUM(Table2[[#This Row],[Occupational Therapist Hours]:[OT Aide Hours]])/Table2[[#This Row],[MDS Census]]</f>
        <v>9.5128603104212839E-2</v>
      </c>
      <c r="W73" s="3">
        <v>0.78588888888888897</v>
      </c>
      <c r="X73" s="3">
        <v>4.4980000000000002</v>
      </c>
      <c r="Y73" s="3">
        <v>4.3150000000000013</v>
      </c>
      <c r="Z73" s="3">
        <f>SUM(Table2[[#This Row],[Physical Therapist (PT) Hours]:[PT Aide Hours]])/Table2[[#This Row],[MDS Census]]</f>
        <v>0.19155210643015522</v>
      </c>
      <c r="AA73" s="3">
        <v>0.21944444444444444</v>
      </c>
      <c r="AB73" s="3">
        <v>0</v>
      </c>
      <c r="AC73" s="3">
        <v>0</v>
      </c>
      <c r="AD73" s="3">
        <v>0</v>
      </c>
      <c r="AE73" s="3">
        <v>0</v>
      </c>
      <c r="AF73" s="3">
        <v>54.695222222222228</v>
      </c>
      <c r="AG73" s="3">
        <v>0</v>
      </c>
      <c r="AH73" s="1" t="s">
        <v>71</v>
      </c>
      <c r="AI73" s="17">
        <v>5</v>
      </c>
      <c r="AJ73" s="1"/>
    </row>
    <row r="74" spans="1:36" x14ac:dyDescent="0.2">
      <c r="A74" s="1" t="s">
        <v>680</v>
      </c>
      <c r="B74" s="1" t="s">
        <v>757</v>
      </c>
      <c r="C74" s="1" t="s">
        <v>1436</v>
      </c>
      <c r="D74" s="1" t="s">
        <v>1717</v>
      </c>
      <c r="E74" s="3">
        <v>112.4</v>
      </c>
      <c r="F74" s="3">
        <v>0</v>
      </c>
      <c r="G74" s="3">
        <v>0</v>
      </c>
      <c r="H74" s="3">
        <v>0</v>
      </c>
      <c r="I74" s="3">
        <v>0</v>
      </c>
      <c r="J74" s="3">
        <v>0</v>
      </c>
      <c r="K74" s="3">
        <v>0</v>
      </c>
      <c r="L74" s="3">
        <v>3.2312222222222218</v>
      </c>
      <c r="M74" s="3">
        <v>0</v>
      </c>
      <c r="N74" s="3">
        <v>13.463888888888889</v>
      </c>
      <c r="O74" s="3">
        <f>SUM(Table2[[#This Row],[Qualified Social Work Staff Hours]:[Other Social Work Staff Hours]])/Table2[[#This Row],[MDS Census]]</f>
        <v>0.11978548833531039</v>
      </c>
      <c r="P74" s="3">
        <v>5.8111111111111109</v>
      </c>
      <c r="Q74" s="3">
        <v>14.238888888888889</v>
      </c>
      <c r="R74" s="3">
        <f>SUM(Table2[[#This Row],[Qualified Activities Professional Hours]:[Other Activities Professional Hours]])/Table2[[#This Row],[MDS Census]]</f>
        <v>0.17838078291814946</v>
      </c>
      <c r="S74" s="3">
        <v>5.145999999999999</v>
      </c>
      <c r="T74" s="3">
        <v>0.52133333333333332</v>
      </c>
      <c r="U74" s="3">
        <v>0</v>
      </c>
      <c r="V74" s="3">
        <f>SUM(Table2[[#This Row],[Occupational Therapist Hours]:[OT Aide Hours]])/Table2[[#This Row],[MDS Census]]</f>
        <v>5.0421115065243167E-2</v>
      </c>
      <c r="W74" s="3">
        <v>1.9345555555555562</v>
      </c>
      <c r="X74" s="3">
        <v>0.35299999999999998</v>
      </c>
      <c r="Y74" s="3">
        <v>0</v>
      </c>
      <c r="Z74" s="3">
        <f>SUM(Table2[[#This Row],[Physical Therapist (PT) Hours]:[PT Aide Hours]])/Table2[[#This Row],[MDS Census]]</f>
        <v>2.0351917754052991E-2</v>
      </c>
      <c r="AA74" s="3">
        <v>0</v>
      </c>
      <c r="AB74" s="3">
        <v>0</v>
      </c>
      <c r="AC74" s="3">
        <v>0</v>
      </c>
      <c r="AD74" s="3">
        <v>0</v>
      </c>
      <c r="AE74" s="3">
        <v>0</v>
      </c>
      <c r="AF74" s="3">
        <v>0</v>
      </c>
      <c r="AG74" s="3">
        <v>0</v>
      </c>
      <c r="AH74" s="1" t="s">
        <v>72</v>
      </c>
      <c r="AI74" s="17">
        <v>5</v>
      </c>
      <c r="AJ74" s="1"/>
    </row>
    <row r="75" spans="1:36" x14ac:dyDescent="0.2">
      <c r="A75" s="1" t="s">
        <v>680</v>
      </c>
      <c r="B75" s="1" t="s">
        <v>758</v>
      </c>
      <c r="C75" s="1" t="s">
        <v>1373</v>
      </c>
      <c r="D75" s="1" t="s">
        <v>1704</v>
      </c>
      <c r="E75" s="3">
        <v>60.677777777777777</v>
      </c>
      <c r="F75" s="3">
        <v>27.038333333333341</v>
      </c>
      <c r="G75" s="3">
        <v>4.4444444444444446E-2</v>
      </c>
      <c r="H75" s="3">
        <v>0.15555555555555556</v>
      </c>
      <c r="I75" s="3">
        <v>0.43611111111111112</v>
      </c>
      <c r="J75" s="3">
        <v>0</v>
      </c>
      <c r="K75" s="3">
        <v>0</v>
      </c>
      <c r="L75" s="3">
        <v>0.79455555555555535</v>
      </c>
      <c r="M75" s="3">
        <v>0</v>
      </c>
      <c r="N75" s="3">
        <v>5.2722222222222213</v>
      </c>
      <c r="O75" s="3">
        <f>SUM(Table2[[#This Row],[Qualified Social Work Staff Hours]:[Other Social Work Staff Hours]])/Table2[[#This Row],[MDS Census]]</f>
        <v>8.6888848196301036E-2</v>
      </c>
      <c r="P75" s="3">
        <v>3.3733333333333331</v>
      </c>
      <c r="Q75" s="3">
        <v>6.1494444444444447</v>
      </c>
      <c r="R75" s="3">
        <f>SUM(Table2[[#This Row],[Qualified Activities Professional Hours]:[Other Activities Professional Hours]])/Table2[[#This Row],[MDS Census]]</f>
        <v>0.15694012085698592</v>
      </c>
      <c r="S75" s="3">
        <v>1.4444444444444446E-2</v>
      </c>
      <c r="T75" s="3">
        <v>8.5039999999999996</v>
      </c>
      <c r="U75" s="3">
        <v>0</v>
      </c>
      <c r="V75" s="3">
        <f>SUM(Table2[[#This Row],[Occupational Therapist Hours]:[OT Aide Hours]])/Table2[[#This Row],[MDS Census]]</f>
        <v>0.14038820728804249</v>
      </c>
      <c r="W75" s="3">
        <v>0.94266666666666687</v>
      </c>
      <c r="X75" s="3">
        <v>5.2602222222222217</v>
      </c>
      <c r="Y75" s="3">
        <v>0</v>
      </c>
      <c r="Z75" s="3">
        <f>SUM(Table2[[#This Row],[Physical Therapist (PT) Hours]:[PT Aide Hours]])/Table2[[#This Row],[MDS Census]]</f>
        <v>0.10222669840688518</v>
      </c>
      <c r="AA75" s="3">
        <v>0</v>
      </c>
      <c r="AB75" s="3">
        <v>0</v>
      </c>
      <c r="AC75" s="3">
        <v>0</v>
      </c>
      <c r="AD75" s="3">
        <v>0</v>
      </c>
      <c r="AE75" s="3">
        <v>0</v>
      </c>
      <c r="AF75" s="3">
        <v>0</v>
      </c>
      <c r="AG75" s="3">
        <v>0</v>
      </c>
      <c r="AH75" s="1" t="s">
        <v>73</v>
      </c>
      <c r="AI75" s="17">
        <v>5</v>
      </c>
      <c r="AJ75" s="1"/>
    </row>
    <row r="76" spans="1:36" x14ac:dyDescent="0.2">
      <c r="A76" s="1" t="s">
        <v>680</v>
      </c>
      <c r="B76" s="1" t="s">
        <v>759</v>
      </c>
      <c r="C76" s="1" t="s">
        <v>1466</v>
      </c>
      <c r="D76" s="1" t="s">
        <v>1753</v>
      </c>
      <c r="E76" s="3">
        <v>62.955555555555556</v>
      </c>
      <c r="F76" s="3">
        <v>25.251111111111111</v>
      </c>
      <c r="G76" s="3">
        <v>3.3333333333333333E-2</v>
      </c>
      <c r="H76" s="3">
        <v>0</v>
      </c>
      <c r="I76" s="3">
        <v>8.8888888888888892E-2</v>
      </c>
      <c r="J76" s="3">
        <v>0</v>
      </c>
      <c r="K76" s="3">
        <v>0</v>
      </c>
      <c r="L76" s="3">
        <v>0.47977777777777769</v>
      </c>
      <c r="M76" s="3">
        <v>5.7111111111111112</v>
      </c>
      <c r="N76" s="3">
        <v>0</v>
      </c>
      <c r="O76" s="3">
        <f>SUM(Table2[[#This Row],[Qualified Social Work Staff Hours]:[Other Social Work Staff Hours]])/Table2[[#This Row],[MDS Census]]</f>
        <v>9.0716554888810447E-2</v>
      </c>
      <c r="P76" s="3">
        <v>5.6</v>
      </c>
      <c r="Q76" s="3">
        <v>18.405555555555559</v>
      </c>
      <c r="R76" s="3">
        <f>SUM(Table2[[#This Row],[Qualified Activities Professional Hours]:[Other Activities Professional Hours]])/Table2[[#This Row],[MDS Census]]</f>
        <v>0.38130956583127434</v>
      </c>
      <c r="S76" s="3">
        <v>1.7461111111111112</v>
      </c>
      <c r="T76" s="3">
        <v>4.2824444444444465</v>
      </c>
      <c r="U76" s="3">
        <v>0</v>
      </c>
      <c r="V76" s="3">
        <f>SUM(Table2[[#This Row],[Occupational Therapist Hours]:[OT Aide Hours]])/Table2[[#This Row],[MDS Census]]</f>
        <v>9.5758912813272187E-2</v>
      </c>
      <c r="W76" s="3">
        <v>2.5705555555555559</v>
      </c>
      <c r="X76" s="3">
        <v>5.3895555555555559</v>
      </c>
      <c r="Y76" s="3">
        <v>4.2016666666666662</v>
      </c>
      <c r="Z76" s="3">
        <f>SUM(Table2[[#This Row],[Physical Therapist (PT) Hours]:[PT Aide Hours]])/Table2[[#This Row],[MDS Census]]</f>
        <v>0.19318037416166609</v>
      </c>
      <c r="AA76" s="3">
        <v>0</v>
      </c>
      <c r="AB76" s="3">
        <v>0</v>
      </c>
      <c r="AC76" s="3">
        <v>0</v>
      </c>
      <c r="AD76" s="3">
        <v>0</v>
      </c>
      <c r="AE76" s="3">
        <v>0</v>
      </c>
      <c r="AF76" s="3">
        <v>0</v>
      </c>
      <c r="AG76" s="3">
        <v>0</v>
      </c>
      <c r="AH76" s="1" t="s">
        <v>74</v>
      </c>
      <c r="AI76" s="17">
        <v>5</v>
      </c>
      <c r="AJ76" s="1"/>
    </row>
    <row r="77" spans="1:36" x14ac:dyDescent="0.2">
      <c r="A77" s="1" t="s">
        <v>680</v>
      </c>
      <c r="B77" s="1" t="s">
        <v>760</v>
      </c>
      <c r="C77" s="1" t="s">
        <v>1363</v>
      </c>
      <c r="D77" s="1" t="s">
        <v>1733</v>
      </c>
      <c r="E77" s="3">
        <v>143.61111111111111</v>
      </c>
      <c r="F77" s="3">
        <v>32.722222222222221</v>
      </c>
      <c r="G77" s="3">
        <v>0</v>
      </c>
      <c r="H77" s="3">
        <v>0.5</v>
      </c>
      <c r="I77" s="3">
        <v>1</v>
      </c>
      <c r="J77" s="3">
        <v>0</v>
      </c>
      <c r="K77" s="3">
        <v>0</v>
      </c>
      <c r="L77" s="3">
        <v>5.2398888888888884</v>
      </c>
      <c r="M77" s="3">
        <v>0</v>
      </c>
      <c r="N77" s="3">
        <v>10.311111111111112</v>
      </c>
      <c r="O77" s="3">
        <f>SUM(Table2[[#This Row],[Qualified Social Work Staff Hours]:[Other Social Work Staff Hours]])/Table2[[#This Row],[MDS Census]]</f>
        <v>7.1798839458413935E-2</v>
      </c>
      <c r="P77" s="3">
        <v>5.1555555555555559</v>
      </c>
      <c r="Q77" s="3">
        <v>0</v>
      </c>
      <c r="R77" s="3">
        <f>SUM(Table2[[#This Row],[Qualified Activities Professional Hours]:[Other Activities Professional Hours]])/Table2[[#This Row],[MDS Census]]</f>
        <v>3.5899419729206967E-2</v>
      </c>
      <c r="S77" s="3">
        <v>7.3038888888888875</v>
      </c>
      <c r="T77" s="3">
        <v>12.409000000000002</v>
      </c>
      <c r="U77" s="3">
        <v>0</v>
      </c>
      <c r="V77" s="3">
        <f>SUM(Table2[[#This Row],[Occupational Therapist Hours]:[OT Aide Hours]])/Table2[[#This Row],[MDS Census]]</f>
        <v>0.13726576402321083</v>
      </c>
      <c r="W77" s="3">
        <v>8.7044444444444409</v>
      </c>
      <c r="X77" s="3">
        <v>19.032222222222227</v>
      </c>
      <c r="Y77" s="3">
        <v>0</v>
      </c>
      <c r="Z77" s="3">
        <f>SUM(Table2[[#This Row],[Physical Therapist (PT) Hours]:[PT Aide Hours]])/Table2[[#This Row],[MDS Census]]</f>
        <v>0.19313733075435205</v>
      </c>
      <c r="AA77" s="3">
        <v>0</v>
      </c>
      <c r="AB77" s="3">
        <v>0</v>
      </c>
      <c r="AC77" s="3">
        <v>0</v>
      </c>
      <c r="AD77" s="3">
        <v>0</v>
      </c>
      <c r="AE77" s="3">
        <v>0</v>
      </c>
      <c r="AF77" s="3">
        <v>0</v>
      </c>
      <c r="AG77" s="3">
        <v>0</v>
      </c>
      <c r="AH77" s="1" t="s">
        <v>75</v>
      </c>
      <c r="AI77" s="17">
        <v>5</v>
      </c>
      <c r="AJ77" s="1"/>
    </row>
    <row r="78" spans="1:36" x14ac:dyDescent="0.2">
      <c r="A78" s="1" t="s">
        <v>680</v>
      </c>
      <c r="B78" s="1" t="s">
        <v>761</v>
      </c>
      <c r="C78" s="1" t="s">
        <v>1467</v>
      </c>
      <c r="D78" s="1" t="s">
        <v>1741</v>
      </c>
      <c r="E78" s="3">
        <v>105.33333333333333</v>
      </c>
      <c r="F78" s="3">
        <v>9.2444444444444436</v>
      </c>
      <c r="G78" s="3">
        <v>0</v>
      </c>
      <c r="H78" s="3">
        <v>0</v>
      </c>
      <c r="I78" s="3">
        <v>0</v>
      </c>
      <c r="J78" s="3">
        <v>0</v>
      </c>
      <c r="K78" s="3">
        <v>0</v>
      </c>
      <c r="L78" s="3">
        <v>0</v>
      </c>
      <c r="M78" s="3">
        <v>5.6888888888888891</v>
      </c>
      <c r="N78" s="3">
        <v>5.6888888888888891</v>
      </c>
      <c r="O78" s="3">
        <f>SUM(Table2[[#This Row],[Qualified Social Work Staff Hours]:[Other Social Work Staff Hours]])/Table2[[#This Row],[MDS Census]]</f>
        <v>0.10801687763713082</v>
      </c>
      <c r="P78" s="3">
        <v>7.2777777777777777</v>
      </c>
      <c r="Q78" s="3">
        <v>11.127777777777778</v>
      </c>
      <c r="R78" s="3">
        <f>SUM(Table2[[#This Row],[Qualified Activities Professional Hours]:[Other Activities Professional Hours]])/Table2[[#This Row],[MDS Census]]</f>
        <v>0.17473628691983123</v>
      </c>
      <c r="S78" s="3">
        <v>0</v>
      </c>
      <c r="T78" s="3">
        <v>0</v>
      </c>
      <c r="U78" s="3">
        <v>0</v>
      </c>
      <c r="V78" s="3">
        <f>SUM(Table2[[#This Row],[Occupational Therapist Hours]:[OT Aide Hours]])/Table2[[#This Row],[MDS Census]]</f>
        <v>0</v>
      </c>
      <c r="W78" s="3">
        <v>0</v>
      </c>
      <c r="X78" s="3">
        <v>0</v>
      </c>
      <c r="Y78" s="3">
        <v>0</v>
      </c>
      <c r="Z78" s="3">
        <f>SUM(Table2[[#This Row],[Physical Therapist (PT) Hours]:[PT Aide Hours]])/Table2[[#This Row],[MDS Census]]</f>
        <v>0</v>
      </c>
      <c r="AA78" s="3">
        <v>0</v>
      </c>
      <c r="AB78" s="3">
        <v>0</v>
      </c>
      <c r="AC78" s="3">
        <v>0</v>
      </c>
      <c r="AD78" s="3">
        <v>0</v>
      </c>
      <c r="AE78" s="3">
        <v>0</v>
      </c>
      <c r="AF78" s="3">
        <v>0</v>
      </c>
      <c r="AG78" s="3">
        <v>0</v>
      </c>
      <c r="AH78" s="1" t="s">
        <v>76</v>
      </c>
      <c r="AI78" s="17">
        <v>5</v>
      </c>
      <c r="AJ78" s="1"/>
    </row>
    <row r="79" spans="1:36" x14ac:dyDescent="0.2">
      <c r="A79" s="1" t="s">
        <v>680</v>
      </c>
      <c r="B79" s="1" t="s">
        <v>762</v>
      </c>
      <c r="C79" s="1" t="s">
        <v>1418</v>
      </c>
      <c r="D79" s="1" t="s">
        <v>1744</v>
      </c>
      <c r="E79" s="3">
        <v>139.85555555555555</v>
      </c>
      <c r="F79" s="3">
        <v>65.379666666666665</v>
      </c>
      <c r="G79" s="3">
        <v>0.31111111111111112</v>
      </c>
      <c r="H79" s="3">
        <v>0.75555555555555554</v>
      </c>
      <c r="I79" s="3">
        <v>71.938888888888883</v>
      </c>
      <c r="J79" s="3">
        <v>0</v>
      </c>
      <c r="K79" s="3">
        <v>0</v>
      </c>
      <c r="L79" s="3">
        <v>5.086333333333334</v>
      </c>
      <c r="M79" s="3">
        <v>0.13333333333333333</v>
      </c>
      <c r="N79" s="3">
        <v>0</v>
      </c>
      <c r="O79" s="3">
        <f>SUM(Table2[[#This Row],[Qualified Social Work Staff Hours]:[Other Social Work Staff Hours]])/Table2[[#This Row],[MDS Census]]</f>
        <v>9.5336458250575994E-4</v>
      </c>
      <c r="P79" s="3">
        <v>5.2027777777777775</v>
      </c>
      <c r="Q79" s="3">
        <v>16.569444444444443</v>
      </c>
      <c r="R79" s="3">
        <f>SUM(Table2[[#This Row],[Qualified Activities Professional Hours]:[Other Activities Professional Hours]])/Table2[[#This Row],[MDS Census]]</f>
        <v>0.15567649161833635</v>
      </c>
      <c r="S79" s="3">
        <v>5.4130000000000003</v>
      </c>
      <c r="T79" s="3">
        <v>8.8433333333333302</v>
      </c>
      <c r="U79" s="3">
        <v>0</v>
      </c>
      <c r="V79" s="3">
        <f>SUM(Table2[[#This Row],[Occupational Therapist Hours]:[OT Aide Hours]])/Table2[[#This Row],[MDS Census]]</f>
        <v>0.10193612457297209</v>
      </c>
      <c r="W79" s="3">
        <v>5.2252222222222224</v>
      </c>
      <c r="X79" s="3">
        <v>10.792999999999999</v>
      </c>
      <c r="Y79" s="3">
        <v>0</v>
      </c>
      <c r="Z79" s="3">
        <f>SUM(Table2[[#This Row],[Physical Therapist (PT) Hours]:[PT Aide Hours]])/Table2[[#This Row],[MDS Census]]</f>
        <v>0.11453404306030029</v>
      </c>
      <c r="AA79" s="3">
        <v>30.294444444444444</v>
      </c>
      <c r="AB79" s="3">
        <v>0</v>
      </c>
      <c r="AC79" s="3">
        <v>0</v>
      </c>
      <c r="AD79" s="3">
        <v>0</v>
      </c>
      <c r="AE79" s="3">
        <v>0</v>
      </c>
      <c r="AF79" s="3">
        <v>0</v>
      </c>
      <c r="AG79" s="3">
        <v>0</v>
      </c>
      <c r="AH79" s="1" t="s">
        <v>77</v>
      </c>
      <c r="AI79" s="17">
        <v>5</v>
      </c>
      <c r="AJ79" s="1"/>
    </row>
    <row r="80" spans="1:36" x14ac:dyDescent="0.2">
      <c r="A80" s="1" t="s">
        <v>680</v>
      </c>
      <c r="B80" s="1" t="s">
        <v>763</v>
      </c>
      <c r="C80" s="1" t="s">
        <v>1468</v>
      </c>
      <c r="D80" s="1" t="s">
        <v>1711</v>
      </c>
      <c r="E80" s="3">
        <v>57.766666666666666</v>
      </c>
      <c r="F80" s="3">
        <v>5.333333333333333</v>
      </c>
      <c r="G80" s="3">
        <v>0.25833333333333336</v>
      </c>
      <c r="H80" s="3">
        <v>8.8888888888888892E-2</v>
      </c>
      <c r="I80" s="3">
        <v>0.49722222222222223</v>
      </c>
      <c r="J80" s="3">
        <v>0</v>
      </c>
      <c r="K80" s="3">
        <v>0</v>
      </c>
      <c r="L80" s="3">
        <v>1.6777777777777778</v>
      </c>
      <c r="M80" s="3">
        <v>6.6666666666666666E-2</v>
      </c>
      <c r="N80" s="3">
        <v>8.6083333333333325</v>
      </c>
      <c r="O80" s="3">
        <f>SUM(Table2[[#This Row],[Qualified Social Work Staff Hours]:[Other Social Work Staff Hours]])/Table2[[#This Row],[MDS Census]]</f>
        <v>0.15017311021350258</v>
      </c>
      <c r="P80" s="3">
        <v>2.9333333333333331</v>
      </c>
      <c r="Q80" s="3">
        <v>3.2583333333333333</v>
      </c>
      <c r="R80" s="3">
        <f>SUM(Table2[[#This Row],[Qualified Activities Professional Hours]:[Other Activities Professional Hours]])/Table2[[#This Row],[MDS Census]]</f>
        <v>0.10718407386035776</v>
      </c>
      <c r="S80" s="3">
        <v>7.322222222222222</v>
      </c>
      <c r="T80" s="3">
        <v>1.1111111111111112E-2</v>
      </c>
      <c r="U80" s="3">
        <v>0</v>
      </c>
      <c r="V80" s="3">
        <f>SUM(Table2[[#This Row],[Occupational Therapist Hours]:[OT Aide Hours]])/Table2[[#This Row],[MDS Census]]</f>
        <v>0.12694748990190421</v>
      </c>
      <c r="W80" s="3">
        <v>1.2222222222222223</v>
      </c>
      <c r="X80" s="3">
        <v>6.5583333333333336</v>
      </c>
      <c r="Y80" s="3">
        <v>0</v>
      </c>
      <c r="Z80" s="3">
        <f>SUM(Table2[[#This Row],[Physical Therapist (PT) Hours]:[PT Aide Hours]])/Table2[[#This Row],[MDS Census]]</f>
        <v>0.13468936333910367</v>
      </c>
      <c r="AA80" s="3">
        <v>0</v>
      </c>
      <c r="AB80" s="3">
        <v>0</v>
      </c>
      <c r="AC80" s="3">
        <v>0</v>
      </c>
      <c r="AD80" s="3">
        <v>0</v>
      </c>
      <c r="AE80" s="3">
        <v>0</v>
      </c>
      <c r="AF80" s="3">
        <v>0</v>
      </c>
      <c r="AG80" s="3">
        <v>0</v>
      </c>
      <c r="AH80" s="1" t="s">
        <v>78</v>
      </c>
      <c r="AI80" s="17">
        <v>5</v>
      </c>
      <c r="AJ80" s="1"/>
    </row>
    <row r="81" spans="1:36" x14ac:dyDescent="0.2">
      <c r="A81" s="1" t="s">
        <v>680</v>
      </c>
      <c r="B81" s="1" t="s">
        <v>764</v>
      </c>
      <c r="C81" s="1" t="s">
        <v>1469</v>
      </c>
      <c r="D81" s="1" t="s">
        <v>1727</v>
      </c>
      <c r="E81" s="3">
        <v>73.966666666666669</v>
      </c>
      <c r="F81" s="3">
        <v>20.263888888888889</v>
      </c>
      <c r="G81" s="3">
        <v>0.4777777777777778</v>
      </c>
      <c r="H81" s="3">
        <v>0.44777777777777783</v>
      </c>
      <c r="I81" s="3">
        <v>0.4777777777777778</v>
      </c>
      <c r="J81" s="3">
        <v>0</v>
      </c>
      <c r="K81" s="3">
        <v>0</v>
      </c>
      <c r="L81" s="3">
        <v>2.0384444444444454</v>
      </c>
      <c r="M81" s="3">
        <v>0</v>
      </c>
      <c r="N81" s="3">
        <v>0</v>
      </c>
      <c r="O81" s="3">
        <f>SUM(Table2[[#This Row],[Qualified Social Work Staff Hours]:[Other Social Work Staff Hours]])/Table2[[#This Row],[MDS Census]]</f>
        <v>0</v>
      </c>
      <c r="P81" s="3">
        <v>5.1555555555555559</v>
      </c>
      <c r="Q81" s="3">
        <v>13.71111111111111</v>
      </c>
      <c r="R81" s="3">
        <f>SUM(Table2[[#This Row],[Qualified Activities Professional Hours]:[Other Activities Professional Hours]])/Table2[[#This Row],[MDS Census]]</f>
        <v>0.25506985128436233</v>
      </c>
      <c r="S81" s="3">
        <v>4.0337777777777797</v>
      </c>
      <c r="T81" s="3">
        <v>8.1342222222222222</v>
      </c>
      <c r="U81" s="3">
        <v>0</v>
      </c>
      <c r="V81" s="3">
        <f>SUM(Table2[[#This Row],[Occupational Therapist Hours]:[OT Aide Hours]])/Table2[[#This Row],[MDS Census]]</f>
        <v>0.16450653447498878</v>
      </c>
      <c r="W81" s="3">
        <v>2.5204444444444443</v>
      </c>
      <c r="X81" s="3">
        <v>12.238111111111115</v>
      </c>
      <c r="Y81" s="3">
        <v>0.55988888888888888</v>
      </c>
      <c r="Z81" s="3">
        <f>SUM(Table2[[#This Row],[Physical Therapist (PT) Hours]:[PT Aide Hours]])/Table2[[#This Row],[MDS Census]]</f>
        <v>0.20709929397626564</v>
      </c>
      <c r="AA81" s="3">
        <v>0</v>
      </c>
      <c r="AB81" s="3">
        <v>0</v>
      </c>
      <c r="AC81" s="3">
        <v>0</v>
      </c>
      <c r="AD81" s="3">
        <v>0</v>
      </c>
      <c r="AE81" s="3">
        <v>0</v>
      </c>
      <c r="AF81" s="3">
        <v>0</v>
      </c>
      <c r="AG81" s="3">
        <v>0</v>
      </c>
      <c r="AH81" s="1" t="s">
        <v>79</v>
      </c>
      <c r="AI81" s="17">
        <v>5</v>
      </c>
      <c r="AJ81" s="1"/>
    </row>
    <row r="82" spans="1:36" x14ac:dyDescent="0.2">
      <c r="A82" s="1" t="s">
        <v>680</v>
      </c>
      <c r="B82" s="1" t="s">
        <v>765</v>
      </c>
      <c r="C82" s="1" t="s">
        <v>1409</v>
      </c>
      <c r="D82" s="1" t="s">
        <v>1750</v>
      </c>
      <c r="E82" s="3">
        <v>141.1</v>
      </c>
      <c r="F82" s="3">
        <v>48.17444444444444</v>
      </c>
      <c r="G82" s="3">
        <v>2.5000000000000001E-2</v>
      </c>
      <c r="H82" s="3">
        <v>0.5</v>
      </c>
      <c r="I82" s="3">
        <v>0.94444444444444442</v>
      </c>
      <c r="J82" s="3">
        <v>0</v>
      </c>
      <c r="K82" s="3">
        <v>0</v>
      </c>
      <c r="L82" s="3">
        <v>1.6405555555555555</v>
      </c>
      <c r="M82" s="3">
        <v>5.2444444444444445</v>
      </c>
      <c r="N82" s="3">
        <v>10.727777777777774</v>
      </c>
      <c r="O82" s="3">
        <f>SUM(Table2[[#This Row],[Qualified Social Work Staff Hours]:[Other Social Work Staff Hours]])/Table2[[#This Row],[MDS Census]]</f>
        <v>0.11319788959760609</v>
      </c>
      <c r="P82" s="3">
        <v>5.2666666666666666</v>
      </c>
      <c r="Q82" s="3">
        <v>34.775555555555556</v>
      </c>
      <c r="R82" s="3">
        <f>SUM(Table2[[#This Row],[Qualified Activities Professional Hours]:[Other Activities Professional Hours]])/Table2[[#This Row],[MDS Census]]</f>
        <v>0.28378612489172378</v>
      </c>
      <c r="S82" s="3">
        <v>2.6650000000000005</v>
      </c>
      <c r="T82" s="3">
        <v>2.9487777777777775</v>
      </c>
      <c r="U82" s="3">
        <v>0</v>
      </c>
      <c r="V82" s="3">
        <f>SUM(Table2[[#This Row],[Occupational Therapist Hours]:[OT Aide Hours]])/Table2[[#This Row],[MDS Census]]</f>
        <v>3.9785809906291839E-2</v>
      </c>
      <c r="W82" s="3">
        <v>6.2026666666666666</v>
      </c>
      <c r="X82" s="3">
        <v>3.2701111111111105</v>
      </c>
      <c r="Y82" s="3">
        <v>0</v>
      </c>
      <c r="Z82" s="3">
        <f>SUM(Table2[[#This Row],[Physical Therapist (PT) Hours]:[PT Aide Hours]])/Table2[[#This Row],[MDS Census]]</f>
        <v>6.7135207496653276E-2</v>
      </c>
      <c r="AA82" s="3">
        <v>0</v>
      </c>
      <c r="AB82" s="3">
        <v>0</v>
      </c>
      <c r="AC82" s="3">
        <v>0</v>
      </c>
      <c r="AD82" s="3">
        <v>0</v>
      </c>
      <c r="AE82" s="3">
        <v>0</v>
      </c>
      <c r="AF82" s="3">
        <v>0</v>
      </c>
      <c r="AG82" s="3">
        <v>0</v>
      </c>
      <c r="AH82" s="1" t="s">
        <v>80</v>
      </c>
      <c r="AI82" s="17">
        <v>5</v>
      </c>
      <c r="AJ82" s="1"/>
    </row>
    <row r="83" spans="1:36" x14ac:dyDescent="0.2">
      <c r="A83" s="1" t="s">
        <v>680</v>
      </c>
      <c r="B83" s="1" t="s">
        <v>766</v>
      </c>
      <c r="C83" s="1" t="s">
        <v>1470</v>
      </c>
      <c r="D83" s="1" t="s">
        <v>1764</v>
      </c>
      <c r="E83" s="3">
        <v>49.388888888888886</v>
      </c>
      <c r="F83" s="3">
        <v>5.2444444444444445</v>
      </c>
      <c r="G83" s="3">
        <v>0</v>
      </c>
      <c r="H83" s="3">
        <v>0.28888888888888886</v>
      </c>
      <c r="I83" s="3">
        <v>0.33611111111111114</v>
      </c>
      <c r="J83" s="3">
        <v>0</v>
      </c>
      <c r="K83" s="3">
        <v>0</v>
      </c>
      <c r="L83" s="3">
        <v>2.4528888888888889</v>
      </c>
      <c r="M83" s="3">
        <v>0</v>
      </c>
      <c r="N83" s="3">
        <v>5.1111111111111107</v>
      </c>
      <c r="O83" s="3">
        <f>SUM(Table2[[#This Row],[Qualified Social Work Staff Hours]:[Other Social Work Staff Hours]])/Table2[[#This Row],[MDS Census]]</f>
        <v>0.10348706411698537</v>
      </c>
      <c r="P83" s="3">
        <v>4.6916666666666664</v>
      </c>
      <c r="Q83" s="3">
        <v>8.9861111111111107</v>
      </c>
      <c r="R83" s="3">
        <f>SUM(Table2[[#This Row],[Qualified Activities Professional Hours]:[Other Activities Professional Hours]])/Table2[[#This Row],[MDS Census]]</f>
        <v>0.27694038245219349</v>
      </c>
      <c r="S83" s="3">
        <v>1.2144444444444444</v>
      </c>
      <c r="T83" s="3">
        <v>5.2344444444444447</v>
      </c>
      <c r="U83" s="3">
        <v>0</v>
      </c>
      <c r="V83" s="3">
        <f>SUM(Table2[[#This Row],[Occupational Therapist Hours]:[OT Aide Hours]])/Table2[[#This Row],[MDS Census]]</f>
        <v>0.13057367829021374</v>
      </c>
      <c r="W83" s="3">
        <v>0.92922222222222206</v>
      </c>
      <c r="X83" s="3">
        <v>6.5512222222222212</v>
      </c>
      <c r="Y83" s="3">
        <v>0</v>
      </c>
      <c r="Z83" s="3">
        <f>SUM(Table2[[#This Row],[Physical Therapist (PT) Hours]:[PT Aide Hours]])/Table2[[#This Row],[MDS Census]]</f>
        <v>0.15146006749156354</v>
      </c>
      <c r="AA83" s="3">
        <v>0</v>
      </c>
      <c r="AB83" s="3">
        <v>0</v>
      </c>
      <c r="AC83" s="3">
        <v>0</v>
      </c>
      <c r="AD83" s="3">
        <v>0</v>
      </c>
      <c r="AE83" s="3">
        <v>0</v>
      </c>
      <c r="AF83" s="3">
        <v>0</v>
      </c>
      <c r="AG83" s="3">
        <v>0</v>
      </c>
      <c r="AH83" s="1" t="s">
        <v>81</v>
      </c>
      <c r="AI83" s="17">
        <v>5</v>
      </c>
      <c r="AJ83" s="1"/>
    </row>
    <row r="84" spans="1:36" x14ac:dyDescent="0.2">
      <c r="A84" s="1" t="s">
        <v>680</v>
      </c>
      <c r="B84" s="1" t="s">
        <v>767</v>
      </c>
      <c r="C84" s="1" t="s">
        <v>1471</v>
      </c>
      <c r="D84" s="1" t="s">
        <v>1728</v>
      </c>
      <c r="E84" s="3">
        <v>77.12222222222222</v>
      </c>
      <c r="F84" s="3">
        <v>9.1111111111111107</v>
      </c>
      <c r="G84" s="3">
        <v>0.56944444444444442</v>
      </c>
      <c r="H84" s="3">
        <v>0</v>
      </c>
      <c r="I84" s="3">
        <v>0</v>
      </c>
      <c r="J84" s="3">
        <v>0</v>
      </c>
      <c r="K84" s="3">
        <v>0</v>
      </c>
      <c r="L84" s="3">
        <v>0</v>
      </c>
      <c r="M84" s="3">
        <v>0.50733333333333341</v>
      </c>
      <c r="N84" s="3">
        <v>2.157888888888889</v>
      </c>
      <c r="O84" s="3">
        <f>SUM(Table2[[#This Row],[Qualified Social Work Staff Hours]:[Other Social Work Staff Hours]])/Table2[[#This Row],[MDS Census]]</f>
        <v>3.4558420976804498E-2</v>
      </c>
      <c r="P84" s="3">
        <v>0</v>
      </c>
      <c r="Q84" s="3">
        <v>9.0659999999999972</v>
      </c>
      <c r="R84" s="3">
        <f>SUM(Table2[[#This Row],[Qualified Activities Professional Hours]:[Other Activities Professional Hours]])/Table2[[#This Row],[MDS Census]]</f>
        <v>0.11755366661864282</v>
      </c>
      <c r="S84" s="3">
        <v>0</v>
      </c>
      <c r="T84" s="3">
        <v>0</v>
      </c>
      <c r="U84" s="3">
        <v>0</v>
      </c>
      <c r="V84" s="3">
        <f>SUM(Table2[[#This Row],[Occupational Therapist Hours]:[OT Aide Hours]])/Table2[[#This Row],[MDS Census]]</f>
        <v>0</v>
      </c>
      <c r="W84" s="3">
        <v>0</v>
      </c>
      <c r="X84" s="3">
        <v>0</v>
      </c>
      <c r="Y84" s="3">
        <v>0</v>
      </c>
      <c r="Z84" s="3">
        <f>SUM(Table2[[#This Row],[Physical Therapist (PT) Hours]:[PT Aide Hours]])/Table2[[#This Row],[MDS Census]]</f>
        <v>0</v>
      </c>
      <c r="AA84" s="3">
        <v>0</v>
      </c>
      <c r="AB84" s="3">
        <v>0</v>
      </c>
      <c r="AC84" s="3">
        <v>0</v>
      </c>
      <c r="AD84" s="3">
        <v>0</v>
      </c>
      <c r="AE84" s="3">
        <v>0</v>
      </c>
      <c r="AF84" s="3">
        <v>0</v>
      </c>
      <c r="AG84" s="3">
        <v>0</v>
      </c>
      <c r="AH84" s="1" t="s">
        <v>82</v>
      </c>
      <c r="AI84" s="17">
        <v>5</v>
      </c>
      <c r="AJ84" s="1"/>
    </row>
    <row r="85" spans="1:36" x14ac:dyDescent="0.2">
      <c r="A85" s="1" t="s">
        <v>680</v>
      </c>
      <c r="B85" s="1" t="s">
        <v>768</v>
      </c>
      <c r="C85" s="1" t="s">
        <v>1472</v>
      </c>
      <c r="D85" s="1" t="s">
        <v>1741</v>
      </c>
      <c r="E85" s="3">
        <v>127.1</v>
      </c>
      <c r="F85" s="3">
        <v>2.9333333333333331</v>
      </c>
      <c r="G85" s="3">
        <v>0</v>
      </c>
      <c r="H85" s="3">
        <v>0</v>
      </c>
      <c r="I85" s="3">
        <v>9.5740000000000016</v>
      </c>
      <c r="J85" s="3">
        <v>0</v>
      </c>
      <c r="K85" s="3">
        <v>0</v>
      </c>
      <c r="L85" s="3">
        <v>3.8244444444444432</v>
      </c>
      <c r="M85" s="3">
        <v>10.3</v>
      </c>
      <c r="N85" s="3">
        <v>5.5111111111111111</v>
      </c>
      <c r="O85" s="3">
        <f>SUM(Table2[[#This Row],[Qualified Social Work Staff Hours]:[Other Social Work Staff Hours]])/Table2[[#This Row],[MDS Census]]</f>
        <v>0.12439898592534314</v>
      </c>
      <c r="P85" s="3">
        <v>0</v>
      </c>
      <c r="Q85" s="3">
        <v>22.369666666666667</v>
      </c>
      <c r="R85" s="3">
        <f>SUM(Table2[[#This Row],[Qualified Activities Professional Hours]:[Other Activities Professional Hours]])/Table2[[#This Row],[MDS Census]]</f>
        <v>0.17600052452137427</v>
      </c>
      <c r="S85" s="3">
        <v>8.2611111111111111</v>
      </c>
      <c r="T85" s="3">
        <v>12.270666666666669</v>
      </c>
      <c r="U85" s="3">
        <v>0</v>
      </c>
      <c r="V85" s="3">
        <f>SUM(Table2[[#This Row],[Occupational Therapist Hours]:[OT Aide Hours]])/Table2[[#This Row],[MDS Census]]</f>
        <v>0.16154034443570245</v>
      </c>
      <c r="W85" s="3">
        <v>16.886111111111106</v>
      </c>
      <c r="X85" s="3">
        <v>13.805888888888889</v>
      </c>
      <c r="Y85" s="3">
        <v>0</v>
      </c>
      <c r="Z85" s="3">
        <f>SUM(Table2[[#This Row],[Physical Therapist (PT) Hours]:[PT Aide Hours]])/Table2[[#This Row],[MDS Census]]</f>
        <v>0.24147915027537367</v>
      </c>
      <c r="AA85" s="3">
        <v>0</v>
      </c>
      <c r="AB85" s="3">
        <v>0</v>
      </c>
      <c r="AC85" s="3">
        <v>0</v>
      </c>
      <c r="AD85" s="3">
        <v>0</v>
      </c>
      <c r="AE85" s="3">
        <v>0</v>
      </c>
      <c r="AF85" s="3">
        <v>0</v>
      </c>
      <c r="AG85" s="3">
        <v>0.38055555555555554</v>
      </c>
      <c r="AH85" s="1" t="s">
        <v>83</v>
      </c>
      <c r="AI85" s="17">
        <v>5</v>
      </c>
      <c r="AJ85" s="1"/>
    </row>
    <row r="86" spans="1:36" x14ac:dyDescent="0.2">
      <c r="A86" s="1" t="s">
        <v>680</v>
      </c>
      <c r="B86" s="1" t="s">
        <v>769</v>
      </c>
      <c r="C86" s="1" t="s">
        <v>1473</v>
      </c>
      <c r="D86" s="1" t="s">
        <v>1754</v>
      </c>
      <c r="E86" s="3">
        <v>186.34444444444443</v>
      </c>
      <c r="F86" s="3">
        <v>4.9777777777777779</v>
      </c>
      <c r="G86" s="3">
        <v>0</v>
      </c>
      <c r="H86" s="3">
        <v>0</v>
      </c>
      <c r="I86" s="3">
        <v>0</v>
      </c>
      <c r="J86" s="3">
        <v>0</v>
      </c>
      <c r="K86" s="3">
        <v>0</v>
      </c>
      <c r="L86" s="3">
        <v>4.9383333333333326</v>
      </c>
      <c r="M86" s="3">
        <v>7.0194444444444448</v>
      </c>
      <c r="N86" s="3">
        <v>0</v>
      </c>
      <c r="O86" s="3">
        <f>SUM(Table2[[#This Row],[Qualified Social Work Staff Hours]:[Other Social Work Staff Hours]])/Table2[[#This Row],[MDS Census]]</f>
        <v>3.766919086518395E-2</v>
      </c>
      <c r="P86" s="3">
        <v>6.8388888888888886</v>
      </c>
      <c r="Q86" s="3">
        <v>21.963888888888889</v>
      </c>
      <c r="R86" s="3">
        <f>SUM(Table2[[#This Row],[Qualified Activities Professional Hours]:[Other Activities Professional Hours]])/Table2[[#This Row],[MDS Census]]</f>
        <v>0.15456740802575875</v>
      </c>
      <c r="S86" s="3">
        <v>9.5737777777777744</v>
      </c>
      <c r="T86" s="3">
        <v>10.322999999999999</v>
      </c>
      <c r="U86" s="3">
        <v>0</v>
      </c>
      <c r="V86" s="3">
        <f>SUM(Table2[[#This Row],[Occupational Therapist Hours]:[OT Aide Hours]])/Table2[[#This Row],[MDS Census]]</f>
        <v>0.10677419354838706</v>
      </c>
      <c r="W86" s="3">
        <v>9.1847777777777786</v>
      </c>
      <c r="X86" s="3">
        <v>16.367666666666665</v>
      </c>
      <c r="Y86" s="3">
        <v>21.455222222222222</v>
      </c>
      <c r="Z86" s="3">
        <f>SUM(Table2[[#This Row],[Physical Therapist (PT) Hours]:[PT Aide Hours]])/Table2[[#This Row],[MDS Census]]</f>
        <v>0.25226223838769307</v>
      </c>
      <c r="AA86" s="3">
        <v>0</v>
      </c>
      <c r="AB86" s="3">
        <v>0</v>
      </c>
      <c r="AC86" s="3">
        <v>0</v>
      </c>
      <c r="AD86" s="3">
        <v>0</v>
      </c>
      <c r="AE86" s="3">
        <v>0</v>
      </c>
      <c r="AF86" s="3">
        <v>0</v>
      </c>
      <c r="AG86" s="3">
        <v>0</v>
      </c>
      <c r="AH86" s="1" t="s">
        <v>84</v>
      </c>
      <c r="AI86" s="17">
        <v>5</v>
      </c>
      <c r="AJ86" s="1"/>
    </row>
    <row r="87" spans="1:36" x14ac:dyDescent="0.2">
      <c r="A87" s="1" t="s">
        <v>680</v>
      </c>
      <c r="B87" s="1" t="s">
        <v>770</v>
      </c>
      <c r="C87" s="1" t="s">
        <v>1474</v>
      </c>
      <c r="D87" s="1" t="s">
        <v>1741</v>
      </c>
      <c r="E87" s="3">
        <v>126.92222222222222</v>
      </c>
      <c r="F87" s="3">
        <v>5.6</v>
      </c>
      <c r="G87" s="3">
        <v>0</v>
      </c>
      <c r="H87" s="3">
        <v>0</v>
      </c>
      <c r="I87" s="3">
        <v>0</v>
      </c>
      <c r="J87" s="3">
        <v>0</v>
      </c>
      <c r="K87" s="3">
        <v>0</v>
      </c>
      <c r="L87" s="3">
        <v>0</v>
      </c>
      <c r="M87" s="3">
        <v>5.8277777777777775</v>
      </c>
      <c r="N87" s="3">
        <v>5.9555555555555557</v>
      </c>
      <c r="O87" s="3">
        <f>SUM(Table2[[#This Row],[Qualified Social Work Staff Hours]:[Other Social Work Staff Hours]])/Table2[[#This Row],[MDS Census]]</f>
        <v>9.2839009016895735E-2</v>
      </c>
      <c r="P87" s="3">
        <v>5.4972222222222218</v>
      </c>
      <c r="Q87" s="3">
        <v>16.080555555555556</v>
      </c>
      <c r="R87" s="3">
        <f>SUM(Table2[[#This Row],[Qualified Activities Professional Hours]:[Other Activities Professional Hours]])/Table2[[#This Row],[MDS Census]]</f>
        <v>0.17000787884093493</v>
      </c>
      <c r="S87" s="3">
        <v>0</v>
      </c>
      <c r="T87" s="3">
        <v>0</v>
      </c>
      <c r="U87" s="3">
        <v>0</v>
      </c>
      <c r="V87" s="3">
        <f>SUM(Table2[[#This Row],[Occupational Therapist Hours]:[OT Aide Hours]])/Table2[[#This Row],[MDS Census]]</f>
        <v>0</v>
      </c>
      <c r="W87" s="3">
        <v>0</v>
      </c>
      <c r="X87" s="3">
        <v>0</v>
      </c>
      <c r="Y87" s="3">
        <v>0</v>
      </c>
      <c r="Z87" s="3">
        <f>SUM(Table2[[#This Row],[Physical Therapist (PT) Hours]:[PT Aide Hours]])/Table2[[#This Row],[MDS Census]]</f>
        <v>0</v>
      </c>
      <c r="AA87" s="3">
        <v>0</v>
      </c>
      <c r="AB87" s="3">
        <v>0</v>
      </c>
      <c r="AC87" s="3">
        <v>0</v>
      </c>
      <c r="AD87" s="3">
        <v>0</v>
      </c>
      <c r="AE87" s="3">
        <v>0</v>
      </c>
      <c r="AF87" s="3">
        <v>74.87222222222222</v>
      </c>
      <c r="AG87" s="3">
        <v>0</v>
      </c>
      <c r="AH87" s="1" t="s">
        <v>85</v>
      </c>
      <c r="AI87" s="17">
        <v>5</v>
      </c>
      <c r="AJ87" s="1"/>
    </row>
    <row r="88" spans="1:36" x14ac:dyDescent="0.2">
      <c r="A88" s="1" t="s">
        <v>680</v>
      </c>
      <c r="B88" s="1" t="s">
        <v>771</v>
      </c>
      <c r="C88" s="1" t="s">
        <v>1439</v>
      </c>
      <c r="D88" s="1" t="s">
        <v>1741</v>
      </c>
      <c r="E88" s="3">
        <v>172.04444444444445</v>
      </c>
      <c r="F88" s="3">
        <v>22.133333333333333</v>
      </c>
      <c r="G88" s="3">
        <v>0</v>
      </c>
      <c r="H88" s="3">
        <v>0</v>
      </c>
      <c r="I88" s="3">
        <v>3.1805555555555554</v>
      </c>
      <c r="J88" s="3">
        <v>0</v>
      </c>
      <c r="K88" s="3">
        <v>0</v>
      </c>
      <c r="L88" s="3">
        <v>0</v>
      </c>
      <c r="M88" s="3">
        <v>5.45</v>
      </c>
      <c r="N88" s="3">
        <v>13.019444444444444</v>
      </c>
      <c r="O88" s="3">
        <f>SUM(Table2[[#This Row],[Qualified Social Work Staff Hours]:[Other Social Work Staff Hours]])/Table2[[#This Row],[MDS Census]]</f>
        <v>0.10735275122707311</v>
      </c>
      <c r="P88" s="3">
        <v>5.5472222222222225</v>
      </c>
      <c r="Q88" s="3">
        <v>14.55</v>
      </c>
      <c r="R88" s="3">
        <f>SUM(Table2[[#This Row],[Qualified Activities Professional Hours]:[Other Activities Professional Hours]])/Table2[[#This Row],[MDS Census]]</f>
        <v>0.11681413071557736</v>
      </c>
      <c r="S88" s="3">
        <v>0</v>
      </c>
      <c r="T88" s="3">
        <v>0</v>
      </c>
      <c r="U88" s="3">
        <v>0</v>
      </c>
      <c r="V88" s="3">
        <f>SUM(Table2[[#This Row],[Occupational Therapist Hours]:[OT Aide Hours]])/Table2[[#This Row],[MDS Census]]</f>
        <v>0</v>
      </c>
      <c r="W88" s="3">
        <v>0</v>
      </c>
      <c r="X88" s="3">
        <v>0</v>
      </c>
      <c r="Y88" s="3">
        <v>0</v>
      </c>
      <c r="Z88" s="3">
        <f>SUM(Table2[[#This Row],[Physical Therapist (PT) Hours]:[PT Aide Hours]])/Table2[[#This Row],[MDS Census]]</f>
        <v>0</v>
      </c>
      <c r="AA88" s="3">
        <v>0</v>
      </c>
      <c r="AB88" s="3">
        <v>0</v>
      </c>
      <c r="AC88" s="3">
        <v>0</v>
      </c>
      <c r="AD88" s="3">
        <v>0</v>
      </c>
      <c r="AE88" s="3">
        <v>0</v>
      </c>
      <c r="AF88" s="3">
        <v>0</v>
      </c>
      <c r="AG88" s="3">
        <v>0</v>
      </c>
      <c r="AH88" s="1" t="s">
        <v>86</v>
      </c>
      <c r="AI88" s="17">
        <v>5</v>
      </c>
      <c r="AJ88" s="1"/>
    </row>
    <row r="89" spans="1:36" x14ac:dyDescent="0.2">
      <c r="A89" s="1" t="s">
        <v>680</v>
      </c>
      <c r="B89" s="1" t="s">
        <v>772</v>
      </c>
      <c r="C89" s="1" t="s">
        <v>1439</v>
      </c>
      <c r="D89" s="1" t="s">
        <v>1741</v>
      </c>
      <c r="E89" s="3">
        <v>224.65555555555557</v>
      </c>
      <c r="F89" s="3">
        <v>48.766666666666666</v>
      </c>
      <c r="G89" s="3">
        <v>0.33333333333333331</v>
      </c>
      <c r="H89" s="3">
        <v>1.1777777777777778</v>
      </c>
      <c r="I89" s="3">
        <v>6.0594444444444431</v>
      </c>
      <c r="J89" s="3">
        <v>0</v>
      </c>
      <c r="K89" s="3">
        <v>9.7777777777777769E-2</v>
      </c>
      <c r="L89" s="3">
        <v>4.4076666666666666</v>
      </c>
      <c r="M89" s="3">
        <v>0</v>
      </c>
      <c r="N89" s="3">
        <v>8.0194444444444439</v>
      </c>
      <c r="O89" s="3">
        <f>SUM(Table2[[#This Row],[Qualified Social Work Staff Hours]:[Other Social Work Staff Hours]])/Table2[[#This Row],[MDS Census]]</f>
        <v>3.5696621989218059E-2</v>
      </c>
      <c r="P89" s="3">
        <v>5.5111111111111111</v>
      </c>
      <c r="Q89" s="3">
        <v>6.7694444444444448</v>
      </c>
      <c r="R89" s="3">
        <f>SUM(Table2[[#This Row],[Qualified Activities Professional Hours]:[Other Activities Professional Hours]])/Table2[[#This Row],[MDS Census]]</f>
        <v>5.4663929966862847E-2</v>
      </c>
      <c r="S89" s="3">
        <v>4.9824444444444458</v>
      </c>
      <c r="T89" s="3">
        <v>4.8321111111111099</v>
      </c>
      <c r="U89" s="3">
        <v>0</v>
      </c>
      <c r="V89" s="3">
        <f>SUM(Table2[[#This Row],[Occupational Therapist Hours]:[OT Aide Hours]])/Table2[[#This Row],[MDS Census]]</f>
        <v>4.3687125970621694E-2</v>
      </c>
      <c r="W89" s="3">
        <v>9.6568888888888882</v>
      </c>
      <c r="X89" s="3">
        <v>9.8633333333333333</v>
      </c>
      <c r="Y89" s="3">
        <v>2.7354444444444455</v>
      </c>
      <c r="Z89" s="3">
        <f>SUM(Table2[[#This Row],[Physical Therapist (PT) Hours]:[PT Aide Hours]])/Table2[[#This Row],[MDS Census]]</f>
        <v>9.9065730253721757E-2</v>
      </c>
      <c r="AA89" s="3">
        <v>0</v>
      </c>
      <c r="AB89" s="3">
        <v>0</v>
      </c>
      <c r="AC89" s="3">
        <v>0</v>
      </c>
      <c r="AD89" s="3">
        <v>0</v>
      </c>
      <c r="AE89" s="3">
        <v>0</v>
      </c>
      <c r="AF89" s="3">
        <v>0.45111111111111113</v>
      </c>
      <c r="AG89" s="3">
        <v>0.11333333333333333</v>
      </c>
      <c r="AH89" s="1" t="s">
        <v>87</v>
      </c>
      <c r="AI89" s="17">
        <v>5</v>
      </c>
      <c r="AJ89" s="1"/>
    </row>
    <row r="90" spans="1:36" x14ac:dyDescent="0.2">
      <c r="A90" s="1" t="s">
        <v>680</v>
      </c>
      <c r="B90" s="1" t="s">
        <v>773</v>
      </c>
      <c r="C90" s="1" t="s">
        <v>1449</v>
      </c>
      <c r="D90" s="1" t="s">
        <v>1754</v>
      </c>
      <c r="E90" s="3">
        <v>62.68888888888889</v>
      </c>
      <c r="F90" s="3">
        <v>36.108555555555547</v>
      </c>
      <c r="G90" s="3">
        <v>0.17777777777777778</v>
      </c>
      <c r="H90" s="3">
        <v>0</v>
      </c>
      <c r="I90" s="3">
        <v>1.4638888888888888</v>
      </c>
      <c r="J90" s="3">
        <v>0</v>
      </c>
      <c r="K90" s="3">
        <v>0</v>
      </c>
      <c r="L90" s="3">
        <v>5.4333333333333336</v>
      </c>
      <c r="M90" s="3">
        <v>0.71111111111111114</v>
      </c>
      <c r="N90" s="3">
        <v>5.4433333333333316</v>
      </c>
      <c r="O90" s="3">
        <f>SUM(Table2[[#This Row],[Qualified Social Work Staff Hours]:[Other Social Work Staff Hours]])/Table2[[#This Row],[MDS Census]]</f>
        <v>9.8174406238922346E-2</v>
      </c>
      <c r="P90" s="3">
        <v>4.8099999999999996</v>
      </c>
      <c r="Q90" s="3">
        <v>5.1677777777777809</v>
      </c>
      <c r="R90" s="3">
        <f>SUM(Table2[[#This Row],[Qualified Activities Professional Hours]:[Other Activities Professional Hours]])/Table2[[#This Row],[MDS Census]]</f>
        <v>0.15916341722793342</v>
      </c>
      <c r="S90" s="3">
        <v>11.40388888888889</v>
      </c>
      <c r="T90" s="3">
        <v>0.08</v>
      </c>
      <c r="U90" s="3">
        <v>0</v>
      </c>
      <c r="V90" s="3">
        <f>SUM(Table2[[#This Row],[Occupational Therapist Hours]:[OT Aide Hours]])/Table2[[#This Row],[MDS Census]]</f>
        <v>0.18318858560794046</v>
      </c>
      <c r="W90" s="3">
        <v>16.312222222222218</v>
      </c>
      <c r="X90" s="3">
        <v>4.3964444444444428</v>
      </c>
      <c r="Y90" s="3">
        <v>0</v>
      </c>
      <c r="Z90" s="3">
        <f>SUM(Table2[[#This Row],[Physical Therapist (PT) Hours]:[PT Aide Hours]])/Table2[[#This Row],[MDS Census]]</f>
        <v>0.33034030485643373</v>
      </c>
      <c r="AA90" s="3">
        <v>0</v>
      </c>
      <c r="AB90" s="3">
        <v>0</v>
      </c>
      <c r="AC90" s="3">
        <v>0</v>
      </c>
      <c r="AD90" s="3">
        <v>0</v>
      </c>
      <c r="AE90" s="3">
        <v>0</v>
      </c>
      <c r="AF90" s="3">
        <v>0</v>
      </c>
      <c r="AG90" s="3">
        <v>0</v>
      </c>
      <c r="AH90" s="1" t="s">
        <v>88</v>
      </c>
      <c r="AI90" s="17">
        <v>5</v>
      </c>
      <c r="AJ90" s="1"/>
    </row>
    <row r="91" spans="1:36" x14ac:dyDescent="0.2">
      <c r="A91" s="1" t="s">
        <v>680</v>
      </c>
      <c r="B91" s="1" t="s">
        <v>774</v>
      </c>
      <c r="C91" s="1" t="s">
        <v>1437</v>
      </c>
      <c r="D91" s="1" t="s">
        <v>1754</v>
      </c>
      <c r="E91" s="3">
        <v>132.77777777777777</v>
      </c>
      <c r="F91" s="3">
        <v>9.6527777777777786</v>
      </c>
      <c r="G91" s="3">
        <v>0</v>
      </c>
      <c r="H91" s="3">
        <v>0</v>
      </c>
      <c r="I91" s="3">
        <v>0</v>
      </c>
      <c r="J91" s="3">
        <v>0</v>
      </c>
      <c r="K91" s="3">
        <v>0</v>
      </c>
      <c r="L91" s="3">
        <v>0</v>
      </c>
      <c r="M91" s="3">
        <v>5.6</v>
      </c>
      <c r="N91" s="3">
        <v>10.844444444444445</v>
      </c>
      <c r="O91" s="3">
        <f>SUM(Table2[[#This Row],[Qualified Social Work Staff Hours]:[Other Social Work Staff Hours]])/Table2[[#This Row],[MDS Census]]</f>
        <v>0.12384937238493723</v>
      </c>
      <c r="P91" s="3">
        <v>10.577777777777778</v>
      </c>
      <c r="Q91" s="3">
        <v>24.247222222222224</v>
      </c>
      <c r="R91" s="3">
        <f>SUM(Table2[[#This Row],[Qualified Activities Professional Hours]:[Other Activities Professional Hours]])/Table2[[#This Row],[MDS Census]]</f>
        <v>0.26228033472803353</v>
      </c>
      <c r="S91" s="3">
        <v>0</v>
      </c>
      <c r="T91" s="3">
        <v>0</v>
      </c>
      <c r="U91" s="3">
        <v>0</v>
      </c>
      <c r="V91" s="3">
        <f>SUM(Table2[[#This Row],[Occupational Therapist Hours]:[OT Aide Hours]])/Table2[[#This Row],[MDS Census]]</f>
        <v>0</v>
      </c>
      <c r="W91" s="3">
        <v>0</v>
      </c>
      <c r="X91" s="3">
        <v>0</v>
      </c>
      <c r="Y91" s="3">
        <v>0</v>
      </c>
      <c r="Z91" s="3">
        <f>SUM(Table2[[#This Row],[Physical Therapist (PT) Hours]:[PT Aide Hours]])/Table2[[#This Row],[MDS Census]]</f>
        <v>0</v>
      </c>
      <c r="AA91" s="3">
        <v>0</v>
      </c>
      <c r="AB91" s="3">
        <v>0</v>
      </c>
      <c r="AC91" s="3">
        <v>0</v>
      </c>
      <c r="AD91" s="3">
        <v>0</v>
      </c>
      <c r="AE91" s="3">
        <v>0</v>
      </c>
      <c r="AF91" s="3">
        <v>28.841666666666665</v>
      </c>
      <c r="AG91" s="3">
        <v>0</v>
      </c>
      <c r="AH91" s="1" t="s">
        <v>89</v>
      </c>
      <c r="AI91" s="17">
        <v>5</v>
      </c>
      <c r="AJ91" s="1"/>
    </row>
    <row r="92" spans="1:36" x14ac:dyDescent="0.2">
      <c r="A92" s="1" t="s">
        <v>680</v>
      </c>
      <c r="B92" s="1" t="s">
        <v>775</v>
      </c>
      <c r="C92" s="1" t="s">
        <v>1475</v>
      </c>
      <c r="D92" s="1" t="s">
        <v>1741</v>
      </c>
      <c r="E92" s="3">
        <v>142.76666666666668</v>
      </c>
      <c r="F92" s="3">
        <v>5.5166666666666666</v>
      </c>
      <c r="G92" s="3">
        <v>4.4444444444444446E-2</v>
      </c>
      <c r="H92" s="3">
        <v>0.55000000000000004</v>
      </c>
      <c r="I92" s="3">
        <v>9.8666666666666671</v>
      </c>
      <c r="J92" s="3">
        <v>0</v>
      </c>
      <c r="K92" s="3">
        <v>0</v>
      </c>
      <c r="L92" s="3">
        <v>8.3758888888888876</v>
      </c>
      <c r="M92" s="3">
        <v>16.149999999999999</v>
      </c>
      <c r="N92" s="3">
        <v>0</v>
      </c>
      <c r="O92" s="3">
        <f>SUM(Table2[[#This Row],[Qualified Social Work Staff Hours]:[Other Social Work Staff Hours]])/Table2[[#This Row],[MDS Census]]</f>
        <v>0.1131216437076815</v>
      </c>
      <c r="P92" s="3">
        <v>0</v>
      </c>
      <c r="Q92" s="3">
        <v>38.157222222222224</v>
      </c>
      <c r="R92" s="3">
        <f>SUM(Table2[[#This Row],[Qualified Activities Professional Hours]:[Other Activities Professional Hours]])/Table2[[#This Row],[MDS Census]]</f>
        <v>0.26726982644563779</v>
      </c>
      <c r="S92" s="3">
        <v>5.7388888888888889</v>
      </c>
      <c r="T92" s="3">
        <v>12.175000000000001</v>
      </c>
      <c r="U92" s="3">
        <v>0</v>
      </c>
      <c r="V92" s="3">
        <f>SUM(Table2[[#This Row],[Occupational Therapist Hours]:[OT Aide Hours]])/Table2[[#This Row],[MDS Census]]</f>
        <v>0.12547669079305784</v>
      </c>
      <c r="W92" s="3">
        <v>15.386111111111111</v>
      </c>
      <c r="X92" s="3">
        <v>22.95</v>
      </c>
      <c r="Y92" s="3">
        <v>0</v>
      </c>
      <c r="Z92" s="3">
        <f>SUM(Table2[[#This Row],[Physical Therapist (PT) Hours]:[PT Aide Hours]])/Table2[[#This Row],[MDS Census]]</f>
        <v>0.2685228422445326</v>
      </c>
      <c r="AA92" s="3">
        <v>0</v>
      </c>
      <c r="AB92" s="3">
        <v>0</v>
      </c>
      <c r="AC92" s="3">
        <v>0</v>
      </c>
      <c r="AD92" s="3">
        <v>0</v>
      </c>
      <c r="AE92" s="3">
        <v>0</v>
      </c>
      <c r="AF92" s="3">
        <v>4.5388888888888888</v>
      </c>
      <c r="AG92" s="3">
        <v>0</v>
      </c>
      <c r="AH92" s="1" t="s">
        <v>90</v>
      </c>
      <c r="AI92" s="17">
        <v>5</v>
      </c>
      <c r="AJ92" s="1"/>
    </row>
    <row r="93" spans="1:36" x14ac:dyDescent="0.2">
      <c r="A93" s="1" t="s">
        <v>680</v>
      </c>
      <c r="B93" s="1" t="s">
        <v>776</v>
      </c>
      <c r="C93" s="1" t="s">
        <v>1439</v>
      </c>
      <c r="D93" s="1" t="s">
        <v>1741</v>
      </c>
      <c r="E93" s="3">
        <v>156.24444444444444</v>
      </c>
      <c r="F93" s="3">
        <v>5.2444444444444445</v>
      </c>
      <c r="G93" s="3">
        <v>0</v>
      </c>
      <c r="H93" s="3">
        <v>0</v>
      </c>
      <c r="I93" s="3">
        <v>0</v>
      </c>
      <c r="J93" s="3">
        <v>0</v>
      </c>
      <c r="K93" s="3">
        <v>0</v>
      </c>
      <c r="L93" s="3">
        <v>4.2737777777777772</v>
      </c>
      <c r="M93" s="3">
        <v>5.3</v>
      </c>
      <c r="N93" s="3">
        <v>0</v>
      </c>
      <c r="O93" s="3">
        <f>SUM(Table2[[#This Row],[Qualified Social Work Staff Hours]:[Other Social Work Staff Hours]])/Table2[[#This Row],[MDS Census]]</f>
        <v>3.392120608732755E-2</v>
      </c>
      <c r="P93" s="3">
        <v>5.3305555555555557</v>
      </c>
      <c r="Q93" s="3">
        <v>17.722222222222221</v>
      </c>
      <c r="R93" s="3">
        <f>SUM(Table2[[#This Row],[Qualified Activities Professional Hours]:[Other Activities Professional Hours]])/Table2[[#This Row],[MDS Census]]</f>
        <v>0.14754302375195563</v>
      </c>
      <c r="S93" s="3">
        <v>6.2763333333333318</v>
      </c>
      <c r="T93" s="3">
        <v>5.1097777777777775</v>
      </c>
      <c r="U93" s="3">
        <v>0</v>
      </c>
      <c r="V93" s="3">
        <f>SUM(Table2[[#This Row],[Occupational Therapist Hours]:[OT Aide Hours]])/Table2[[#This Row],[MDS Census]]</f>
        <v>7.287370217607736E-2</v>
      </c>
      <c r="W93" s="3">
        <v>7.9234444444444474</v>
      </c>
      <c r="X93" s="3">
        <v>9.1782222222222227</v>
      </c>
      <c r="Y93" s="3">
        <v>16.608333333333334</v>
      </c>
      <c r="Z93" s="3">
        <f>SUM(Table2[[#This Row],[Physical Therapist (PT) Hours]:[PT Aide Hours]])/Table2[[#This Row],[MDS Census]]</f>
        <v>0.21575167117053057</v>
      </c>
      <c r="AA93" s="3">
        <v>1.0611111111111111</v>
      </c>
      <c r="AB93" s="3">
        <v>0</v>
      </c>
      <c r="AC93" s="3">
        <v>0</v>
      </c>
      <c r="AD93" s="3">
        <v>0</v>
      </c>
      <c r="AE93" s="3">
        <v>0</v>
      </c>
      <c r="AF93" s="3">
        <v>0</v>
      </c>
      <c r="AG93" s="3">
        <v>0</v>
      </c>
      <c r="AH93" s="1" t="s">
        <v>91</v>
      </c>
      <c r="AI93" s="17">
        <v>5</v>
      </c>
      <c r="AJ93" s="1"/>
    </row>
    <row r="94" spans="1:36" x14ac:dyDescent="0.2">
      <c r="A94" s="1" t="s">
        <v>680</v>
      </c>
      <c r="B94" s="1" t="s">
        <v>777</v>
      </c>
      <c r="C94" s="1" t="s">
        <v>1476</v>
      </c>
      <c r="D94" s="1" t="s">
        <v>1765</v>
      </c>
      <c r="E94" s="3">
        <v>53.266666666666666</v>
      </c>
      <c r="F94" s="3">
        <v>5.6</v>
      </c>
      <c r="G94" s="3">
        <v>0.17777777777777778</v>
      </c>
      <c r="H94" s="3">
        <v>0.23333333333333334</v>
      </c>
      <c r="I94" s="3">
        <v>0.53611111111111109</v>
      </c>
      <c r="J94" s="3">
        <v>0</v>
      </c>
      <c r="K94" s="3">
        <v>0</v>
      </c>
      <c r="L94" s="3">
        <v>4.5888888888888889E-2</v>
      </c>
      <c r="M94" s="3">
        <v>0</v>
      </c>
      <c r="N94" s="3">
        <v>10.763888888888889</v>
      </c>
      <c r="O94" s="3">
        <f>SUM(Table2[[#This Row],[Qualified Social Work Staff Hours]:[Other Social Work Staff Hours]])/Table2[[#This Row],[MDS Census]]</f>
        <v>0.20207551105548605</v>
      </c>
      <c r="P94" s="3">
        <v>5.3305555555555557</v>
      </c>
      <c r="Q94" s="3">
        <v>4.8361111111111112</v>
      </c>
      <c r="R94" s="3">
        <f>SUM(Table2[[#This Row],[Qualified Activities Professional Hours]:[Other Activities Professional Hours]])/Table2[[#This Row],[MDS Census]]</f>
        <v>0.19086357947434296</v>
      </c>
      <c r="S94" s="3">
        <v>5.1555555555555559</v>
      </c>
      <c r="T94" s="3">
        <v>0</v>
      </c>
      <c r="U94" s="3">
        <v>0</v>
      </c>
      <c r="V94" s="3">
        <f>SUM(Table2[[#This Row],[Occupational Therapist Hours]:[OT Aide Hours]])/Table2[[#This Row],[MDS Census]]</f>
        <v>9.6787651230705055E-2</v>
      </c>
      <c r="W94" s="3">
        <v>0.77066666666666683</v>
      </c>
      <c r="X94" s="3">
        <v>4.0472222222222225</v>
      </c>
      <c r="Y94" s="3">
        <v>0</v>
      </c>
      <c r="Z94" s="3">
        <f>SUM(Table2[[#This Row],[Physical Therapist (PT) Hours]:[PT Aide Hours]])/Table2[[#This Row],[MDS Census]]</f>
        <v>9.0448477263245744E-2</v>
      </c>
      <c r="AA94" s="3">
        <v>0</v>
      </c>
      <c r="AB94" s="3">
        <v>0</v>
      </c>
      <c r="AC94" s="3">
        <v>0</v>
      </c>
      <c r="AD94" s="3">
        <v>0</v>
      </c>
      <c r="AE94" s="3">
        <v>0</v>
      </c>
      <c r="AF94" s="3">
        <v>0</v>
      </c>
      <c r="AG94" s="3">
        <v>0</v>
      </c>
      <c r="AH94" s="1" t="s">
        <v>92</v>
      </c>
      <c r="AI94" s="17">
        <v>5</v>
      </c>
      <c r="AJ94" s="1"/>
    </row>
    <row r="95" spans="1:36" x14ac:dyDescent="0.2">
      <c r="A95" s="1" t="s">
        <v>680</v>
      </c>
      <c r="B95" s="1" t="s">
        <v>778</v>
      </c>
      <c r="C95" s="1" t="s">
        <v>1364</v>
      </c>
      <c r="D95" s="1" t="s">
        <v>1741</v>
      </c>
      <c r="E95" s="3">
        <v>116.84444444444445</v>
      </c>
      <c r="F95" s="3">
        <v>44.453333333333319</v>
      </c>
      <c r="G95" s="3">
        <v>0</v>
      </c>
      <c r="H95" s="3">
        <v>0</v>
      </c>
      <c r="I95" s="3">
        <v>0</v>
      </c>
      <c r="J95" s="3">
        <v>0</v>
      </c>
      <c r="K95" s="3">
        <v>0</v>
      </c>
      <c r="L95" s="3">
        <v>7.4766666666666675</v>
      </c>
      <c r="M95" s="3">
        <v>0</v>
      </c>
      <c r="N95" s="3">
        <v>0</v>
      </c>
      <c r="O95" s="3">
        <f>SUM(Table2[[#This Row],[Qualified Social Work Staff Hours]:[Other Social Work Staff Hours]])/Table2[[#This Row],[MDS Census]]</f>
        <v>0</v>
      </c>
      <c r="P95" s="3">
        <v>4.8888888888888893</v>
      </c>
      <c r="Q95" s="3">
        <v>19.775555555555556</v>
      </c>
      <c r="R95" s="3">
        <f>SUM(Table2[[#This Row],[Qualified Activities Professional Hours]:[Other Activities Professional Hours]])/Table2[[#This Row],[MDS Census]]</f>
        <v>0.2110878661087866</v>
      </c>
      <c r="S95" s="3">
        <v>5.7071111111111108</v>
      </c>
      <c r="T95" s="3">
        <v>6.3645555555555546</v>
      </c>
      <c r="U95" s="3">
        <v>0</v>
      </c>
      <c r="V95" s="3">
        <f>SUM(Table2[[#This Row],[Occupational Therapist Hours]:[OT Aide Hours]])/Table2[[#This Row],[MDS Census]]</f>
        <v>0.1033139977177634</v>
      </c>
      <c r="W95" s="3">
        <v>7.8718888888888854</v>
      </c>
      <c r="X95" s="3">
        <v>9.710666666666663</v>
      </c>
      <c r="Y95" s="3">
        <v>0</v>
      </c>
      <c r="Z95" s="3">
        <f>SUM(Table2[[#This Row],[Physical Therapist (PT) Hours]:[PT Aide Hours]])/Table2[[#This Row],[MDS Census]]</f>
        <v>0.15047831875237724</v>
      </c>
      <c r="AA95" s="3">
        <v>0</v>
      </c>
      <c r="AB95" s="3">
        <v>0</v>
      </c>
      <c r="AC95" s="3">
        <v>0</v>
      </c>
      <c r="AD95" s="3">
        <v>0</v>
      </c>
      <c r="AE95" s="3">
        <v>0</v>
      </c>
      <c r="AF95" s="3">
        <v>0</v>
      </c>
      <c r="AG95" s="3">
        <v>0</v>
      </c>
      <c r="AH95" s="1" t="s">
        <v>93</v>
      </c>
      <c r="AI95" s="17">
        <v>5</v>
      </c>
      <c r="AJ95" s="1"/>
    </row>
    <row r="96" spans="1:36" x14ac:dyDescent="0.2">
      <c r="A96" s="1" t="s">
        <v>680</v>
      </c>
      <c r="B96" s="1" t="s">
        <v>779</v>
      </c>
      <c r="C96" s="1" t="s">
        <v>1430</v>
      </c>
      <c r="D96" s="1" t="s">
        <v>1754</v>
      </c>
      <c r="E96" s="3">
        <v>79.766666666666666</v>
      </c>
      <c r="F96" s="3">
        <v>40.661111111111111</v>
      </c>
      <c r="G96" s="3">
        <v>0</v>
      </c>
      <c r="H96" s="3">
        <v>0</v>
      </c>
      <c r="I96" s="3">
        <v>0</v>
      </c>
      <c r="J96" s="3">
        <v>0</v>
      </c>
      <c r="K96" s="3">
        <v>0</v>
      </c>
      <c r="L96" s="3">
        <v>7.0067777777777778</v>
      </c>
      <c r="M96" s="3">
        <v>5.4222222222222225</v>
      </c>
      <c r="N96" s="3">
        <v>0</v>
      </c>
      <c r="O96" s="3">
        <f>SUM(Table2[[#This Row],[Qualified Social Work Staff Hours]:[Other Social Work Staff Hours]])/Table2[[#This Row],[MDS Census]]</f>
        <v>6.7976041231369272E-2</v>
      </c>
      <c r="P96" s="3">
        <v>5.2444444444444445</v>
      </c>
      <c r="Q96" s="3">
        <v>10.380555555555556</v>
      </c>
      <c r="R96" s="3">
        <f>SUM(Table2[[#This Row],[Qualified Activities Professional Hours]:[Other Activities Professional Hours]])/Table2[[#This Row],[MDS Census]]</f>
        <v>0.19588382783117425</v>
      </c>
      <c r="S96" s="3">
        <v>6.0184444444444454</v>
      </c>
      <c r="T96" s="3">
        <v>5.0847777777777781</v>
      </c>
      <c r="U96" s="3">
        <v>0</v>
      </c>
      <c r="V96" s="3">
        <f>SUM(Table2[[#This Row],[Occupational Therapist Hours]:[OT Aide Hours]])/Table2[[#This Row],[MDS Census]]</f>
        <v>0.13919626688953896</v>
      </c>
      <c r="W96" s="3">
        <v>2.9995555555555566</v>
      </c>
      <c r="X96" s="3">
        <v>5.1744444444444451</v>
      </c>
      <c r="Y96" s="3">
        <v>0</v>
      </c>
      <c r="Z96" s="3">
        <f>SUM(Table2[[#This Row],[Physical Therapist (PT) Hours]:[PT Aide Hours]])/Table2[[#This Row],[MDS Census]]</f>
        <v>0.10247388215628919</v>
      </c>
      <c r="AA96" s="3">
        <v>0</v>
      </c>
      <c r="AB96" s="3">
        <v>0</v>
      </c>
      <c r="AC96" s="3">
        <v>0</v>
      </c>
      <c r="AD96" s="3">
        <v>0</v>
      </c>
      <c r="AE96" s="3">
        <v>0</v>
      </c>
      <c r="AF96" s="3">
        <v>0.19722222222222222</v>
      </c>
      <c r="AG96" s="3">
        <v>0</v>
      </c>
      <c r="AH96" s="1" t="s">
        <v>94</v>
      </c>
      <c r="AI96" s="17">
        <v>5</v>
      </c>
      <c r="AJ96" s="1"/>
    </row>
    <row r="97" spans="1:36" x14ac:dyDescent="0.2">
      <c r="A97" s="1" t="s">
        <v>680</v>
      </c>
      <c r="B97" s="1" t="s">
        <v>780</v>
      </c>
      <c r="C97" s="1" t="s">
        <v>1435</v>
      </c>
      <c r="D97" s="1" t="s">
        <v>1741</v>
      </c>
      <c r="E97" s="3">
        <v>81.855555555555554</v>
      </c>
      <c r="F97" s="3">
        <v>5.8666666666666663</v>
      </c>
      <c r="G97" s="3">
        <v>0.74444444444444446</v>
      </c>
      <c r="H97" s="3">
        <v>6.222222222222222E-2</v>
      </c>
      <c r="I97" s="3">
        <v>0</v>
      </c>
      <c r="J97" s="3">
        <v>0</v>
      </c>
      <c r="K97" s="3">
        <v>0</v>
      </c>
      <c r="L97" s="3">
        <v>9.8612222222222243</v>
      </c>
      <c r="M97" s="3">
        <v>3.1258888888888885</v>
      </c>
      <c r="N97" s="3">
        <v>9.6875555555555568</v>
      </c>
      <c r="O97" s="3">
        <f>SUM(Table2[[#This Row],[Qualified Social Work Staff Hours]:[Other Social Work Staff Hours]])/Table2[[#This Row],[MDS Census]]</f>
        <v>0.15653726075743182</v>
      </c>
      <c r="P97" s="3">
        <v>0</v>
      </c>
      <c r="Q97" s="3">
        <v>8.4067777777777781</v>
      </c>
      <c r="R97" s="3">
        <f>SUM(Table2[[#This Row],[Qualified Activities Professional Hours]:[Other Activities Professional Hours]])/Table2[[#This Row],[MDS Census]]</f>
        <v>0.10270259264286684</v>
      </c>
      <c r="S97" s="3">
        <v>15.563777777777773</v>
      </c>
      <c r="T97" s="3">
        <v>17.938222222222226</v>
      </c>
      <c r="U97" s="3">
        <v>0</v>
      </c>
      <c r="V97" s="3">
        <f>SUM(Table2[[#This Row],[Occupational Therapist Hours]:[OT Aide Hours]])/Table2[[#This Row],[MDS Census]]</f>
        <v>0.40928193294421061</v>
      </c>
      <c r="W97" s="3">
        <v>15.65655555555556</v>
      </c>
      <c r="X97" s="3">
        <v>13.940999999999999</v>
      </c>
      <c r="Y97" s="3">
        <v>0</v>
      </c>
      <c r="Z97" s="3">
        <f>SUM(Table2[[#This Row],[Physical Therapist (PT) Hours]:[PT Aide Hours]])/Table2[[#This Row],[MDS Census]]</f>
        <v>0.3615827338129497</v>
      </c>
      <c r="AA97" s="3">
        <v>0</v>
      </c>
      <c r="AB97" s="3">
        <v>0</v>
      </c>
      <c r="AC97" s="3">
        <v>0</v>
      </c>
      <c r="AD97" s="3">
        <v>0</v>
      </c>
      <c r="AE97" s="3">
        <v>0</v>
      </c>
      <c r="AF97" s="3">
        <v>0</v>
      </c>
      <c r="AG97" s="3">
        <v>0</v>
      </c>
      <c r="AH97" s="1" t="s">
        <v>95</v>
      </c>
      <c r="AI97" s="17">
        <v>5</v>
      </c>
      <c r="AJ97" s="1"/>
    </row>
    <row r="98" spans="1:36" x14ac:dyDescent="0.2">
      <c r="A98" s="1" t="s">
        <v>680</v>
      </c>
      <c r="B98" s="1" t="s">
        <v>781</v>
      </c>
      <c r="C98" s="1" t="s">
        <v>1477</v>
      </c>
      <c r="D98" s="1" t="s">
        <v>1763</v>
      </c>
      <c r="E98" s="3">
        <v>58.5</v>
      </c>
      <c r="F98" s="3">
        <v>5.5111111111111111</v>
      </c>
      <c r="G98" s="3">
        <v>0.13333333333333333</v>
      </c>
      <c r="H98" s="3">
        <v>0.23333333333333334</v>
      </c>
      <c r="I98" s="3">
        <v>0.3</v>
      </c>
      <c r="J98" s="3">
        <v>0</v>
      </c>
      <c r="K98" s="3">
        <v>0</v>
      </c>
      <c r="L98" s="3">
        <v>2.7177777777777785</v>
      </c>
      <c r="M98" s="3">
        <v>6.6666666666666666E-2</v>
      </c>
      <c r="N98" s="3">
        <v>5.0222222222222221</v>
      </c>
      <c r="O98" s="3">
        <f>SUM(Table2[[#This Row],[Qualified Social Work Staff Hours]:[Other Social Work Staff Hours]])/Table2[[#This Row],[MDS Census]]</f>
        <v>8.6989553656220311E-2</v>
      </c>
      <c r="P98" s="3">
        <v>4.8694444444444445</v>
      </c>
      <c r="Q98" s="3">
        <v>4.197222222222222</v>
      </c>
      <c r="R98" s="3">
        <f>SUM(Table2[[#This Row],[Qualified Activities Professional Hours]:[Other Activities Professional Hours]])/Table2[[#This Row],[MDS Census]]</f>
        <v>0.15498575498575498</v>
      </c>
      <c r="S98" s="3">
        <v>2.8839999999999995</v>
      </c>
      <c r="T98" s="3">
        <v>8.9935555555555577</v>
      </c>
      <c r="U98" s="3">
        <v>0</v>
      </c>
      <c r="V98" s="3">
        <f>SUM(Table2[[#This Row],[Occupational Therapist Hours]:[OT Aide Hours]])/Table2[[#This Row],[MDS Census]]</f>
        <v>0.20303513770180437</v>
      </c>
      <c r="W98" s="3">
        <v>1.7470000000000001</v>
      </c>
      <c r="X98" s="3">
        <v>7.8596666666666666</v>
      </c>
      <c r="Y98" s="3">
        <v>0</v>
      </c>
      <c r="Z98" s="3">
        <f>SUM(Table2[[#This Row],[Physical Therapist (PT) Hours]:[PT Aide Hours]])/Table2[[#This Row],[MDS Census]]</f>
        <v>0.16421652421652422</v>
      </c>
      <c r="AA98" s="3">
        <v>0</v>
      </c>
      <c r="AB98" s="3">
        <v>0</v>
      </c>
      <c r="AC98" s="3">
        <v>0</v>
      </c>
      <c r="AD98" s="3">
        <v>0</v>
      </c>
      <c r="AE98" s="3">
        <v>0</v>
      </c>
      <c r="AF98" s="3">
        <v>0</v>
      </c>
      <c r="AG98" s="3">
        <v>0</v>
      </c>
      <c r="AH98" s="1" t="s">
        <v>96</v>
      </c>
      <c r="AI98" s="17">
        <v>5</v>
      </c>
      <c r="AJ98" s="1"/>
    </row>
    <row r="99" spans="1:36" x14ac:dyDescent="0.2">
      <c r="A99" s="1" t="s">
        <v>680</v>
      </c>
      <c r="B99" s="1" t="s">
        <v>782</v>
      </c>
      <c r="C99" s="1" t="s">
        <v>1478</v>
      </c>
      <c r="D99" s="1" t="s">
        <v>1766</v>
      </c>
      <c r="E99" s="3">
        <v>64.933333333333337</v>
      </c>
      <c r="F99" s="3">
        <v>5.7142222222222241</v>
      </c>
      <c r="G99" s="3">
        <v>0</v>
      </c>
      <c r="H99" s="3">
        <v>0.23333333333333334</v>
      </c>
      <c r="I99" s="3">
        <v>0.45555555555555555</v>
      </c>
      <c r="J99" s="3">
        <v>0</v>
      </c>
      <c r="K99" s="3">
        <v>0</v>
      </c>
      <c r="L99" s="3">
        <v>3.0181111111111112</v>
      </c>
      <c r="M99" s="3">
        <v>0</v>
      </c>
      <c r="N99" s="3">
        <v>14.122111111111114</v>
      </c>
      <c r="O99" s="3">
        <f>SUM(Table2[[#This Row],[Qualified Social Work Staff Hours]:[Other Social Work Staff Hours]])/Table2[[#This Row],[MDS Census]]</f>
        <v>0.21748631074606437</v>
      </c>
      <c r="P99" s="3">
        <v>1.1305555555555555</v>
      </c>
      <c r="Q99" s="3">
        <v>0</v>
      </c>
      <c r="R99" s="3">
        <f>SUM(Table2[[#This Row],[Qualified Activities Professional Hours]:[Other Activities Professional Hours]])/Table2[[#This Row],[MDS Census]]</f>
        <v>1.7411019849418206E-2</v>
      </c>
      <c r="S99" s="3">
        <v>1.3262222222222224</v>
      </c>
      <c r="T99" s="3">
        <v>6.5096666666666669</v>
      </c>
      <c r="U99" s="3">
        <v>0</v>
      </c>
      <c r="V99" s="3">
        <f>SUM(Table2[[#This Row],[Occupational Therapist Hours]:[OT Aide Hours]])/Table2[[#This Row],[MDS Census]]</f>
        <v>0.12067590691307324</v>
      </c>
      <c r="W99" s="3">
        <v>0.90222222222222226</v>
      </c>
      <c r="X99" s="3">
        <v>5.2728888888888878</v>
      </c>
      <c r="Y99" s="3">
        <v>0</v>
      </c>
      <c r="Z99" s="3">
        <f>SUM(Table2[[#This Row],[Physical Therapist (PT) Hours]:[PT Aide Hours]])/Table2[[#This Row],[MDS Census]]</f>
        <v>9.5099247091033512E-2</v>
      </c>
      <c r="AA99" s="3">
        <v>0</v>
      </c>
      <c r="AB99" s="3">
        <v>0</v>
      </c>
      <c r="AC99" s="3">
        <v>0</v>
      </c>
      <c r="AD99" s="3">
        <v>0</v>
      </c>
      <c r="AE99" s="3">
        <v>0</v>
      </c>
      <c r="AF99" s="3">
        <v>0</v>
      </c>
      <c r="AG99" s="3">
        <v>0</v>
      </c>
      <c r="AH99" s="1" t="s">
        <v>97</v>
      </c>
      <c r="AI99" s="17">
        <v>5</v>
      </c>
      <c r="AJ99" s="1"/>
    </row>
    <row r="100" spans="1:36" x14ac:dyDescent="0.2">
      <c r="A100" s="1" t="s">
        <v>680</v>
      </c>
      <c r="B100" s="1" t="s">
        <v>783</v>
      </c>
      <c r="C100" s="1" t="s">
        <v>1426</v>
      </c>
      <c r="D100" s="1" t="s">
        <v>1750</v>
      </c>
      <c r="E100" s="3">
        <v>82.455555555555549</v>
      </c>
      <c r="F100" s="3">
        <v>54.152777777777779</v>
      </c>
      <c r="G100" s="3">
        <v>0</v>
      </c>
      <c r="H100" s="3">
        <v>0.39333333333333326</v>
      </c>
      <c r="I100" s="3">
        <v>1.0855555555555552</v>
      </c>
      <c r="J100" s="3">
        <v>0</v>
      </c>
      <c r="K100" s="3">
        <v>0</v>
      </c>
      <c r="L100" s="3">
        <v>0.44000000000000011</v>
      </c>
      <c r="M100" s="3">
        <v>0</v>
      </c>
      <c r="N100" s="3">
        <v>1.4388888888888889</v>
      </c>
      <c r="O100" s="3">
        <f>SUM(Table2[[#This Row],[Qualified Social Work Staff Hours]:[Other Social Work Staff Hours]])/Table2[[#This Row],[MDS Census]]</f>
        <v>1.7450478372187037E-2</v>
      </c>
      <c r="P100" s="3">
        <v>5.2444444444444445</v>
      </c>
      <c r="Q100" s="3">
        <v>11.716666666666667</v>
      </c>
      <c r="R100" s="3">
        <f>SUM(Table2[[#This Row],[Qualified Activities Professional Hours]:[Other Activities Professional Hours]])/Table2[[#This Row],[MDS Census]]</f>
        <v>0.20570004042581866</v>
      </c>
      <c r="S100" s="3">
        <v>7.4948888888888856</v>
      </c>
      <c r="T100" s="3">
        <v>2.9984444444444431</v>
      </c>
      <c r="U100" s="3">
        <v>0</v>
      </c>
      <c r="V100" s="3">
        <f>SUM(Table2[[#This Row],[Occupational Therapist Hours]:[OT Aide Hours]])/Table2[[#This Row],[MDS Census]]</f>
        <v>0.1272604770246597</v>
      </c>
      <c r="W100" s="3">
        <v>4.1863333333333328</v>
      </c>
      <c r="X100" s="3">
        <v>4.1259999999999994</v>
      </c>
      <c r="Y100" s="3">
        <v>0</v>
      </c>
      <c r="Z100" s="3">
        <f>SUM(Table2[[#This Row],[Physical Therapist (PT) Hours]:[PT Aide Hours]])/Table2[[#This Row],[MDS Census]]</f>
        <v>0.10080986389974396</v>
      </c>
      <c r="AA100" s="3">
        <v>0</v>
      </c>
      <c r="AB100" s="3">
        <v>0</v>
      </c>
      <c r="AC100" s="3">
        <v>0</v>
      </c>
      <c r="AD100" s="3">
        <v>0</v>
      </c>
      <c r="AE100" s="3">
        <v>0</v>
      </c>
      <c r="AF100" s="3">
        <v>2.2222222222222223</v>
      </c>
      <c r="AG100" s="3">
        <v>0.51111111111111107</v>
      </c>
      <c r="AH100" s="1" t="s">
        <v>98</v>
      </c>
      <c r="AI100" s="17">
        <v>5</v>
      </c>
      <c r="AJ100" s="1"/>
    </row>
    <row r="101" spans="1:36" x14ac:dyDescent="0.2">
      <c r="A101" s="1" t="s">
        <v>680</v>
      </c>
      <c r="B101" s="1" t="s">
        <v>784</v>
      </c>
      <c r="C101" s="1" t="s">
        <v>1479</v>
      </c>
      <c r="D101" s="1" t="s">
        <v>1767</v>
      </c>
      <c r="E101" s="3">
        <v>66.655555555555551</v>
      </c>
      <c r="F101" s="3">
        <v>5.0706666666666669</v>
      </c>
      <c r="G101" s="3">
        <v>0</v>
      </c>
      <c r="H101" s="3">
        <v>0</v>
      </c>
      <c r="I101" s="3">
        <v>0</v>
      </c>
      <c r="J101" s="3">
        <v>0</v>
      </c>
      <c r="K101" s="3">
        <v>0</v>
      </c>
      <c r="L101" s="3">
        <v>0</v>
      </c>
      <c r="M101" s="3">
        <v>4.7768888888888892</v>
      </c>
      <c r="N101" s="3">
        <v>0</v>
      </c>
      <c r="O101" s="3">
        <f>SUM(Table2[[#This Row],[Qualified Social Work Staff Hours]:[Other Social Work Staff Hours]])/Table2[[#This Row],[MDS Census]]</f>
        <v>7.1665277546257719E-2</v>
      </c>
      <c r="P101" s="3">
        <v>0</v>
      </c>
      <c r="Q101" s="3">
        <v>6.0448888888888881</v>
      </c>
      <c r="R101" s="3">
        <f>SUM(Table2[[#This Row],[Qualified Activities Professional Hours]:[Other Activities Professional Hours]])/Table2[[#This Row],[MDS Census]]</f>
        <v>9.0688448074679101E-2</v>
      </c>
      <c r="S101" s="3">
        <v>0</v>
      </c>
      <c r="T101" s="3">
        <v>0</v>
      </c>
      <c r="U101" s="3">
        <v>0</v>
      </c>
      <c r="V101" s="3">
        <f>SUM(Table2[[#This Row],[Occupational Therapist Hours]:[OT Aide Hours]])/Table2[[#This Row],[MDS Census]]</f>
        <v>0</v>
      </c>
      <c r="W101" s="3">
        <v>0</v>
      </c>
      <c r="X101" s="3">
        <v>0</v>
      </c>
      <c r="Y101" s="3">
        <v>0</v>
      </c>
      <c r="Z101" s="3">
        <f>SUM(Table2[[#This Row],[Physical Therapist (PT) Hours]:[PT Aide Hours]])/Table2[[#This Row],[MDS Census]]</f>
        <v>0</v>
      </c>
      <c r="AA101" s="3">
        <v>0</v>
      </c>
      <c r="AB101" s="3">
        <v>0</v>
      </c>
      <c r="AC101" s="3">
        <v>0</v>
      </c>
      <c r="AD101" s="3">
        <v>0</v>
      </c>
      <c r="AE101" s="3">
        <v>0</v>
      </c>
      <c r="AF101" s="3">
        <v>0</v>
      </c>
      <c r="AG101" s="3">
        <v>0</v>
      </c>
      <c r="AH101" s="1" t="s">
        <v>99</v>
      </c>
      <c r="AI101" s="17">
        <v>5</v>
      </c>
      <c r="AJ101" s="1"/>
    </row>
    <row r="102" spans="1:36" x14ac:dyDescent="0.2">
      <c r="A102" s="1" t="s">
        <v>680</v>
      </c>
      <c r="B102" s="1" t="s">
        <v>785</v>
      </c>
      <c r="C102" s="1" t="s">
        <v>1473</v>
      </c>
      <c r="D102" s="1" t="s">
        <v>1754</v>
      </c>
      <c r="E102" s="3">
        <v>149.25555555555556</v>
      </c>
      <c r="F102" s="3">
        <v>6.0444444444444443</v>
      </c>
      <c r="G102" s="3">
        <v>0.53333333333333333</v>
      </c>
      <c r="H102" s="3">
        <v>0.59166666666666667</v>
      </c>
      <c r="I102" s="3">
        <v>5.4527777777777775</v>
      </c>
      <c r="J102" s="3">
        <v>0</v>
      </c>
      <c r="K102" s="3">
        <v>0</v>
      </c>
      <c r="L102" s="3">
        <v>4.7248888888888887</v>
      </c>
      <c r="M102" s="3">
        <v>4.4444444444444446E-2</v>
      </c>
      <c r="N102" s="3">
        <v>4.5083333333333337</v>
      </c>
      <c r="O102" s="3">
        <f>SUM(Table2[[#This Row],[Qualified Social Work Staff Hours]:[Other Social Work Staff Hours]])/Table2[[#This Row],[MDS Census]]</f>
        <v>3.050323829375419E-2</v>
      </c>
      <c r="P102" s="3">
        <v>9.3555555555555561</v>
      </c>
      <c r="Q102" s="3">
        <v>25.402777777777779</v>
      </c>
      <c r="R102" s="3">
        <f>SUM(Table2[[#This Row],[Qualified Activities Professional Hours]:[Other Activities Professional Hours]])/Table2[[#This Row],[MDS Census]]</f>
        <v>0.23287798704682497</v>
      </c>
      <c r="S102" s="3">
        <v>5.5023333333333344</v>
      </c>
      <c r="T102" s="3">
        <v>5.91222222222222</v>
      </c>
      <c r="U102" s="3">
        <v>0</v>
      </c>
      <c r="V102" s="3">
        <f>SUM(Table2[[#This Row],[Occupational Therapist Hours]:[OT Aide Hours]])/Table2[[#This Row],[MDS Census]]</f>
        <v>7.6476587508374896E-2</v>
      </c>
      <c r="W102" s="3">
        <v>11.276</v>
      </c>
      <c r="X102" s="3">
        <v>5.8766666666666678</v>
      </c>
      <c r="Y102" s="3">
        <v>0</v>
      </c>
      <c r="Z102" s="3">
        <f>SUM(Table2[[#This Row],[Physical Therapist (PT) Hours]:[PT Aide Hours]])/Table2[[#This Row],[MDS Census]]</f>
        <v>0.11492146207101914</v>
      </c>
      <c r="AA102" s="3">
        <v>0</v>
      </c>
      <c r="AB102" s="3">
        <v>7.7777777777777779E-2</v>
      </c>
      <c r="AC102" s="3">
        <v>0</v>
      </c>
      <c r="AD102" s="3">
        <v>0</v>
      </c>
      <c r="AE102" s="3">
        <v>0</v>
      </c>
      <c r="AF102" s="3">
        <v>0</v>
      </c>
      <c r="AG102" s="3">
        <v>0</v>
      </c>
      <c r="AH102" s="1" t="s">
        <v>100</v>
      </c>
      <c r="AI102" s="17">
        <v>5</v>
      </c>
      <c r="AJ102" s="1"/>
    </row>
    <row r="103" spans="1:36" x14ac:dyDescent="0.2">
      <c r="A103" s="1" t="s">
        <v>680</v>
      </c>
      <c r="B103" s="1" t="s">
        <v>786</v>
      </c>
      <c r="C103" s="1" t="s">
        <v>1480</v>
      </c>
      <c r="D103" s="1" t="s">
        <v>1737</v>
      </c>
      <c r="E103" s="3">
        <v>49.68888888888889</v>
      </c>
      <c r="F103" s="3">
        <v>5.2444444444444445</v>
      </c>
      <c r="G103" s="3">
        <v>0.32777777777777778</v>
      </c>
      <c r="H103" s="3">
        <v>0.3527777777777778</v>
      </c>
      <c r="I103" s="3">
        <v>0.28333333333333333</v>
      </c>
      <c r="J103" s="3">
        <v>0</v>
      </c>
      <c r="K103" s="3">
        <v>0</v>
      </c>
      <c r="L103" s="3">
        <v>0.38333333333333336</v>
      </c>
      <c r="M103" s="3">
        <v>5.5555555555555558E-3</v>
      </c>
      <c r="N103" s="3">
        <v>8.7611111111111111</v>
      </c>
      <c r="O103" s="3">
        <f>SUM(Table2[[#This Row],[Qualified Social Work Staff Hours]:[Other Social Work Staff Hours]])/Table2[[#This Row],[MDS Census]]</f>
        <v>0.17643112701252237</v>
      </c>
      <c r="P103" s="3">
        <v>5.7333333333333334</v>
      </c>
      <c r="Q103" s="3">
        <v>0</v>
      </c>
      <c r="R103" s="3">
        <f>SUM(Table2[[#This Row],[Qualified Activities Professional Hours]:[Other Activities Professional Hours]])/Table2[[#This Row],[MDS Census]]</f>
        <v>0.11538461538461538</v>
      </c>
      <c r="S103" s="3">
        <v>0.45</v>
      </c>
      <c r="T103" s="3">
        <v>3.5138888888888888</v>
      </c>
      <c r="U103" s="3">
        <v>0</v>
      </c>
      <c r="V103" s="3">
        <f>SUM(Table2[[#This Row],[Occupational Therapist Hours]:[OT Aide Hours]])/Table2[[#This Row],[MDS Census]]</f>
        <v>7.9774150268336314E-2</v>
      </c>
      <c r="W103" s="3">
        <v>0.71944444444444444</v>
      </c>
      <c r="X103" s="3">
        <v>11.677777777777777</v>
      </c>
      <c r="Y103" s="3">
        <v>0</v>
      </c>
      <c r="Z103" s="3">
        <f>SUM(Table2[[#This Row],[Physical Therapist (PT) Hours]:[PT Aide Hours]])/Table2[[#This Row],[MDS Census]]</f>
        <v>0.24949686940966009</v>
      </c>
      <c r="AA103" s="3">
        <v>0</v>
      </c>
      <c r="AB103" s="3">
        <v>0</v>
      </c>
      <c r="AC103" s="3">
        <v>0</v>
      </c>
      <c r="AD103" s="3">
        <v>0</v>
      </c>
      <c r="AE103" s="3">
        <v>0</v>
      </c>
      <c r="AF103" s="3">
        <v>0</v>
      </c>
      <c r="AG103" s="3">
        <v>0</v>
      </c>
      <c r="AH103" s="1" t="s">
        <v>101</v>
      </c>
      <c r="AI103" s="17">
        <v>5</v>
      </c>
      <c r="AJ103" s="1"/>
    </row>
    <row r="104" spans="1:36" x14ac:dyDescent="0.2">
      <c r="A104" s="1" t="s">
        <v>680</v>
      </c>
      <c r="B104" s="1" t="s">
        <v>787</v>
      </c>
      <c r="C104" s="1" t="s">
        <v>1481</v>
      </c>
      <c r="D104" s="1" t="s">
        <v>1768</v>
      </c>
      <c r="E104" s="3">
        <v>31.68888888888889</v>
      </c>
      <c r="F104" s="3">
        <v>5.6800000000000015</v>
      </c>
      <c r="G104" s="3">
        <v>0.15</v>
      </c>
      <c r="H104" s="3">
        <v>0.56944444444444442</v>
      </c>
      <c r="I104" s="3">
        <v>1.3721111111111111</v>
      </c>
      <c r="J104" s="3">
        <v>0</v>
      </c>
      <c r="K104" s="3">
        <v>0</v>
      </c>
      <c r="L104" s="3">
        <v>0.77288888888888896</v>
      </c>
      <c r="M104" s="3">
        <v>6.0224444444444458</v>
      </c>
      <c r="N104" s="3">
        <v>0</v>
      </c>
      <c r="O104" s="3">
        <f>SUM(Table2[[#This Row],[Qualified Social Work Staff Hours]:[Other Social Work Staff Hours]])/Table2[[#This Row],[MDS Census]]</f>
        <v>0.19004908835904633</v>
      </c>
      <c r="P104" s="3">
        <v>0</v>
      </c>
      <c r="Q104" s="3">
        <v>0.9147777777777778</v>
      </c>
      <c r="R104" s="3">
        <f>SUM(Table2[[#This Row],[Qualified Activities Professional Hours]:[Other Activities Professional Hours]])/Table2[[#This Row],[MDS Census]]</f>
        <v>2.8867461430575034E-2</v>
      </c>
      <c r="S104" s="3">
        <v>0.91722222222222238</v>
      </c>
      <c r="T104" s="3">
        <v>6.7713333333333345</v>
      </c>
      <c r="U104" s="3">
        <v>0</v>
      </c>
      <c r="V104" s="3">
        <f>SUM(Table2[[#This Row],[Occupational Therapist Hours]:[OT Aide Hours]])/Table2[[#This Row],[MDS Census]]</f>
        <v>0.2426262272089762</v>
      </c>
      <c r="W104" s="3">
        <v>0.63900000000000001</v>
      </c>
      <c r="X104" s="3">
        <v>1.8283333333333338</v>
      </c>
      <c r="Y104" s="3">
        <v>0</v>
      </c>
      <c r="Z104" s="3">
        <f>SUM(Table2[[#This Row],[Physical Therapist (PT) Hours]:[PT Aide Hours]])/Table2[[#This Row],[MDS Census]]</f>
        <v>7.7861150070126242E-2</v>
      </c>
      <c r="AA104" s="3">
        <v>0</v>
      </c>
      <c r="AB104" s="3">
        <v>0</v>
      </c>
      <c r="AC104" s="3">
        <v>0</v>
      </c>
      <c r="AD104" s="3">
        <v>0</v>
      </c>
      <c r="AE104" s="3">
        <v>0</v>
      </c>
      <c r="AF104" s="3">
        <v>0</v>
      </c>
      <c r="AG104" s="3">
        <v>0</v>
      </c>
      <c r="AH104" s="1" t="s">
        <v>102</v>
      </c>
      <c r="AI104" s="17">
        <v>5</v>
      </c>
      <c r="AJ104" s="1"/>
    </row>
    <row r="105" spans="1:36" x14ac:dyDescent="0.2">
      <c r="A105" s="1" t="s">
        <v>680</v>
      </c>
      <c r="B105" s="1" t="s">
        <v>788</v>
      </c>
      <c r="C105" s="1" t="s">
        <v>1474</v>
      </c>
      <c r="D105" s="1" t="s">
        <v>1741</v>
      </c>
      <c r="E105" s="3">
        <v>182.73333333333332</v>
      </c>
      <c r="F105" s="3">
        <v>6.083333333333333</v>
      </c>
      <c r="G105" s="3">
        <v>0.22222222222222221</v>
      </c>
      <c r="H105" s="3">
        <v>1.3205555555555559</v>
      </c>
      <c r="I105" s="3">
        <v>0.18055555555555555</v>
      </c>
      <c r="J105" s="3">
        <v>0</v>
      </c>
      <c r="K105" s="3">
        <v>0</v>
      </c>
      <c r="L105" s="3">
        <v>6.4787777777777809</v>
      </c>
      <c r="M105" s="3">
        <v>5.4361111111111109</v>
      </c>
      <c r="N105" s="3">
        <v>13.702777777777778</v>
      </c>
      <c r="O105" s="3">
        <f>SUM(Table2[[#This Row],[Qualified Social Work Staff Hours]:[Other Social Work Staff Hours]])/Table2[[#This Row],[MDS Census]]</f>
        <v>0.10473671409461269</v>
      </c>
      <c r="P105" s="3">
        <v>10.666666666666666</v>
      </c>
      <c r="Q105" s="3">
        <v>41.138888888888886</v>
      </c>
      <c r="R105" s="3">
        <f>SUM(Table2[[#This Row],[Qualified Activities Professional Hours]:[Other Activities Professional Hours]])/Table2[[#This Row],[MDS Census]]</f>
        <v>0.28350358749847987</v>
      </c>
      <c r="S105" s="3">
        <v>9.7897777777777755</v>
      </c>
      <c r="T105" s="3">
        <v>12.992666666666668</v>
      </c>
      <c r="U105" s="3">
        <v>0</v>
      </c>
      <c r="V105" s="3">
        <f>SUM(Table2[[#This Row],[Occupational Therapist Hours]:[OT Aide Hours]])/Table2[[#This Row],[MDS Census]]</f>
        <v>0.12467590903563178</v>
      </c>
      <c r="W105" s="3">
        <v>18.506777777777767</v>
      </c>
      <c r="X105" s="3">
        <v>2.4577777777777778</v>
      </c>
      <c r="Y105" s="3">
        <v>0</v>
      </c>
      <c r="Z105" s="3">
        <f>SUM(Table2[[#This Row],[Physical Therapist (PT) Hours]:[PT Aide Hours]])/Table2[[#This Row],[MDS Census]]</f>
        <v>0.11472759333576549</v>
      </c>
      <c r="AA105" s="3">
        <v>0</v>
      </c>
      <c r="AB105" s="3">
        <v>4.4444444444444446E-2</v>
      </c>
      <c r="AC105" s="3">
        <v>0</v>
      </c>
      <c r="AD105" s="3">
        <v>0</v>
      </c>
      <c r="AE105" s="3">
        <v>0</v>
      </c>
      <c r="AF105" s="3">
        <v>0</v>
      </c>
      <c r="AG105" s="3">
        <v>0</v>
      </c>
      <c r="AH105" s="1" t="s">
        <v>103</v>
      </c>
      <c r="AI105" s="17">
        <v>5</v>
      </c>
      <c r="AJ105" s="1"/>
    </row>
    <row r="106" spans="1:36" x14ac:dyDescent="0.2">
      <c r="A106" s="1" t="s">
        <v>680</v>
      </c>
      <c r="B106" s="1" t="s">
        <v>789</v>
      </c>
      <c r="C106" s="1" t="s">
        <v>1482</v>
      </c>
      <c r="D106" s="1" t="s">
        <v>1706</v>
      </c>
      <c r="E106" s="3">
        <v>59.155555555555559</v>
      </c>
      <c r="F106" s="3">
        <v>4.9777777777777779</v>
      </c>
      <c r="G106" s="3">
        <v>0.5</v>
      </c>
      <c r="H106" s="3">
        <v>0</v>
      </c>
      <c r="I106" s="3">
        <v>0.97777777777777775</v>
      </c>
      <c r="J106" s="3">
        <v>0</v>
      </c>
      <c r="K106" s="3">
        <v>0</v>
      </c>
      <c r="L106" s="3">
        <v>2.8244444444444445</v>
      </c>
      <c r="M106" s="3">
        <v>5.333333333333333</v>
      </c>
      <c r="N106" s="3">
        <v>0</v>
      </c>
      <c r="O106" s="3">
        <f>SUM(Table2[[#This Row],[Qualified Social Work Staff Hours]:[Other Social Work Staff Hours]])/Table2[[#This Row],[MDS Census]]</f>
        <v>9.0157776108189328E-2</v>
      </c>
      <c r="P106" s="3">
        <v>0</v>
      </c>
      <c r="Q106" s="3">
        <v>13.819444444444445</v>
      </c>
      <c r="R106" s="3">
        <f>SUM(Table2[[#This Row],[Qualified Activities Professional Hours]:[Other Activities Professional Hours]])/Table2[[#This Row],[MDS Census]]</f>
        <v>0.23361194590533432</v>
      </c>
      <c r="S106" s="3">
        <v>4.2998888888888898</v>
      </c>
      <c r="T106" s="3">
        <v>1.4515555555555555</v>
      </c>
      <c r="U106" s="3">
        <v>0</v>
      </c>
      <c r="V106" s="3">
        <f>SUM(Table2[[#This Row],[Occupational Therapist Hours]:[OT Aide Hours]])/Table2[[#This Row],[MDS Census]]</f>
        <v>9.722577009767093E-2</v>
      </c>
      <c r="W106" s="3">
        <v>2.4756666666666662</v>
      </c>
      <c r="X106" s="3">
        <v>1.7196666666666671</v>
      </c>
      <c r="Y106" s="3">
        <v>0</v>
      </c>
      <c r="Z106" s="3">
        <f>SUM(Table2[[#This Row],[Physical Therapist (PT) Hours]:[PT Aide Hours]])/Table2[[#This Row],[MDS Census]]</f>
        <v>7.092036063110442E-2</v>
      </c>
      <c r="AA106" s="3">
        <v>0</v>
      </c>
      <c r="AB106" s="3">
        <v>0</v>
      </c>
      <c r="AC106" s="3">
        <v>0</v>
      </c>
      <c r="AD106" s="3">
        <v>0</v>
      </c>
      <c r="AE106" s="3">
        <v>0</v>
      </c>
      <c r="AF106" s="3">
        <v>0</v>
      </c>
      <c r="AG106" s="3">
        <v>0</v>
      </c>
      <c r="AH106" s="1" t="s">
        <v>104</v>
      </c>
      <c r="AI106" s="17">
        <v>5</v>
      </c>
      <c r="AJ106" s="1"/>
    </row>
    <row r="107" spans="1:36" x14ac:dyDescent="0.2">
      <c r="A107" s="1" t="s">
        <v>680</v>
      </c>
      <c r="B107" s="1" t="s">
        <v>790</v>
      </c>
      <c r="C107" s="1" t="s">
        <v>1483</v>
      </c>
      <c r="D107" s="1" t="s">
        <v>1769</v>
      </c>
      <c r="E107" s="3">
        <v>84.855555555555554</v>
      </c>
      <c r="F107" s="3">
        <v>11.377777777777778</v>
      </c>
      <c r="G107" s="3">
        <v>0.57777777777777772</v>
      </c>
      <c r="H107" s="3">
        <v>0.46666666666666667</v>
      </c>
      <c r="I107" s="3">
        <v>0.46666666666666667</v>
      </c>
      <c r="J107" s="3">
        <v>0.34388888888888886</v>
      </c>
      <c r="K107" s="3">
        <v>0</v>
      </c>
      <c r="L107" s="3">
        <v>6.3793333333333333</v>
      </c>
      <c r="M107" s="3">
        <v>5.9944444444444445</v>
      </c>
      <c r="N107" s="3">
        <v>8.3333333333333329E-2</v>
      </c>
      <c r="O107" s="3">
        <f>SUM(Table2[[#This Row],[Qualified Social Work Staff Hours]:[Other Social Work Staff Hours]])/Table2[[#This Row],[MDS Census]]</f>
        <v>7.1624983632316355E-2</v>
      </c>
      <c r="P107" s="3">
        <v>0</v>
      </c>
      <c r="Q107" s="3">
        <v>11.022222222222222</v>
      </c>
      <c r="R107" s="3">
        <f>SUM(Table2[[#This Row],[Qualified Activities Professional Hours]:[Other Activities Professional Hours]])/Table2[[#This Row],[MDS Census]]</f>
        <v>0.12989393740997773</v>
      </c>
      <c r="S107" s="3">
        <v>3.7213333333333329</v>
      </c>
      <c r="T107" s="3">
        <v>9.9171111111111152</v>
      </c>
      <c r="U107" s="3">
        <v>0</v>
      </c>
      <c r="V107" s="3">
        <f>SUM(Table2[[#This Row],[Occupational Therapist Hours]:[OT Aide Hours]])/Table2[[#This Row],[MDS Census]]</f>
        <v>0.16072541573916466</v>
      </c>
      <c r="W107" s="3">
        <v>1.8061111111111106</v>
      </c>
      <c r="X107" s="3">
        <v>11.266333333333336</v>
      </c>
      <c r="Y107" s="3">
        <v>0</v>
      </c>
      <c r="Z107" s="3">
        <f>SUM(Table2[[#This Row],[Physical Therapist (PT) Hours]:[PT Aide Hours]])/Table2[[#This Row],[MDS Census]]</f>
        <v>0.15405525729998693</v>
      </c>
      <c r="AA107" s="3">
        <v>0</v>
      </c>
      <c r="AB107" s="3">
        <v>0</v>
      </c>
      <c r="AC107" s="3">
        <v>0</v>
      </c>
      <c r="AD107" s="3">
        <v>67.38333333333334</v>
      </c>
      <c r="AE107" s="3">
        <v>0</v>
      </c>
      <c r="AF107" s="3">
        <v>0</v>
      </c>
      <c r="AG107" s="3">
        <v>0.22222222222222221</v>
      </c>
      <c r="AH107" s="1" t="s">
        <v>105</v>
      </c>
      <c r="AI107" s="17">
        <v>5</v>
      </c>
      <c r="AJ107" s="1"/>
    </row>
    <row r="108" spans="1:36" x14ac:dyDescent="0.2">
      <c r="A108" s="1" t="s">
        <v>680</v>
      </c>
      <c r="B108" s="1" t="s">
        <v>791</v>
      </c>
      <c r="C108" s="1" t="s">
        <v>1484</v>
      </c>
      <c r="D108" s="1" t="s">
        <v>1749</v>
      </c>
      <c r="E108" s="3">
        <v>72.444444444444443</v>
      </c>
      <c r="F108" s="3">
        <v>5.2888888888888888</v>
      </c>
      <c r="G108" s="3">
        <v>0.1388888888888889</v>
      </c>
      <c r="H108" s="3">
        <v>0.26666666666666666</v>
      </c>
      <c r="I108" s="3">
        <v>0.50555555555555554</v>
      </c>
      <c r="J108" s="3">
        <v>0</v>
      </c>
      <c r="K108" s="3">
        <v>0</v>
      </c>
      <c r="L108" s="3">
        <v>3.9335555555555559</v>
      </c>
      <c r="M108" s="3">
        <v>0</v>
      </c>
      <c r="N108" s="3">
        <v>0</v>
      </c>
      <c r="O108" s="3">
        <f>SUM(Table2[[#This Row],[Qualified Social Work Staff Hours]:[Other Social Work Staff Hours]])/Table2[[#This Row],[MDS Census]]</f>
        <v>0</v>
      </c>
      <c r="P108" s="3">
        <v>0</v>
      </c>
      <c r="Q108" s="3">
        <v>9.6666666666666661</v>
      </c>
      <c r="R108" s="3">
        <f>SUM(Table2[[#This Row],[Qualified Activities Professional Hours]:[Other Activities Professional Hours]])/Table2[[#This Row],[MDS Census]]</f>
        <v>0.1334355828220859</v>
      </c>
      <c r="S108" s="3">
        <v>1.6341111111111113</v>
      </c>
      <c r="T108" s="3">
        <v>9.8145555555555557</v>
      </c>
      <c r="U108" s="3">
        <v>0</v>
      </c>
      <c r="V108" s="3">
        <f>SUM(Table2[[#This Row],[Occupational Therapist Hours]:[OT Aide Hours]])/Table2[[#This Row],[MDS Census]]</f>
        <v>0.15803374233128836</v>
      </c>
      <c r="W108" s="3">
        <v>5.1778888888888881</v>
      </c>
      <c r="X108" s="3">
        <v>11.272000000000002</v>
      </c>
      <c r="Y108" s="3">
        <v>0</v>
      </c>
      <c r="Z108" s="3">
        <f>SUM(Table2[[#This Row],[Physical Therapist (PT) Hours]:[PT Aide Hours]])/Table2[[#This Row],[MDS Census]]</f>
        <v>0.22706901840490798</v>
      </c>
      <c r="AA108" s="3">
        <v>0</v>
      </c>
      <c r="AB108" s="3">
        <v>0</v>
      </c>
      <c r="AC108" s="3">
        <v>0</v>
      </c>
      <c r="AD108" s="3">
        <v>0</v>
      </c>
      <c r="AE108" s="3">
        <v>0</v>
      </c>
      <c r="AF108" s="3">
        <v>0</v>
      </c>
      <c r="AG108" s="3">
        <v>0</v>
      </c>
      <c r="AH108" s="1" t="s">
        <v>106</v>
      </c>
      <c r="AI108" s="17">
        <v>5</v>
      </c>
      <c r="AJ108" s="1"/>
    </row>
    <row r="109" spans="1:36" x14ac:dyDescent="0.2">
      <c r="A109" s="1" t="s">
        <v>680</v>
      </c>
      <c r="B109" s="1" t="s">
        <v>792</v>
      </c>
      <c r="C109" s="1" t="s">
        <v>1440</v>
      </c>
      <c r="D109" s="1" t="s">
        <v>1755</v>
      </c>
      <c r="E109" s="3">
        <v>73.900000000000006</v>
      </c>
      <c r="F109" s="3">
        <v>10.005666666666665</v>
      </c>
      <c r="G109" s="3">
        <v>0</v>
      </c>
      <c r="H109" s="3">
        <v>0</v>
      </c>
      <c r="I109" s="3">
        <v>0</v>
      </c>
      <c r="J109" s="3">
        <v>0</v>
      </c>
      <c r="K109" s="3">
        <v>0</v>
      </c>
      <c r="L109" s="3">
        <v>3.7725555555555559</v>
      </c>
      <c r="M109" s="3">
        <v>5.0341111111111108</v>
      </c>
      <c r="N109" s="3">
        <v>0</v>
      </c>
      <c r="O109" s="3">
        <f>SUM(Table2[[#This Row],[Qualified Social Work Staff Hours]:[Other Social Work Staff Hours]])/Table2[[#This Row],[MDS Census]]</f>
        <v>6.8120583370921653E-2</v>
      </c>
      <c r="P109" s="3">
        <v>10.017666666666665</v>
      </c>
      <c r="Q109" s="3">
        <v>0</v>
      </c>
      <c r="R109" s="3">
        <f>SUM(Table2[[#This Row],[Qualified Activities Professional Hours]:[Other Activities Professional Hours]])/Table2[[#This Row],[MDS Census]]</f>
        <v>0.13555705908885879</v>
      </c>
      <c r="S109" s="3">
        <v>1.9809999999999997</v>
      </c>
      <c r="T109" s="3">
        <v>9.4763333333333328</v>
      </c>
      <c r="U109" s="3">
        <v>0</v>
      </c>
      <c r="V109" s="3">
        <f>SUM(Table2[[#This Row],[Occupational Therapist Hours]:[OT Aide Hours]])/Table2[[#This Row],[MDS Census]]</f>
        <v>0.15503834009923317</v>
      </c>
      <c r="W109" s="3">
        <v>1.5570000000000002</v>
      </c>
      <c r="X109" s="3">
        <v>9.5315555555555527</v>
      </c>
      <c r="Y109" s="3">
        <v>3.5657777777777779</v>
      </c>
      <c r="Z109" s="3">
        <f>SUM(Table2[[#This Row],[Physical Therapist (PT) Hours]:[PT Aide Hours]])/Table2[[#This Row],[MDS Census]]</f>
        <v>0.19829950383400988</v>
      </c>
      <c r="AA109" s="3">
        <v>0</v>
      </c>
      <c r="AB109" s="3">
        <v>0</v>
      </c>
      <c r="AC109" s="3">
        <v>0</v>
      </c>
      <c r="AD109" s="3">
        <v>0</v>
      </c>
      <c r="AE109" s="3">
        <v>0</v>
      </c>
      <c r="AF109" s="3">
        <v>0</v>
      </c>
      <c r="AG109" s="3">
        <v>0</v>
      </c>
      <c r="AH109" s="1" t="s">
        <v>107</v>
      </c>
      <c r="AI109" s="17">
        <v>5</v>
      </c>
      <c r="AJ109" s="1"/>
    </row>
    <row r="110" spans="1:36" x14ac:dyDescent="0.2">
      <c r="A110" s="1" t="s">
        <v>680</v>
      </c>
      <c r="B110" s="1" t="s">
        <v>793</v>
      </c>
      <c r="C110" s="1" t="s">
        <v>1485</v>
      </c>
      <c r="D110" s="1" t="s">
        <v>1765</v>
      </c>
      <c r="E110" s="3">
        <v>58.011111111111113</v>
      </c>
      <c r="F110" s="3">
        <v>5.7142222222222179</v>
      </c>
      <c r="G110" s="3">
        <v>0</v>
      </c>
      <c r="H110" s="3">
        <v>0.18977777777777777</v>
      </c>
      <c r="I110" s="3">
        <v>0.78611111111111109</v>
      </c>
      <c r="J110" s="3">
        <v>0</v>
      </c>
      <c r="K110" s="3">
        <v>0</v>
      </c>
      <c r="L110" s="3">
        <v>0.89666666666666683</v>
      </c>
      <c r="M110" s="3">
        <v>0</v>
      </c>
      <c r="N110" s="3">
        <v>0</v>
      </c>
      <c r="O110" s="3">
        <f>SUM(Table2[[#This Row],[Qualified Social Work Staff Hours]:[Other Social Work Staff Hours]])/Table2[[#This Row],[MDS Census]]</f>
        <v>0</v>
      </c>
      <c r="P110" s="3">
        <v>6.416666666666667</v>
      </c>
      <c r="Q110" s="3">
        <v>4.4268888888888895</v>
      </c>
      <c r="R110" s="3">
        <f>SUM(Table2[[#This Row],[Qualified Activities Professional Hours]:[Other Activities Professional Hours]])/Table2[[#This Row],[MDS Census]]</f>
        <v>0.18692204558513698</v>
      </c>
      <c r="S110" s="3">
        <v>2.9225555555555554</v>
      </c>
      <c r="T110" s="3">
        <v>7.6354444444444391</v>
      </c>
      <c r="U110" s="3">
        <v>0</v>
      </c>
      <c r="V110" s="3">
        <f>SUM(Table2[[#This Row],[Occupational Therapist Hours]:[OT Aide Hours]])/Table2[[#This Row],[MDS Census]]</f>
        <v>0.1819996169316222</v>
      </c>
      <c r="W110" s="3">
        <v>0.93666666666666676</v>
      </c>
      <c r="X110" s="3">
        <v>4.7452222222222211</v>
      </c>
      <c r="Y110" s="3">
        <v>0</v>
      </c>
      <c r="Z110" s="3">
        <f>SUM(Table2[[#This Row],[Physical Therapist (PT) Hours]:[PT Aide Hours]])/Table2[[#This Row],[MDS Census]]</f>
        <v>9.7944838153610395E-2</v>
      </c>
      <c r="AA110" s="3">
        <v>0</v>
      </c>
      <c r="AB110" s="3">
        <v>0</v>
      </c>
      <c r="AC110" s="3">
        <v>0</v>
      </c>
      <c r="AD110" s="3">
        <v>0</v>
      </c>
      <c r="AE110" s="3">
        <v>0</v>
      </c>
      <c r="AF110" s="3">
        <v>0</v>
      </c>
      <c r="AG110" s="3">
        <v>0</v>
      </c>
      <c r="AH110" s="1" t="s">
        <v>108</v>
      </c>
      <c r="AI110" s="17">
        <v>5</v>
      </c>
      <c r="AJ110" s="1"/>
    </row>
    <row r="111" spans="1:36" x14ac:dyDescent="0.2">
      <c r="A111" s="1" t="s">
        <v>680</v>
      </c>
      <c r="B111" s="1" t="s">
        <v>794</v>
      </c>
      <c r="C111" s="1" t="s">
        <v>1422</v>
      </c>
      <c r="D111" s="1" t="s">
        <v>1746</v>
      </c>
      <c r="E111" s="3">
        <v>16.733333333333334</v>
      </c>
      <c r="F111" s="3">
        <v>5.1555555555555559</v>
      </c>
      <c r="G111" s="3">
        <v>0.21111111111111111</v>
      </c>
      <c r="H111" s="3">
        <v>0.27688888888888885</v>
      </c>
      <c r="I111" s="3">
        <v>0.48333333333333334</v>
      </c>
      <c r="J111" s="3">
        <v>0</v>
      </c>
      <c r="K111" s="3">
        <v>0</v>
      </c>
      <c r="L111" s="3">
        <v>3.9725555555555552</v>
      </c>
      <c r="M111" s="3">
        <v>0</v>
      </c>
      <c r="N111" s="3">
        <v>0</v>
      </c>
      <c r="O111" s="3">
        <f>SUM(Table2[[#This Row],[Qualified Social Work Staff Hours]:[Other Social Work Staff Hours]])/Table2[[#This Row],[MDS Census]]</f>
        <v>0</v>
      </c>
      <c r="P111" s="3">
        <v>1.7777777777777777</v>
      </c>
      <c r="Q111" s="3">
        <v>10.837999999999997</v>
      </c>
      <c r="R111" s="3">
        <f>SUM(Table2[[#This Row],[Qualified Activities Professional Hours]:[Other Activities Professional Hours]])/Table2[[#This Row],[MDS Census]]</f>
        <v>0.75393094289508622</v>
      </c>
      <c r="S111" s="3">
        <v>1.8078888888888889</v>
      </c>
      <c r="T111" s="3">
        <v>9.2008888888888869</v>
      </c>
      <c r="U111" s="3">
        <v>0</v>
      </c>
      <c r="V111" s="3">
        <f>SUM(Table2[[#This Row],[Occupational Therapist Hours]:[OT Aide Hours]])/Table2[[#This Row],[MDS Census]]</f>
        <v>0.65789508632138105</v>
      </c>
      <c r="W111" s="3">
        <v>3.9332222222222231</v>
      </c>
      <c r="X111" s="3">
        <v>5.2786666666666662</v>
      </c>
      <c r="Y111" s="3">
        <v>0</v>
      </c>
      <c r="Z111" s="3">
        <f>SUM(Table2[[#This Row],[Physical Therapist (PT) Hours]:[PT Aide Hours]])/Table2[[#This Row],[MDS Census]]</f>
        <v>0.5505112881806109</v>
      </c>
      <c r="AA111" s="3">
        <v>0</v>
      </c>
      <c r="AB111" s="3">
        <v>0</v>
      </c>
      <c r="AC111" s="3">
        <v>0</v>
      </c>
      <c r="AD111" s="3">
        <v>0</v>
      </c>
      <c r="AE111" s="3">
        <v>0</v>
      </c>
      <c r="AF111" s="3">
        <v>0</v>
      </c>
      <c r="AG111" s="3">
        <v>0</v>
      </c>
      <c r="AH111" s="1" t="s">
        <v>109</v>
      </c>
      <c r="AI111" s="17">
        <v>5</v>
      </c>
      <c r="AJ111" s="1"/>
    </row>
    <row r="112" spans="1:36" x14ac:dyDescent="0.2">
      <c r="A112" s="1" t="s">
        <v>680</v>
      </c>
      <c r="B112" s="1" t="s">
        <v>795</v>
      </c>
      <c r="C112" s="1" t="s">
        <v>1486</v>
      </c>
      <c r="D112" s="1" t="s">
        <v>1741</v>
      </c>
      <c r="E112" s="3">
        <v>146.84444444444443</v>
      </c>
      <c r="F112" s="3">
        <v>8.8305555555555557</v>
      </c>
      <c r="G112" s="3">
        <v>0.16666666666666666</v>
      </c>
      <c r="H112" s="3">
        <v>0.76111111111111107</v>
      </c>
      <c r="I112" s="3">
        <v>2.3222222222222224</v>
      </c>
      <c r="J112" s="3">
        <v>0</v>
      </c>
      <c r="K112" s="3">
        <v>0</v>
      </c>
      <c r="L112" s="3">
        <v>3.5745555555555559</v>
      </c>
      <c r="M112" s="3">
        <v>4.4444444444444446E-2</v>
      </c>
      <c r="N112" s="3">
        <v>5.4083333333333332</v>
      </c>
      <c r="O112" s="3">
        <f>SUM(Table2[[#This Row],[Qualified Social Work Staff Hours]:[Other Social Work Staff Hours]])/Table2[[#This Row],[MDS Census]]</f>
        <v>3.7133020581113799E-2</v>
      </c>
      <c r="P112" s="3">
        <v>10.261111111111111</v>
      </c>
      <c r="Q112" s="3">
        <v>28.013888888888889</v>
      </c>
      <c r="R112" s="3">
        <f>SUM(Table2[[#This Row],[Qualified Activities Professional Hours]:[Other Activities Professional Hours]])/Table2[[#This Row],[MDS Census]]</f>
        <v>0.26064996973365617</v>
      </c>
      <c r="S112" s="3">
        <v>4.7825555555555548</v>
      </c>
      <c r="T112" s="3">
        <v>11.407444444444442</v>
      </c>
      <c r="U112" s="3">
        <v>0</v>
      </c>
      <c r="V112" s="3">
        <f>SUM(Table2[[#This Row],[Occupational Therapist Hours]:[OT Aide Hours]])/Table2[[#This Row],[MDS Census]]</f>
        <v>0.11025272397094431</v>
      </c>
      <c r="W112" s="3">
        <v>6.1336666666666666</v>
      </c>
      <c r="X112" s="3">
        <v>15.389888888888892</v>
      </c>
      <c r="Y112" s="3">
        <v>5.0271111111111102</v>
      </c>
      <c r="Z112" s="3">
        <f>SUM(Table2[[#This Row],[Physical Therapist (PT) Hours]:[PT Aide Hours]])/Table2[[#This Row],[MDS Census]]</f>
        <v>0.18080811138014533</v>
      </c>
      <c r="AA112" s="3">
        <v>0</v>
      </c>
      <c r="AB112" s="3">
        <v>5.8333333333333334E-2</v>
      </c>
      <c r="AC112" s="3">
        <v>0</v>
      </c>
      <c r="AD112" s="3">
        <v>0</v>
      </c>
      <c r="AE112" s="3">
        <v>0</v>
      </c>
      <c r="AF112" s="3">
        <v>0</v>
      </c>
      <c r="AG112" s="3">
        <v>0</v>
      </c>
      <c r="AH112" s="1" t="s">
        <v>110</v>
      </c>
      <c r="AI112" s="17">
        <v>5</v>
      </c>
      <c r="AJ112" s="1"/>
    </row>
    <row r="113" spans="1:36" x14ac:dyDescent="0.2">
      <c r="A113" s="1" t="s">
        <v>680</v>
      </c>
      <c r="B113" s="1" t="s">
        <v>796</v>
      </c>
      <c r="C113" s="1" t="s">
        <v>1408</v>
      </c>
      <c r="D113" s="1" t="s">
        <v>1731</v>
      </c>
      <c r="E113" s="3">
        <v>69.477777777777774</v>
      </c>
      <c r="F113" s="3">
        <v>5.511333333333333</v>
      </c>
      <c r="G113" s="3">
        <v>0</v>
      </c>
      <c r="H113" s="3">
        <v>0.21566666666666667</v>
      </c>
      <c r="I113" s="3">
        <v>0</v>
      </c>
      <c r="J113" s="3">
        <v>0</v>
      </c>
      <c r="K113" s="3">
        <v>0</v>
      </c>
      <c r="L113" s="3">
        <v>3.4490000000000003</v>
      </c>
      <c r="M113" s="3">
        <v>5.689111111111111</v>
      </c>
      <c r="N113" s="3">
        <v>0</v>
      </c>
      <c r="O113" s="3">
        <f>SUM(Table2[[#This Row],[Qualified Social Work Staff Hours]:[Other Social Work Staff Hours]])/Table2[[#This Row],[MDS Census]]</f>
        <v>8.1883895730049575E-2</v>
      </c>
      <c r="P113" s="3">
        <v>5.2002222222222221</v>
      </c>
      <c r="Q113" s="3">
        <v>6.9861111111111107</v>
      </c>
      <c r="R113" s="3">
        <f>SUM(Table2[[#This Row],[Qualified Activities Professional Hours]:[Other Activities Professional Hours]])/Table2[[#This Row],[MDS Census]]</f>
        <v>0.17539900847593157</v>
      </c>
      <c r="S113" s="3">
        <v>0.90400000000000014</v>
      </c>
      <c r="T113" s="3">
        <v>7.1470000000000011</v>
      </c>
      <c r="U113" s="3">
        <v>0</v>
      </c>
      <c r="V113" s="3">
        <f>SUM(Table2[[#This Row],[Occupational Therapist Hours]:[OT Aide Hours]])/Table2[[#This Row],[MDS Census]]</f>
        <v>0.11587877818647052</v>
      </c>
      <c r="W113" s="3">
        <v>2.9487777777777771</v>
      </c>
      <c r="X113" s="3">
        <v>4.3597777777777775</v>
      </c>
      <c r="Y113" s="3">
        <v>0</v>
      </c>
      <c r="Z113" s="3">
        <f>SUM(Table2[[#This Row],[Physical Therapist (PT) Hours]:[PT Aide Hours]])/Table2[[#This Row],[MDS Census]]</f>
        <v>0.1051927075003998</v>
      </c>
      <c r="AA113" s="3">
        <v>0</v>
      </c>
      <c r="AB113" s="3">
        <v>0</v>
      </c>
      <c r="AC113" s="3">
        <v>0</v>
      </c>
      <c r="AD113" s="3">
        <v>0</v>
      </c>
      <c r="AE113" s="3">
        <v>0</v>
      </c>
      <c r="AF113" s="3">
        <v>0</v>
      </c>
      <c r="AG113" s="3">
        <v>0</v>
      </c>
      <c r="AH113" s="1" t="s">
        <v>111</v>
      </c>
      <c r="AI113" s="17">
        <v>5</v>
      </c>
      <c r="AJ113" s="1"/>
    </row>
    <row r="114" spans="1:36" x14ac:dyDescent="0.2">
      <c r="A114" s="1" t="s">
        <v>680</v>
      </c>
      <c r="B114" s="1" t="s">
        <v>797</v>
      </c>
      <c r="C114" s="1" t="s">
        <v>1449</v>
      </c>
      <c r="D114" s="1" t="s">
        <v>1754</v>
      </c>
      <c r="E114" s="3">
        <v>141.07777777777778</v>
      </c>
      <c r="F114" s="3">
        <v>0</v>
      </c>
      <c r="G114" s="3">
        <v>0</v>
      </c>
      <c r="H114" s="3">
        <v>0</v>
      </c>
      <c r="I114" s="3">
        <v>6.7444444444444445</v>
      </c>
      <c r="J114" s="3">
        <v>0</v>
      </c>
      <c r="K114" s="3">
        <v>0</v>
      </c>
      <c r="L114" s="3">
        <v>8.5502222222222226</v>
      </c>
      <c r="M114" s="3">
        <v>0</v>
      </c>
      <c r="N114" s="3">
        <v>0</v>
      </c>
      <c r="O114" s="3">
        <f>SUM(Table2[[#This Row],[Qualified Social Work Staff Hours]:[Other Social Work Staff Hours]])/Table2[[#This Row],[MDS Census]]</f>
        <v>0</v>
      </c>
      <c r="P114" s="3">
        <v>0</v>
      </c>
      <c r="Q114" s="3">
        <v>0</v>
      </c>
      <c r="R114" s="3">
        <f>SUM(Table2[[#This Row],[Qualified Activities Professional Hours]:[Other Activities Professional Hours]])/Table2[[#This Row],[MDS Census]]</f>
        <v>0</v>
      </c>
      <c r="S114" s="3">
        <v>10.193111111111111</v>
      </c>
      <c r="T114" s="3">
        <v>7.7192222222222213</v>
      </c>
      <c r="U114" s="3">
        <v>0</v>
      </c>
      <c r="V114" s="3">
        <f>SUM(Table2[[#This Row],[Occupational Therapist Hours]:[OT Aide Hours]])/Table2[[#This Row],[MDS Census]]</f>
        <v>0.12696778766637787</v>
      </c>
      <c r="W114" s="3">
        <v>9.3248888888888857</v>
      </c>
      <c r="X114" s="3">
        <v>9.8664444444444417</v>
      </c>
      <c r="Y114" s="3">
        <v>4.1885555555555536</v>
      </c>
      <c r="Z114" s="3">
        <f>SUM(Table2[[#This Row],[Physical Therapist (PT) Hours]:[PT Aide Hours]])/Table2[[#This Row],[MDS Census]]</f>
        <v>0.16572339922816406</v>
      </c>
      <c r="AA114" s="3">
        <v>0</v>
      </c>
      <c r="AB114" s="3">
        <v>0</v>
      </c>
      <c r="AC114" s="3">
        <v>0</v>
      </c>
      <c r="AD114" s="3">
        <v>55.81666666666667</v>
      </c>
      <c r="AE114" s="3">
        <v>0</v>
      </c>
      <c r="AF114" s="3">
        <v>1.0611111111111111</v>
      </c>
      <c r="AG114" s="3">
        <v>0</v>
      </c>
      <c r="AH114" s="1" t="s">
        <v>112</v>
      </c>
      <c r="AI114" s="17">
        <v>5</v>
      </c>
      <c r="AJ114" s="1"/>
    </row>
    <row r="115" spans="1:36" x14ac:dyDescent="0.2">
      <c r="A115" s="1" t="s">
        <v>680</v>
      </c>
      <c r="B115" s="1" t="s">
        <v>798</v>
      </c>
      <c r="C115" s="1" t="s">
        <v>1415</v>
      </c>
      <c r="D115" s="1" t="s">
        <v>1711</v>
      </c>
      <c r="E115" s="3">
        <v>36.455555555555556</v>
      </c>
      <c r="F115" s="3">
        <v>5.0777777777777775</v>
      </c>
      <c r="G115" s="3">
        <v>0.66666666666666663</v>
      </c>
      <c r="H115" s="3">
        <v>0.2</v>
      </c>
      <c r="I115" s="3">
        <v>0.30833333333333335</v>
      </c>
      <c r="J115" s="3">
        <v>0</v>
      </c>
      <c r="K115" s="3">
        <v>0</v>
      </c>
      <c r="L115" s="3">
        <v>1.7125555555555558</v>
      </c>
      <c r="M115" s="3">
        <v>4.1916666666666664</v>
      </c>
      <c r="N115" s="3">
        <v>0</v>
      </c>
      <c r="O115" s="3">
        <f>SUM(Table2[[#This Row],[Qualified Social Work Staff Hours]:[Other Social Work Staff Hours]])/Table2[[#This Row],[MDS Census]]</f>
        <v>0.11498018896677842</v>
      </c>
      <c r="P115" s="3">
        <v>0</v>
      </c>
      <c r="Q115" s="3">
        <v>11.416666666666666</v>
      </c>
      <c r="R115" s="3">
        <f>SUM(Table2[[#This Row],[Qualified Activities Professional Hours]:[Other Activities Professional Hours]])/Table2[[#This Row],[MDS Census]]</f>
        <v>0.31316671746418773</v>
      </c>
      <c r="S115" s="3">
        <v>1.382222222222222</v>
      </c>
      <c r="T115" s="3">
        <v>7.0591111111111093</v>
      </c>
      <c r="U115" s="3">
        <v>0</v>
      </c>
      <c r="V115" s="3">
        <f>SUM(Table2[[#This Row],[Occupational Therapist Hours]:[OT Aide Hours]])/Table2[[#This Row],[MDS Census]]</f>
        <v>0.23155135629381279</v>
      </c>
      <c r="W115" s="3">
        <v>0.77488888888888863</v>
      </c>
      <c r="X115" s="3">
        <v>8.189666666666664</v>
      </c>
      <c r="Y115" s="3">
        <v>0</v>
      </c>
      <c r="Z115" s="3">
        <f>SUM(Table2[[#This Row],[Physical Therapist (PT) Hours]:[PT Aide Hours]])/Table2[[#This Row],[MDS Census]]</f>
        <v>0.24590368790003039</v>
      </c>
      <c r="AA115" s="3">
        <v>0</v>
      </c>
      <c r="AB115" s="3">
        <v>0</v>
      </c>
      <c r="AC115" s="3">
        <v>0</v>
      </c>
      <c r="AD115" s="3">
        <v>0</v>
      </c>
      <c r="AE115" s="3">
        <v>0</v>
      </c>
      <c r="AF115" s="3">
        <v>0</v>
      </c>
      <c r="AG115" s="3">
        <v>0</v>
      </c>
      <c r="AH115" s="1" t="s">
        <v>113</v>
      </c>
      <c r="AI115" s="17">
        <v>5</v>
      </c>
      <c r="AJ115" s="1"/>
    </row>
    <row r="116" spans="1:36" x14ac:dyDescent="0.2">
      <c r="A116" s="1" t="s">
        <v>680</v>
      </c>
      <c r="B116" s="1" t="s">
        <v>799</v>
      </c>
      <c r="C116" s="1" t="s">
        <v>1487</v>
      </c>
      <c r="D116" s="1" t="s">
        <v>1744</v>
      </c>
      <c r="E116" s="3">
        <v>83.611111111111114</v>
      </c>
      <c r="F116" s="3">
        <v>3.2</v>
      </c>
      <c r="G116" s="3">
        <v>0.13333333333333333</v>
      </c>
      <c r="H116" s="3">
        <v>0.41388888888888886</v>
      </c>
      <c r="I116" s="3">
        <v>5.333333333333333</v>
      </c>
      <c r="J116" s="3">
        <v>0</v>
      </c>
      <c r="K116" s="3">
        <v>0</v>
      </c>
      <c r="L116" s="3">
        <v>1.9597777777777774</v>
      </c>
      <c r="M116" s="3">
        <v>9.594444444444445</v>
      </c>
      <c r="N116" s="3">
        <v>2.6344444444444441</v>
      </c>
      <c r="O116" s="3">
        <f>SUM(Table2[[#This Row],[Qualified Social Work Staff Hours]:[Other Social Work Staff Hours]])/Table2[[#This Row],[MDS Census]]</f>
        <v>0.14625913621262457</v>
      </c>
      <c r="P116" s="3">
        <v>0</v>
      </c>
      <c r="Q116" s="3">
        <v>16.44222222222222</v>
      </c>
      <c r="R116" s="3">
        <f>SUM(Table2[[#This Row],[Qualified Activities Professional Hours]:[Other Activities Professional Hours]])/Table2[[#This Row],[MDS Census]]</f>
        <v>0.19665116279069764</v>
      </c>
      <c r="S116" s="3">
        <v>10.53788888888889</v>
      </c>
      <c r="T116" s="3">
        <v>6.1224444444444455</v>
      </c>
      <c r="U116" s="3">
        <v>0</v>
      </c>
      <c r="V116" s="3">
        <f>SUM(Table2[[#This Row],[Occupational Therapist Hours]:[OT Aide Hours]])/Table2[[#This Row],[MDS Census]]</f>
        <v>0.19925980066445181</v>
      </c>
      <c r="W116" s="3">
        <v>10.28222222222222</v>
      </c>
      <c r="X116" s="3">
        <v>6.8179999999999987</v>
      </c>
      <c r="Y116" s="3">
        <v>0</v>
      </c>
      <c r="Z116" s="3">
        <f>SUM(Table2[[#This Row],[Physical Therapist (PT) Hours]:[PT Aide Hours]])/Table2[[#This Row],[MDS Census]]</f>
        <v>0.20452093023255807</v>
      </c>
      <c r="AA116" s="3">
        <v>0</v>
      </c>
      <c r="AB116" s="3">
        <v>0</v>
      </c>
      <c r="AC116" s="3">
        <v>0</v>
      </c>
      <c r="AD116" s="3">
        <v>0</v>
      </c>
      <c r="AE116" s="3">
        <v>0</v>
      </c>
      <c r="AF116" s="3">
        <v>0</v>
      </c>
      <c r="AG116" s="3">
        <v>0</v>
      </c>
      <c r="AH116" s="1" t="s">
        <v>114</v>
      </c>
      <c r="AI116" s="17">
        <v>5</v>
      </c>
      <c r="AJ116" s="1"/>
    </row>
    <row r="117" spans="1:36" x14ac:dyDescent="0.2">
      <c r="A117" s="1" t="s">
        <v>680</v>
      </c>
      <c r="B117" s="1" t="s">
        <v>800</v>
      </c>
      <c r="C117" s="1" t="s">
        <v>1488</v>
      </c>
      <c r="D117" s="1" t="s">
        <v>1770</v>
      </c>
      <c r="E117" s="3">
        <v>25.533333333333335</v>
      </c>
      <c r="F117" s="3">
        <v>5.5111111111111111</v>
      </c>
      <c r="G117" s="3">
        <v>0.38333333333333336</v>
      </c>
      <c r="H117" s="3">
        <v>0.17222222222222222</v>
      </c>
      <c r="I117" s="3">
        <v>0.16944444444444445</v>
      </c>
      <c r="J117" s="3">
        <v>0</v>
      </c>
      <c r="K117" s="3">
        <v>0</v>
      </c>
      <c r="L117" s="3">
        <v>0.15966666666666665</v>
      </c>
      <c r="M117" s="3">
        <v>0.15644444444444444</v>
      </c>
      <c r="N117" s="3">
        <v>0</v>
      </c>
      <c r="O117" s="3">
        <f>SUM(Table2[[#This Row],[Qualified Social Work Staff Hours]:[Other Social Work Staff Hours]])/Table2[[#This Row],[MDS Census]]</f>
        <v>6.1270670147954738E-3</v>
      </c>
      <c r="P117" s="3">
        <v>0</v>
      </c>
      <c r="Q117" s="3">
        <v>5.1779999999999999</v>
      </c>
      <c r="R117" s="3">
        <f>SUM(Table2[[#This Row],[Qualified Activities Professional Hours]:[Other Activities Professional Hours]])/Table2[[#This Row],[MDS Census]]</f>
        <v>0.20279373368146211</v>
      </c>
      <c r="S117" s="3">
        <v>0</v>
      </c>
      <c r="T117" s="3">
        <v>0</v>
      </c>
      <c r="U117" s="3">
        <v>0</v>
      </c>
      <c r="V117" s="3">
        <f>SUM(Table2[[#This Row],[Occupational Therapist Hours]:[OT Aide Hours]])/Table2[[#This Row],[MDS Census]]</f>
        <v>0</v>
      </c>
      <c r="W117" s="3">
        <v>0.9705555555555555</v>
      </c>
      <c r="X117" s="3">
        <v>0</v>
      </c>
      <c r="Y117" s="3">
        <v>0</v>
      </c>
      <c r="Z117" s="3">
        <f>SUM(Table2[[#This Row],[Physical Therapist (PT) Hours]:[PT Aide Hours]])/Table2[[#This Row],[MDS Census]]</f>
        <v>3.801131418624891E-2</v>
      </c>
      <c r="AA117" s="3">
        <v>0</v>
      </c>
      <c r="AB117" s="3">
        <v>0</v>
      </c>
      <c r="AC117" s="3">
        <v>0.12222222222222222</v>
      </c>
      <c r="AD117" s="3">
        <v>0</v>
      </c>
      <c r="AE117" s="3">
        <v>0</v>
      </c>
      <c r="AF117" s="3">
        <v>0</v>
      </c>
      <c r="AG117" s="3">
        <v>0.17222222222222222</v>
      </c>
      <c r="AH117" s="1" t="s">
        <v>115</v>
      </c>
      <c r="AI117" s="17">
        <v>5</v>
      </c>
      <c r="AJ117" s="1"/>
    </row>
    <row r="118" spans="1:36" x14ac:dyDescent="0.2">
      <c r="A118" s="1" t="s">
        <v>680</v>
      </c>
      <c r="B118" s="1" t="s">
        <v>801</v>
      </c>
      <c r="C118" s="1" t="s">
        <v>1460</v>
      </c>
      <c r="D118" s="1" t="s">
        <v>1761</v>
      </c>
      <c r="E118" s="3">
        <v>34.866666666666667</v>
      </c>
      <c r="F118" s="3">
        <v>5.7142222222222312</v>
      </c>
      <c r="G118" s="3">
        <v>0</v>
      </c>
      <c r="H118" s="3">
        <v>0.17133333333333334</v>
      </c>
      <c r="I118" s="3">
        <v>0.26666666666666666</v>
      </c>
      <c r="J118" s="3">
        <v>0</v>
      </c>
      <c r="K118" s="3">
        <v>0</v>
      </c>
      <c r="L118" s="3">
        <v>1.9381111111111105</v>
      </c>
      <c r="M118" s="3">
        <v>0</v>
      </c>
      <c r="N118" s="3">
        <v>5.4192222222222224</v>
      </c>
      <c r="O118" s="3">
        <f>SUM(Table2[[#This Row],[Qualified Social Work Staff Hours]:[Other Social Work Staff Hours]])/Table2[[#This Row],[MDS Census]]</f>
        <v>0.1554270235818993</v>
      </c>
      <c r="P118" s="3">
        <v>0</v>
      </c>
      <c r="Q118" s="3">
        <v>1.3638888888888889</v>
      </c>
      <c r="R118" s="3">
        <f>SUM(Table2[[#This Row],[Qualified Activities Professional Hours]:[Other Activities Professional Hours]])/Table2[[#This Row],[MDS Census]]</f>
        <v>3.9117272147864882E-2</v>
      </c>
      <c r="S118" s="3">
        <v>0.63966666666666672</v>
      </c>
      <c r="T118" s="3">
        <v>4.5725555555555557</v>
      </c>
      <c r="U118" s="3">
        <v>0</v>
      </c>
      <c r="V118" s="3">
        <f>SUM(Table2[[#This Row],[Occupational Therapist Hours]:[OT Aide Hours]])/Table2[[#This Row],[MDS Census]]</f>
        <v>0.14949012109623966</v>
      </c>
      <c r="W118" s="3">
        <v>0.65044444444444438</v>
      </c>
      <c r="X118" s="3">
        <v>2.6832222222222217</v>
      </c>
      <c r="Y118" s="3">
        <v>0</v>
      </c>
      <c r="Z118" s="3">
        <f>SUM(Table2[[#This Row],[Physical Therapist (PT) Hours]:[PT Aide Hours]])/Table2[[#This Row],[MDS Census]]</f>
        <v>9.5611854684512401E-2</v>
      </c>
      <c r="AA118" s="3">
        <v>0</v>
      </c>
      <c r="AB118" s="3">
        <v>0</v>
      </c>
      <c r="AC118" s="3">
        <v>0</v>
      </c>
      <c r="AD118" s="3">
        <v>0</v>
      </c>
      <c r="AE118" s="3">
        <v>0</v>
      </c>
      <c r="AF118" s="3">
        <v>0</v>
      </c>
      <c r="AG118" s="3">
        <v>0</v>
      </c>
      <c r="AH118" s="1" t="s">
        <v>116</v>
      </c>
      <c r="AI118" s="17">
        <v>5</v>
      </c>
      <c r="AJ118" s="1"/>
    </row>
    <row r="119" spans="1:36" x14ac:dyDescent="0.2">
      <c r="A119" s="1" t="s">
        <v>680</v>
      </c>
      <c r="B119" s="1" t="s">
        <v>802</v>
      </c>
      <c r="C119" s="1" t="s">
        <v>1489</v>
      </c>
      <c r="D119" s="1" t="s">
        <v>1702</v>
      </c>
      <c r="E119" s="3">
        <v>75.3</v>
      </c>
      <c r="F119" s="3">
        <v>23.588888888888899</v>
      </c>
      <c r="G119" s="3">
        <v>0.13333333333333333</v>
      </c>
      <c r="H119" s="3">
        <v>0.32222222222222224</v>
      </c>
      <c r="I119" s="3">
        <v>0.35555555555555557</v>
      </c>
      <c r="J119" s="3">
        <v>0</v>
      </c>
      <c r="K119" s="3">
        <v>0</v>
      </c>
      <c r="L119" s="3">
        <v>0.42855555555555563</v>
      </c>
      <c r="M119" s="3">
        <v>5.3777777777777782</v>
      </c>
      <c r="N119" s="3">
        <v>4.3488888888888901</v>
      </c>
      <c r="O119" s="3">
        <f>SUM(Table2[[#This Row],[Qualified Social Work Staff Hours]:[Other Social Work Staff Hours]])/Table2[[#This Row],[MDS Census]]</f>
        <v>0.12917220008853478</v>
      </c>
      <c r="P119" s="3">
        <v>5.7</v>
      </c>
      <c r="Q119" s="3">
        <v>5.6533333333333333</v>
      </c>
      <c r="R119" s="3">
        <f>SUM(Table2[[#This Row],[Qualified Activities Professional Hours]:[Other Activities Professional Hours]])/Table2[[#This Row],[MDS Census]]</f>
        <v>0.15077467906153166</v>
      </c>
      <c r="S119" s="3">
        <v>1.3075555555555554</v>
      </c>
      <c r="T119" s="3">
        <v>4.9308888888888882</v>
      </c>
      <c r="U119" s="3">
        <v>0</v>
      </c>
      <c r="V119" s="3">
        <f>SUM(Table2[[#This Row],[Occupational Therapist Hours]:[OT Aide Hours]])/Table2[[#This Row],[MDS Census]]</f>
        <v>8.2847867788106822E-2</v>
      </c>
      <c r="W119" s="3">
        <v>3.7000000000000006</v>
      </c>
      <c r="X119" s="3">
        <v>6.0321111111111119</v>
      </c>
      <c r="Y119" s="3">
        <v>0</v>
      </c>
      <c r="Z119" s="3">
        <f>SUM(Table2[[#This Row],[Physical Therapist (PT) Hours]:[PT Aide Hours]])/Table2[[#This Row],[MDS Census]]</f>
        <v>0.12924450346761107</v>
      </c>
      <c r="AA119" s="3">
        <v>0</v>
      </c>
      <c r="AB119" s="3">
        <v>0</v>
      </c>
      <c r="AC119" s="3">
        <v>0</v>
      </c>
      <c r="AD119" s="3">
        <v>0</v>
      </c>
      <c r="AE119" s="3">
        <v>0</v>
      </c>
      <c r="AF119" s="3">
        <v>0</v>
      </c>
      <c r="AG119" s="3">
        <v>0</v>
      </c>
      <c r="AH119" s="1" t="s">
        <v>117</v>
      </c>
      <c r="AI119" s="17">
        <v>5</v>
      </c>
      <c r="AJ119" s="1"/>
    </row>
    <row r="120" spans="1:36" x14ac:dyDescent="0.2">
      <c r="A120" s="1" t="s">
        <v>680</v>
      </c>
      <c r="B120" s="1" t="s">
        <v>803</v>
      </c>
      <c r="C120" s="1" t="s">
        <v>1490</v>
      </c>
      <c r="D120" s="1" t="s">
        <v>1716</v>
      </c>
      <c r="E120" s="3">
        <v>42.177777777777777</v>
      </c>
      <c r="F120" s="3">
        <v>5.6</v>
      </c>
      <c r="G120" s="3">
        <v>0.26666666666666666</v>
      </c>
      <c r="H120" s="3">
        <v>0.2</v>
      </c>
      <c r="I120" s="3">
        <v>5.7944444444444443</v>
      </c>
      <c r="J120" s="3">
        <v>0</v>
      </c>
      <c r="K120" s="3">
        <v>0</v>
      </c>
      <c r="L120" s="3">
        <v>0.5778888888888889</v>
      </c>
      <c r="M120" s="3">
        <v>0</v>
      </c>
      <c r="N120" s="3">
        <v>5.572222222222222</v>
      </c>
      <c r="O120" s="3">
        <f>SUM(Table2[[#This Row],[Qualified Social Work Staff Hours]:[Other Social Work Staff Hours]])/Table2[[#This Row],[MDS Census]]</f>
        <v>0.13211275026343519</v>
      </c>
      <c r="P120" s="3">
        <v>0</v>
      </c>
      <c r="Q120" s="3">
        <v>32.200000000000003</v>
      </c>
      <c r="R120" s="3">
        <f>SUM(Table2[[#This Row],[Qualified Activities Professional Hours]:[Other Activities Professional Hours]])/Table2[[#This Row],[MDS Census]]</f>
        <v>0.76343519494204437</v>
      </c>
      <c r="S120" s="3">
        <v>1.4726666666666668</v>
      </c>
      <c r="T120" s="3">
        <v>5.8087777777777783</v>
      </c>
      <c r="U120" s="3">
        <v>0</v>
      </c>
      <c r="V120" s="3">
        <f>SUM(Table2[[#This Row],[Occupational Therapist Hours]:[OT Aide Hours]])/Table2[[#This Row],[MDS Census]]</f>
        <v>0.17263698630136989</v>
      </c>
      <c r="W120" s="3">
        <v>5.9254444444444436</v>
      </c>
      <c r="X120" s="3">
        <v>1.7383333333333335</v>
      </c>
      <c r="Y120" s="3">
        <v>0</v>
      </c>
      <c r="Z120" s="3">
        <f>SUM(Table2[[#This Row],[Physical Therapist (PT) Hours]:[PT Aide Hours]])/Table2[[#This Row],[MDS Census]]</f>
        <v>0.1817017913593256</v>
      </c>
      <c r="AA120" s="3">
        <v>0</v>
      </c>
      <c r="AB120" s="3">
        <v>0</v>
      </c>
      <c r="AC120" s="3">
        <v>0</v>
      </c>
      <c r="AD120" s="3">
        <v>0</v>
      </c>
      <c r="AE120" s="3">
        <v>0</v>
      </c>
      <c r="AF120" s="3">
        <v>0</v>
      </c>
      <c r="AG120" s="3">
        <v>0</v>
      </c>
      <c r="AH120" s="1" t="s">
        <v>118</v>
      </c>
      <c r="AI120" s="17">
        <v>5</v>
      </c>
      <c r="AJ120" s="1"/>
    </row>
    <row r="121" spans="1:36" x14ac:dyDescent="0.2">
      <c r="A121" s="1" t="s">
        <v>680</v>
      </c>
      <c r="B121" s="1" t="s">
        <v>804</v>
      </c>
      <c r="C121" s="1" t="s">
        <v>1439</v>
      </c>
      <c r="D121" s="1" t="s">
        <v>1741</v>
      </c>
      <c r="E121" s="3">
        <v>69.211111111111109</v>
      </c>
      <c r="F121" s="3">
        <v>29.072222222222223</v>
      </c>
      <c r="G121" s="3">
        <v>0</v>
      </c>
      <c r="H121" s="3">
        <v>0.31111111111111112</v>
      </c>
      <c r="I121" s="3">
        <v>0.65555555555555556</v>
      </c>
      <c r="J121" s="3">
        <v>0</v>
      </c>
      <c r="K121" s="3">
        <v>0</v>
      </c>
      <c r="L121" s="3">
        <v>5.7338888888888881</v>
      </c>
      <c r="M121" s="3">
        <v>0</v>
      </c>
      <c r="N121" s="3">
        <v>9.7777777777777786</v>
      </c>
      <c r="O121" s="3">
        <f>SUM(Table2[[#This Row],[Qualified Social Work Staff Hours]:[Other Social Work Staff Hours]])/Table2[[#This Row],[MDS Census]]</f>
        <v>0.14127468293466047</v>
      </c>
      <c r="P121" s="3">
        <v>5.4222222222222225</v>
      </c>
      <c r="Q121" s="3">
        <v>0</v>
      </c>
      <c r="R121" s="3">
        <f>SUM(Table2[[#This Row],[Qualified Activities Professional Hours]:[Other Activities Professional Hours]])/Table2[[#This Row],[MDS Census]]</f>
        <v>7.8343233263766257E-2</v>
      </c>
      <c r="S121" s="3">
        <v>1.5084444444444443</v>
      </c>
      <c r="T121" s="3">
        <v>5.6965555555555563</v>
      </c>
      <c r="U121" s="3">
        <v>0</v>
      </c>
      <c r="V121" s="3">
        <f>SUM(Table2[[#This Row],[Occupational Therapist Hours]:[OT Aide Hours]])/Table2[[#This Row],[MDS Census]]</f>
        <v>0.10410178198747794</v>
      </c>
      <c r="W121" s="3">
        <v>3.745444444444443</v>
      </c>
      <c r="X121" s="3">
        <v>4.6333333333333329</v>
      </c>
      <c r="Y121" s="3">
        <v>0</v>
      </c>
      <c r="Z121" s="3">
        <f>SUM(Table2[[#This Row],[Physical Therapist (PT) Hours]:[PT Aide Hours]])/Table2[[#This Row],[MDS Census]]</f>
        <v>0.12106116551613419</v>
      </c>
      <c r="AA121" s="3">
        <v>0</v>
      </c>
      <c r="AB121" s="3">
        <v>0</v>
      </c>
      <c r="AC121" s="3">
        <v>0</v>
      </c>
      <c r="AD121" s="3">
        <v>0</v>
      </c>
      <c r="AE121" s="3">
        <v>0</v>
      </c>
      <c r="AF121" s="3">
        <v>0</v>
      </c>
      <c r="AG121" s="3">
        <v>0</v>
      </c>
      <c r="AH121" s="1" t="s">
        <v>119</v>
      </c>
      <c r="AI121" s="17">
        <v>5</v>
      </c>
      <c r="AJ121" s="1"/>
    </row>
    <row r="122" spans="1:36" x14ac:dyDescent="0.2">
      <c r="A122" s="1" t="s">
        <v>680</v>
      </c>
      <c r="B122" s="1" t="s">
        <v>805</v>
      </c>
      <c r="C122" s="1" t="s">
        <v>1491</v>
      </c>
      <c r="D122" s="1" t="s">
        <v>1729</v>
      </c>
      <c r="E122" s="3">
        <v>34.511111111111113</v>
      </c>
      <c r="F122" s="3">
        <v>4.8503333333333334</v>
      </c>
      <c r="G122" s="3">
        <v>0</v>
      </c>
      <c r="H122" s="3">
        <v>0</v>
      </c>
      <c r="I122" s="3">
        <v>0</v>
      </c>
      <c r="J122" s="3">
        <v>0</v>
      </c>
      <c r="K122" s="3">
        <v>0</v>
      </c>
      <c r="L122" s="3">
        <v>0</v>
      </c>
      <c r="M122" s="3">
        <v>4.1067777777777801</v>
      </c>
      <c r="N122" s="3">
        <v>1.2182222222222223</v>
      </c>
      <c r="O122" s="3">
        <f>SUM(Table2[[#This Row],[Qualified Social Work Staff Hours]:[Other Social Work Staff Hours]])/Table2[[#This Row],[MDS Census]]</f>
        <v>0.15429813264649073</v>
      </c>
      <c r="P122" s="3">
        <v>0</v>
      </c>
      <c r="Q122" s="3">
        <v>8.5267777777777791</v>
      </c>
      <c r="R122" s="3">
        <f>SUM(Table2[[#This Row],[Qualified Activities Professional Hours]:[Other Activities Professional Hours]])/Table2[[#This Row],[MDS Census]]</f>
        <v>0.24707340631036706</v>
      </c>
      <c r="S122" s="3">
        <v>0</v>
      </c>
      <c r="T122" s="3">
        <v>0</v>
      </c>
      <c r="U122" s="3">
        <v>0</v>
      </c>
      <c r="V122" s="3">
        <f>SUM(Table2[[#This Row],[Occupational Therapist Hours]:[OT Aide Hours]])/Table2[[#This Row],[MDS Census]]</f>
        <v>0</v>
      </c>
      <c r="W122" s="3">
        <v>0</v>
      </c>
      <c r="X122" s="3">
        <v>0</v>
      </c>
      <c r="Y122" s="3">
        <v>0</v>
      </c>
      <c r="Z122" s="3">
        <f>SUM(Table2[[#This Row],[Physical Therapist (PT) Hours]:[PT Aide Hours]])/Table2[[#This Row],[MDS Census]]</f>
        <v>0</v>
      </c>
      <c r="AA122" s="3">
        <v>0</v>
      </c>
      <c r="AB122" s="3">
        <v>0</v>
      </c>
      <c r="AC122" s="3">
        <v>0</v>
      </c>
      <c r="AD122" s="3">
        <v>0</v>
      </c>
      <c r="AE122" s="3">
        <v>0</v>
      </c>
      <c r="AF122" s="3">
        <v>0</v>
      </c>
      <c r="AG122" s="3">
        <v>0</v>
      </c>
      <c r="AH122" s="1" t="s">
        <v>120</v>
      </c>
      <c r="AI122" s="17">
        <v>5</v>
      </c>
      <c r="AJ122" s="1"/>
    </row>
    <row r="123" spans="1:36" x14ac:dyDescent="0.2">
      <c r="A123" s="1" t="s">
        <v>680</v>
      </c>
      <c r="B123" s="1" t="s">
        <v>806</v>
      </c>
      <c r="C123" s="1" t="s">
        <v>1492</v>
      </c>
      <c r="D123" s="1" t="s">
        <v>1721</v>
      </c>
      <c r="E123" s="3">
        <v>113.37777777777778</v>
      </c>
      <c r="F123" s="3">
        <v>11.428444444444446</v>
      </c>
      <c r="G123" s="3">
        <v>0</v>
      </c>
      <c r="H123" s="3">
        <v>0.438</v>
      </c>
      <c r="I123" s="3">
        <v>0.67777777777777781</v>
      </c>
      <c r="J123" s="3">
        <v>0</v>
      </c>
      <c r="K123" s="3">
        <v>0</v>
      </c>
      <c r="L123" s="3">
        <v>1.1908888888888893</v>
      </c>
      <c r="M123" s="3">
        <v>0</v>
      </c>
      <c r="N123" s="3">
        <v>10.971888888888891</v>
      </c>
      <c r="O123" s="3">
        <f>SUM(Table2[[#This Row],[Qualified Social Work Staff Hours]:[Other Social Work Staff Hours]])/Table2[[#This Row],[MDS Census]]</f>
        <v>9.6772834182673476E-2</v>
      </c>
      <c r="P123" s="3">
        <v>5.245333333333333</v>
      </c>
      <c r="Q123" s="3">
        <v>10.955333333333336</v>
      </c>
      <c r="R123" s="3">
        <f>SUM(Table2[[#This Row],[Qualified Activities Professional Hours]:[Other Activities Professional Hours]])/Table2[[#This Row],[MDS Census]]</f>
        <v>0.14289102312818505</v>
      </c>
      <c r="S123" s="3">
        <v>0.5066666666666666</v>
      </c>
      <c r="T123" s="3">
        <v>3.6910000000000007</v>
      </c>
      <c r="U123" s="3">
        <v>0</v>
      </c>
      <c r="V123" s="3">
        <f>SUM(Table2[[#This Row],[Occupational Therapist Hours]:[OT Aide Hours]])/Table2[[#This Row],[MDS Census]]</f>
        <v>3.7023716189729522E-2</v>
      </c>
      <c r="W123" s="3">
        <v>0.85955555555555585</v>
      </c>
      <c r="X123" s="3">
        <v>3.9578888888888879</v>
      </c>
      <c r="Y123" s="3">
        <v>0.23233333333333334</v>
      </c>
      <c r="Z123" s="3">
        <f>SUM(Table2[[#This Row],[Physical Therapist (PT) Hours]:[PT Aide Hours]])/Table2[[#This Row],[MDS Census]]</f>
        <v>4.4539396315170517E-2</v>
      </c>
      <c r="AA123" s="3">
        <v>0</v>
      </c>
      <c r="AB123" s="3">
        <v>0</v>
      </c>
      <c r="AC123" s="3">
        <v>0</v>
      </c>
      <c r="AD123" s="3">
        <v>0</v>
      </c>
      <c r="AE123" s="3">
        <v>0</v>
      </c>
      <c r="AF123" s="3">
        <v>0</v>
      </c>
      <c r="AG123" s="3">
        <v>0</v>
      </c>
      <c r="AH123" s="1" t="s">
        <v>121</v>
      </c>
      <c r="AI123" s="17">
        <v>5</v>
      </c>
      <c r="AJ123" s="1"/>
    </row>
    <row r="124" spans="1:36" x14ac:dyDescent="0.2">
      <c r="A124" s="1" t="s">
        <v>680</v>
      </c>
      <c r="B124" s="1" t="s">
        <v>807</v>
      </c>
      <c r="C124" s="1" t="s">
        <v>1493</v>
      </c>
      <c r="D124" s="1" t="s">
        <v>1741</v>
      </c>
      <c r="E124" s="3">
        <v>136.9111111111111</v>
      </c>
      <c r="F124" s="3">
        <v>5.333333333333333</v>
      </c>
      <c r="G124" s="3">
        <v>0.1111111111111111</v>
      </c>
      <c r="H124" s="3">
        <v>0</v>
      </c>
      <c r="I124" s="3">
        <v>1.4666666666666666</v>
      </c>
      <c r="J124" s="3">
        <v>0</v>
      </c>
      <c r="K124" s="3">
        <v>0</v>
      </c>
      <c r="L124" s="3">
        <v>2.7761111111111108</v>
      </c>
      <c r="M124" s="3">
        <v>0</v>
      </c>
      <c r="N124" s="3">
        <v>14.71111111111111</v>
      </c>
      <c r="O124" s="3">
        <f>SUM(Table2[[#This Row],[Qualified Social Work Staff Hours]:[Other Social Work Staff Hours]])/Table2[[#This Row],[MDS Census]]</f>
        <v>0.10745008927122221</v>
      </c>
      <c r="P124" s="3">
        <v>4.6944444444444446</v>
      </c>
      <c r="Q124" s="3">
        <v>8.6361111111111111</v>
      </c>
      <c r="R124" s="3">
        <f>SUM(Table2[[#This Row],[Qualified Activities Professional Hours]:[Other Activities Professional Hours]])/Table2[[#This Row],[MDS Census]]</f>
        <v>9.7366498944976482E-2</v>
      </c>
      <c r="S124" s="3">
        <v>10.678222222222217</v>
      </c>
      <c r="T124" s="3">
        <v>0.30144444444444446</v>
      </c>
      <c r="U124" s="3">
        <v>0</v>
      </c>
      <c r="V124" s="3">
        <f>SUM(Table2[[#This Row],[Occupational Therapist Hours]:[OT Aide Hours]])/Table2[[#This Row],[MDS Census]]</f>
        <v>8.0195585132283684E-2</v>
      </c>
      <c r="W124" s="3">
        <v>5.5494444444444451</v>
      </c>
      <c r="X124" s="3">
        <v>5.3608888888888888</v>
      </c>
      <c r="Y124" s="3">
        <v>0</v>
      </c>
      <c r="Z124" s="3">
        <f>SUM(Table2[[#This Row],[Physical Therapist (PT) Hours]:[PT Aide Hours]])/Table2[[#This Row],[MDS Census]]</f>
        <v>7.9689173835416335E-2</v>
      </c>
      <c r="AA124" s="3">
        <v>0</v>
      </c>
      <c r="AB124" s="3">
        <v>0</v>
      </c>
      <c r="AC124" s="3">
        <v>0</v>
      </c>
      <c r="AD124" s="3">
        <v>0</v>
      </c>
      <c r="AE124" s="3">
        <v>0</v>
      </c>
      <c r="AF124" s="3">
        <v>54.036222222222221</v>
      </c>
      <c r="AG124" s="3">
        <v>0.19444444444444445</v>
      </c>
      <c r="AH124" s="1" t="s">
        <v>122</v>
      </c>
      <c r="AI124" s="17">
        <v>5</v>
      </c>
      <c r="AJ124" s="1"/>
    </row>
    <row r="125" spans="1:36" x14ac:dyDescent="0.2">
      <c r="A125" s="1" t="s">
        <v>680</v>
      </c>
      <c r="B125" s="1" t="s">
        <v>808</v>
      </c>
      <c r="C125" s="1" t="s">
        <v>1494</v>
      </c>
      <c r="D125" s="1" t="s">
        <v>1754</v>
      </c>
      <c r="E125" s="3">
        <v>170.15555555555557</v>
      </c>
      <c r="F125" s="3">
        <v>67.391666666666666</v>
      </c>
      <c r="G125" s="3">
        <v>0.4</v>
      </c>
      <c r="H125" s="3">
        <v>0.59166666666666667</v>
      </c>
      <c r="I125" s="3">
        <v>1.9944444444444445</v>
      </c>
      <c r="J125" s="3">
        <v>0</v>
      </c>
      <c r="K125" s="3">
        <v>0</v>
      </c>
      <c r="L125" s="3">
        <v>3.8605555555555555</v>
      </c>
      <c r="M125" s="3">
        <v>11.022222222222222</v>
      </c>
      <c r="N125" s="3">
        <v>0</v>
      </c>
      <c r="O125" s="3">
        <f>SUM(Table2[[#This Row],[Qualified Social Work Staff Hours]:[Other Social Work Staff Hours]])/Table2[[#This Row],[MDS Census]]</f>
        <v>6.4777327935222673E-2</v>
      </c>
      <c r="P125" s="3">
        <v>0</v>
      </c>
      <c r="Q125" s="3">
        <v>29.058333333333334</v>
      </c>
      <c r="R125" s="3">
        <f>SUM(Table2[[#This Row],[Qualified Activities Professional Hours]:[Other Activities Professional Hours]])/Table2[[#This Row],[MDS Census]]</f>
        <v>0.17077510774454746</v>
      </c>
      <c r="S125" s="3">
        <v>4.5088888888888912</v>
      </c>
      <c r="T125" s="3">
        <v>7.1008888888888881</v>
      </c>
      <c r="U125" s="3">
        <v>0</v>
      </c>
      <c r="V125" s="3">
        <f>SUM(Table2[[#This Row],[Occupational Therapist Hours]:[OT Aide Hours]])/Table2[[#This Row],[MDS Census]]</f>
        <v>6.8230377432414793E-2</v>
      </c>
      <c r="W125" s="3">
        <v>5.2078888888888901</v>
      </c>
      <c r="X125" s="3">
        <v>13.318333333333335</v>
      </c>
      <c r="Y125" s="3">
        <v>0</v>
      </c>
      <c r="Z125" s="3">
        <f>SUM(Table2[[#This Row],[Physical Therapist (PT) Hours]:[PT Aide Hours]])/Table2[[#This Row],[MDS Census]]</f>
        <v>0.10887815071176701</v>
      </c>
      <c r="AA125" s="3">
        <v>0</v>
      </c>
      <c r="AB125" s="3">
        <v>0</v>
      </c>
      <c r="AC125" s="3">
        <v>0</v>
      </c>
      <c r="AD125" s="3">
        <v>0</v>
      </c>
      <c r="AE125" s="3">
        <v>0</v>
      </c>
      <c r="AF125" s="3">
        <v>0</v>
      </c>
      <c r="AG125" s="3">
        <v>0</v>
      </c>
      <c r="AH125" s="1" t="s">
        <v>123</v>
      </c>
      <c r="AI125" s="17">
        <v>5</v>
      </c>
      <c r="AJ125" s="1"/>
    </row>
    <row r="126" spans="1:36" x14ac:dyDescent="0.2">
      <c r="A126" s="1" t="s">
        <v>680</v>
      </c>
      <c r="B126" s="1" t="s">
        <v>809</v>
      </c>
      <c r="C126" s="1" t="s">
        <v>1366</v>
      </c>
      <c r="D126" s="1" t="s">
        <v>1707</v>
      </c>
      <c r="E126" s="3">
        <v>89.855555555555554</v>
      </c>
      <c r="F126" s="3">
        <v>77.058333333333337</v>
      </c>
      <c r="G126" s="3">
        <v>1.7166666666666666</v>
      </c>
      <c r="H126" s="3">
        <v>0.4</v>
      </c>
      <c r="I126" s="3">
        <v>0.53055555555555556</v>
      </c>
      <c r="J126" s="3">
        <v>0</v>
      </c>
      <c r="K126" s="3">
        <v>0</v>
      </c>
      <c r="L126" s="3">
        <v>5.0425555555555555</v>
      </c>
      <c r="M126" s="3">
        <v>5.5666666666666664</v>
      </c>
      <c r="N126" s="3">
        <v>0</v>
      </c>
      <c r="O126" s="3">
        <f>SUM(Table2[[#This Row],[Qualified Social Work Staff Hours]:[Other Social Work Staff Hours]])/Table2[[#This Row],[MDS Census]]</f>
        <v>6.1951279831828861E-2</v>
      </c>
      <c r="P126" s="3">
        <v>5.2805555555555559</v>
      </c>
      <c r="Q126" s="3">
        <v>21.975000000000001</v>
      </c>
      <c r="R126" s="3">
        <f>SUM(Table2[[#This Row],[Qualified Activities Professional Hours]:[Other Activities Professional Hours]])/Table2[[#This Row],[MDS Census]]</f>
        <v>0.30332632620254729</v>
      </c>
      <c r="S126" s="3">
        <v>5.0049999999999999</v>
      </c>
      <c r="T126" s="3">
        <v>13.698888888888883</v>
      </c>
      <c r="U126" s="3">
        <v>0</v>
      </c>
      <c r="V126" s="3">
        <f>SUM(Table2[[#This Row],[Occupational Therapist Hours]:[OT Aide Hours]])/Table2[[#This Row],[MDS Census]]</f>
        <v>0.20815506368245326</v>
      </c>
      <c r="W126" s="3">
        <v>10.061666666666666</v>
      </c>
      <c r="X126" s="3">
        <v>14.775</v>
      </c>
      <c r="Y126" s="3">
        <v>5.339333333333335</v>
      </c>
      <c r="Z126" s="3">
        <f>SUM(Table2[[#This Row],[Physical Therapist (PT) Hours]:[PT Aide Hours]])/Table2[[#This Row],[MDS Census]]</f>
        <v>0.33582787189316188</v>
      </c>
      <c r="AA126" s="3">
        <v>0</v>
      </c>
      <c r="AB126" s="3">
        <v>0</v>
      </c>
      <c r="AC126" s="3">
        <v>0</v>
      </c>
      <c r="AD126" s="3">
        <v>0</v>
      </c>
      <c r="AE126" s="3">
        <v>0</v>
      </c>
      <c r="AF126" s="3">
        <v>0</v>
      </c>
      <c r="AG126" s="3">
        <v>0</v>
      </c>
      <c r="AH126" s="1" t="s">
        <v>124</v>
      </c>
      <c r="AI126" s="17">
        <v>5</v>
      </c>
      <c r="AJ126" s="1"/>
    </row>
    <row r="127" spans="1:36" x14ac:dyDescent="0.2">
      <c r="A127" s="1" t="s">
        <v>680</v>
      </c>
      <c r="B127" s="1" t="s">
        <v>810</v>
      </c>
      <c r="C127" s="1" t="s">
        <v>1495</v>
      </c>
      <c r="D127" s="1" t="s">
        <v>1741</v>
      </c>
      <c r="E127" s="3">
        <v>182.46666666666667</v>
      </c>
      <c r="F127" s="3">
        <v>6.1333333333333337</v>
      </c>
      <c r="G127" s="3">
        <v>0</v>
      </c>
      <c r="H127" s="3">
        <v>0</v>
      </c>
      <c r="I127" s="3">
        <v>5.8638888888888889</v>
      </c>
      <c r="J127" s="3">
        <v>0</v>
      </c>
      <c r="K127" s="3">
        <v>0</v>
      </c>
      <c r="L127" s="3">
        <v>4.4223333333333334</v>
      </c>
      <c r="M127" s="3">
        <v>27.56388888888889</v>
      </c>
      <c r="N127" s="3">
        <v>27.719444444444445</v>
      </c>
      <c r="O127" s="3">
        <f>SUM(Table2[[#This Row],[Qualified Social Work Staff Hours]:[Other Social Work Staff Hours]])/Table2[[#This Row],[MDS Census]]</f>
        <v>0.30297771282426011</v>
      </c>
      <c r="P127" s="3">
        <v>4.6444444444444448</v>
      </c>
      <c r="Q127" s="3">
        <v>11.305555555555555</v>
      </c>
      <c r="R127" s="3">
        <f>SUM(Table2[[#This Row],[Qualified Activities Professional Hours]:[Other Activities Professional Hours]])/Table2[[#This Row],[MDS Census]]</f>
        <v>8.7413226160029223E-2</v>
      </c>
      <c r="S127" s="3">
        <v>3.2245555555555545</v>
      </c>
      <c r="T127" s="3">
        <v>3.9335555555555559</v>
      </c>
      <c r="U127" s="3">
        <v>0</v>
      </c>
      <c r="V127" s="3">
        <f>SUM(Table2[[#This Row],[Occupational Therapist Hours]:[OT Aide Hours]])/Table2[[#This Row],[MDS Census]]</f>
        <v>3.9229691876750697E-2</v>
      </c>
      <c r="W127" s="3">
        <v>4.9664444444444449</v>
      </c>
      <c r="X127" s="3">
        <v>9.1684444444444448</v>
      </c>
      <c r="Y127" s="3">
        <v>0</v>
      </c>
      <c r="Z127" s="3">
        <f>SUM(Table2[[#This Row],[Physical Therapist (PT) Hours]:[PT Aide Hours]])/Table2[[#This Row],[MDS Census]]</f>
        <v>7.7465594933625634E-2</v>
      </c>
      <c r="AA127" s="3">
        <v>0</v>
      </c>
      <c r="AB127" s="3">
        <v>0</v>
      </c>
      <c r="AC127" s="3">
        <v>0</v>
      </c>
      <c r="AD127" s="3">
        <v>0</v>
      </c>
      <c r="AE127" s="3">
        <v>0</v>
      </c>
      <c r="AF127" s="3">
        <v>55.091666666666669</v>
      </c>
      <c r="AG127" s="3">
        <v>0</v>
      </c>
      <c r="AH127" s="1" t="s">
        <v>125</v>
      </c>
      <c r="AI127" s="17">
        <v>5</v>
      </c>
      <c r="AJ127" s="1"/>
    </row>
    <row r="128" spans="1:36" x14ac:dyDescent="0.2">
      <c r="A128" s="1" t="s">
        <v>680</v>
      </c>
      <c r="B128" s="1" t="s">
        <v>811</v>
      </c>
      <c r="C128" s="1" t="s">
        <v>1496</v>
      </c>
      <c r="D128" s="1" t="s">
        <v>1753</v>
      </c>
      <c r="E128" s="3">
        <v>104.01111111111111</v>
      </c>
      <c r="F128" s="3">
        <v>46.916666666666664</v>
      </c>
      <c r="G128" s="3">
        <v>6.3888888888888884E-2</v>
      </c>
      <c r="H128" s="3">
        <v>0.3</v>
      </c>
      <c r="I128" s="3">
        <v>1.0555555555555556</v>
      </c>
      <c r="J128" s="3">
        <v>0</v>
      </c>
      <c r="K128" s="3">
        <v>0</v>
      </c>
      <c r="L128" s="3">
        <v>3.911111111111111</v>
      </c>
      <c r="M128" s="3">
        <v>4.9777777777777779</v>
      </c>
      <c r="N128" s="3">
        <v>2.9777777777777779</v>
      </c>
      <c r="O128" s="3">
        <f>SUM(Table2[[#This Row],[Qualified Social Work Staff Hours]:[Other Social Work Staff Hours]])/Table2[[#This Row],[MDS Census]]</f>
        <v>7.6487554748424322E-2</v>
      </c>
      <c r="P128" s="3">
        <v>5.666666666666667</v>
      </c>
      <c r="Q128" s="3">
        <v>27.2</v>
      </c>
      <c r="R128" s="3">
        <f>SUM(Table2[[#This Row],[Qualified Activities Professional Hours]:[Other Activities Professional Hours]])/Table2[[#This Row],[MDS Census]]</f>
        <v>0.31599188120927252</v>
      </c>
      <c r="S128" s="3">
        <v>5.8250000000000002</v>
      </c>
      <c r="T128" s="3">
        <v>18.086111111111112</v>
      </c>
      <c r="U128" s="3">
        <v>0</v>
      </c>
      <c r="V128" s="3">
        <f>SUM(Table2[[#This Row],[Occupational Therapist Hours]:[OT Aide Hours]])/Table2[[#This Row],[MDS Census]]</f>
        <v>0.22988996902040382</v>
      </c>
      <c r="W128" s="3">
        <v>3.7833333333333332</v>
      </c>
      <c r="X128" s="3">
        <v>15.486111111111111</v>
      </c>
      <c r="Y128" s="3">
        <v>0</v>
      </c>
      <c r="Z128" s="3">
        <f>SUM(Table2[[#This Row],[Physical Therapist (PT) Hours]:[PT Aide Hours]])/Table2[[#This Row],[MDS Census]]</f>
        <v>0.18526332656767441</v>
      </c>
      <c r="AA128" s="3">
        <v>0</v>
      </c>
      <c r="AB128" s="3">
        <v>0</v>
      </c>
      <c r="AC128" s="3">
        <v>4.8</v>
      </c>
      <c r="AD128" s="3">
        <v>0</v>
      </c>
      <c r="AE128" s="3">
        <v>0</v>
      </c>
      <c r="AF128" s="3">
        <v>0</v>
      </c>
      <c r="AG128" s="3">
        <v>0</v>
      </c>
      <c r="AH128" s="1" t="s">
        <v>126</v>
      </c>
      <c r="AI128" s="17">
        <v>5</v>
      </c>
      <c r="AJ128" s="1"/>
    </row>
    <row r="129" spans="1:36" x14ac:dyDescent="0.2">
      <c r="A129" s="1" t="s">
        <v>680</v>
      </c>
      <c r="B129" s="1" t="s">
        <v>812</v>
      </c>
      <c r="C129" s="1" t="s">
        <v>1438</v>
      </c>
      <c r="D129" s="1" t="s">
        <v>1706</v>
      </c>
      <c r="E129" s="3">
        <v>57.411111111111111</v>
      </c>
      <c r="F129" s="3">
        <v>1.4722222222222223</v>
      </c>
      <c r="G129" s="3">
        <v>0.21111111111111111</v>
      </c>
      <c r="H129" s="3">
        <v>0</v>
      </c>
      <c r="I129" s="3">
        <v>0.27777777777777779</v>
      </c>
      <c r="J129" s="3">
        <v>0</v>
      </c>
      <c r="K129" s="3">
        <v>0</v>
      </c>
      <c r="L129" s="3">
        <v>0.30266666666666669</v>
      </c>
      <c r="M129" s="3">
        <v>0</v>
      </c>
      <c r="N129" s="3">
        <v>0.84444444444444444</v>
      </c>
      <c r="O129" s="3">
        <f>SUM(Table2[[#This Row],[Qualified Social Work Staff Hours]:[Other Social Work Staff Hours]])/Table2[[#This Row],[MDS Census]]</f>
        <v>1.4708728469131023E-2</v>
      </c>
      <c r="P129" s="3">
        <v>3.1472222222222221</v>
      </c>
      <c r="Q129" s="3">
        <v>1.4944444444444445</v>
      </c>
      <c r="R129" s="3">
        <f>SUM(Table2[[#This Row],[Qualified Activities Professional Hours]:[Other Activities Professional Hours]])/Table2[[#This Row],[MDS Census]]</f>
        <v>8.0849622604993218E-2</v>
      </c>
      <c r="S129" s="3">
        <v>1.6403333333333336</v>
      </c>
      <c r="T129" s="3">
        <v>7.1127777777777812</v>
      </c>
      <c r="U129" s="3">
        <v>0</v>
      </c>
      <c r="V129" s="3">
        <f>SUM(Table2[[#This Row],[Occupational Therapist Hours]:[OT Aide Hours]])/Table2[[#This Row],[MDS Census]]</f>
        <v>0.15246371201857953</v>
      </c>
      <c r="W129" s="3">
        <v>1.6860000000000008</v>
      </c>
      <c r="X129" s="3">
        <v>9.5661111111111108</v>
      </c>
      <c r="Y129" s="3">
        <v>0</v>
      </c>
      <c r="Z129" s="3">
        <f>SUM(Table2[[#This Row],[Physical Therapist (PT) Hours]:[PT Aide Hours]])/Table2[[#This Row],[MDS Census]]</f>
        <v>0.19599187149216182</v>
      </c>
      <c r="AA129" s="3">
        <v>0</v>
      </c>
      <c r="AB129" s="3">
        <v>0</v>
      </c>
      <c r="AC129" s="3">
        <v>0</v>
      </c>
      <c r="AD129" s="3">
        <v>0</v>
      </c>
      <c r="AE129" s="3">
        <v>0</v>
      </c>
      <c r="AF129" s="3">
        <v>0</v>
      </c>
      <c r="AG129" s="3">
        <v>0</v>
      </c>
      <c r="AH129" s="1" t="s">
        <v>127</v>
      </c>
      <c r="AI129" s="17">
        <v>5</v>
      </c>
      <c r="AJ129" s="1"/>
    </row>
    <row r="130" spans="1:36" x14ac:dyDescent="0.2">
      <c r="A130" s="1" t="s">
        <v>680</v>
      </c>
      <c r="B130" s="1" t="s">
        <v>813</v>
      </c>
      <c r="C130" s="1" t="s">
        <v>1439</v>
      </c>
      <c r="D130" s="1" t="s">
        <v>1741</v>
      </c>
      <c r="E130" s="3">
        <v>157.54444444444445</v>
      </c>
      <c r="F130" s="3">
        <v>10.447222222222223</v>
      </c>
      <c r="G130" s="3">
        <v>0.26666666666666666</v>
      </c>
      <c r="H130" s="3">
        <v>0.9555555555555556</v>
      </c>
      <c r="I130" s="3">
        <v>2.3805555555555555</v>
      </c>
      <c r="J130" s="3">
        <v>0</v>
      </c>
      <c r="K130" s="3">
        <v>0</v>
      </c>
      <c r="L130" s="3">
        <v>0.83000000000000018</v>
      </c>
      <c r="M130" s="3">
        <v>4.4444444444444446E-2</v>
      </c>
      <c r="N130" s="3">
        <v>9.9638888888888886</v>
      </c>
      <c r="O130" s="3">
        <f>SUM(Table2[[#This Row],[Qualified Social Work Staff Hours]:[Other Social Work Staff Hours]])/Table2[[#This Row],[MDS Census]]</f>
        <v>6.3527047041399248E-2</v>
      </c>
      <c r="P130" s="3">
        <v>8.4638888888888886</v>
      </c>
      <c r="Q130" s="3">
        <v>22.952777777777779</v>
      </c>
      <c r="R130" s="3">
        <f>SUM(Table2[[#This Row],[Qualified Activities Professional Hours]:[Other Activities Professional Hours]])/Table2[[#This Row],[MDS Census]]</f>
        <v>0.19941462726567458</v>
      </c>
      <c r="S130" s="3">
        <v>6.5914444444444431</v>
      </c>
      <c r="T130" s="3">
        <v>2.1492222222222228</v>
      </c>
      <c r="U130" s="3">
        <v>0</v>
      </c>
      <c r="V130" s="3">
        <f>SUM(Table2[[#This Row],[Occupational Therapist Hours]:[OT Aide Hours]])/Table2[[#This Row],[MDS Census]]</f>
        <v>5.5480640383665979E-2</v>
      </c>
      <c r="W130" s="3">
        <v>3.5759999999999992</v>
      </c>
      <c r="X130" s="3">
        <v>3.9268888888888864</v>
      </c>
      <c r="Y130" s="3">
        <v>0</v>
      </c>
      <c r="Z130" s="3">
        <f>SUM(Table2[[#This Row],[Physical Therapist (PT) Hours]:[PT Aide Hours]])/Table2[[#This Row],[MDS Census]]</f>
        <v>4.7623950913322499E-2</v>
      </c>
      <c r="AA130" s="3">
        <v>22.352777777777778</v>
      </c>
      <c r="AB130" s="3">
        <v>6.6666666666666666E-2</v>
      </c>
      <c r="AC130" s="3">
        <v>0</v>
      </c>
      <c r="AD130" s="3">
        <v>0</v>
      </c>
      <c r="AE130" s="3">
        <v>0</v>
      </c>
      <c r="AF130" s="3">
        <v>0</v>
      </c>
      <c r="AG130" s="3">
        <v>0</v>
      </c>
      <c r="AH130" s="1" t="s">
        <v>128</v>
      </c>
      <c r="AI130" s="17">
        <v>5</v>
      </c>
      <c r="AJ130" s="1"/>
    </row>
    <row r="131" spans="1:36" x14ac:dyDescent="0.2">
      <c r="A131" s="1" t="s">
        <v>680</v>
      </c>
      <c r="B131" s="1" t="s">
        <v>814</v>
      </c>
      <c r="C131" s="1" t="s">
        <v>1497</v>
      </c>
      <c r="D131" s="1" t="s">
        <v>1732</v>
      </c>
      <c r="E131" s="3">
        <v>79.922222222222217</v>
      </c>
      <c r="F131" s="3">
        <v>0</v>
      </c>
      <c r="G131" s="3">
        <v>0</v>
      </c>
      <c r="H131" s="3">
        <v>0.6166666666666667</v>
      </c>
      <c r="I131" s="3">
        <v>0</v>
      </c>
      <c r="J131" s="3">
        <v>0</v>
      </c>
      <c r="K131" s="3">
        <v>0</v>
      </c>
      <c r="L131" s="3">
        <v>2.1292222222222228</v>
      </c>
      <c r="M131" s="3">
        <v>10.691666666666666</v>
      </c>
      <c r="N131" s="3">
        <v>12.46111111111111</v>
      </c>
      <c r="O131" s="3">
        <f>SUM(Table2[[#This Row],[Qualified Social Work Staff Hours]:[Other Social Work Staff Hours]])/Table2[[#This Row],[MDS Census]]</f>
        <v>0.28969136660642292</v>
      </c>
      <c r="P131" s="3">
        <v>5.1944444444444446</v>
      </c>
      <c r="Q131" s="3">
        <v>11.166666666666666</v>
      </c>
      <c r="R131" s="3">
        <f>SUM(Table2[[#This Row],[Qualified Activities Professional Hours]:[Other Activities Professional Hours]])/Table2[[#This Row],[MDS Census]]</f>
        <v>0.20471291533435285</v>
      </c>
      <c r="S131" s="3">
        <v>1.5164444444444443</v>
      </c>
      <c r="T131" s="3">
        <v>9.7820000000000018</v>
      </c>
      <c r="U131" s="3">
        <v>0</v>
      </c>
      <c r="V131" s="3">
        <f>SUM(Table2[[#This Row],[Occupational Therapist Hours]:[OT Aide Hours]])/Table2[[#This Row],[MDS Census]]</f>
        <v>0.14136799666342278</v>
      </c>
      <c r="W131" s="3">
        <v>4.8284444444444441</v>
      </c>
      <c r="X131" s="3">
        <v>7.4626666666666681</v>
      </c>
      <c r="Y131" s="3">
        <v>4.4913333333333334</v>
      </c>
      <c r="Z131" s="3">
        <f>SUM(Table2[[#This Row],[Physical Therapist (PT) Hours]:[PT Aide Hours]])/Table2[[#This Row],[MDS Census]]</f>
        <v>0.2099847073543723</v>
      </c>
      <c r="AA131" s="3">
        <v>0</v>
      </c>
      <c r="AB131" s="3">
        <v>0</v>
      </c>
      <c r="AC131" s="3">
        <v>0</v>
      </c>
      <c r="AD131" s="3">
        <v>0</v>
      </c>
      <c r="AE131" s="3">
        <v>0</v>
      </c>
      <c r="AF131" s="3">
        <v>0</v>
      </c>
      <c r="AG131" s="3">
        <v>0</v>
      </c>
      <c r="AH131" s="1" t="s">
        <v>129</v>
      </c>
      <c r="AI131" s="17">
        <v>5</v>
      </c>
      <c r="AJ131" s="1"/>
    </row>
    <row r="132" spans="1:36" x14ac:dyDescent="0.2">
      <c r="A132" s="1" t="s">
        <v>680</v>
      </c>
      <c r="B132" s="1" t="s">
        <v>815</v>
      </c>
      <c r="C132" s="1" t="s">
        <v>1389</v>
      </c>
      <c r="D132" s="1" t="s">
        <v>1764</v>
      </c>
      <c r="E132" s="3">
        <v>74.066666666666663</v>
      </c>
      <c r="F132" s="3">
        <v>33.098999999999997</v>
      </c>
      <c r="G132" s="3">
        <v>1.6694444444444445</v>
      </c>
      <c r="H132" s="3">
        <v>0.26666666666666666</v>
      </c>
      <c r="I132" s="3">
        <v>0.5444444444444444</v>
      </c>
      <c r="J132" s="3">
        <v>0</v>
      </c>
      <c r="K132" s="3">
        <v>0</v>
      </c>
      <c r="L132" s="3">
        <v>4.4538888888888888</v>
      </c>
      <c r="M132" s="3">
        <v>6.6666666666666666E-2</v>
      </c>
      <c r="N132" s="3">
        <v>5.4749999999999996</v>
      </c>
      <c r="O132" s="3">
        <f>SUM(Table2[[#This Row],[Qualified Social Work Staff Hours]:[Other Social Work Staff Hours]])/Table2[[#This Row],[MDS Census]]</f>
        <v>7.4819981998199822E-2</v>
      </c>
      <c r="P132" s="3">
        <v>5.4916666666666663</v>
      </c>
      <c r="Q132" s="3">
        <v>17.722222222222221</v>
      </c>
      <c r="R132" s="3">
        <f>SUM(Table2[[#This Row],[Qualified Activities Professional Hours]:[Other Activities Professional Hours]])/Table2[[#This Row],[MDS Census]]</f>
        <v>0.31341884188418845</v>
      </c>
      <c r="S132" s="3">
        <v>2.0552222222222225</v>
      </c>
      <c r="T132" s="3">
        <v>5.5708888888888888</v>
      </c>
      <c r="U132" s="3">
        <v>0</v>
      </c>
      <c r="V132" s="3">
        <f>SUM(Table2[[#This Row],[Occupational Therapist Hours]:[OT Aide Hours]])/Table2[[#This Row],[MDS Census]]</f>
        <v>0.10296279627962797</v>
      </c>
      <c r="W132" s="3">
        <v>2.6385555555555547</v>
      </c>
      <c r="X132" s="3">
        <v>14.725555555555552</v>
      </c>
      <c r="Y132" s="3">
        <v>0</v>
      </c>
      <c r="Z132" s="3">
        <f>SUM(Table2[[#This Row],[Physical Therapist (PT) Hours]:[PT Aide Hours]])/Table2[[#This Row],[MDS Census]]</f>
        <v>0.23443894389438941</v>
      </c>
      <c r="AA132" s="3">
        <v>0</v>
      </c>
      <c r="AB132" s="3">
        <v>0</v>
      </c>
      <c r="AC132" s="3">
        <v>0</v>
      </c>
      <c r="AD132" s="3">
        <v>0</v>
      </c>
      <c r="AE132" s="3">
        <v>0</v>
      </c>
      <c r="AF132" s="3">
        <v>0</v>
      </c>
      <c r="AG132" s="3">
        <v>0.44444444444444442</v>
      </c>
      <c r="AH132" s="1" t="s">
        <v>130</v>
      </c>
      <c r="AI132" s="17">
        <v>5</v>
      </c>
      <c r="AJ132" s="1"/>
    </row>
    <row r="133" spans="1:36" x14ac:dyDescent="0.2">
      <c r="A133" s="1" t="s">
        <v>680</v>
      </c>
      <c r="B133" s="1" t="s">
        <v>816</v>
      </c>
      <c r="C133" s="1" t="s">
        <v>1498</v>
      </c>
      <c r="D133" s="1" t="s">
        <v>1744</v>
      </c>
      <c r="E133" s="3">
        <v>88.966666666666669</v>
      </c>
      <c r="F133" s="3">
        <v>11.016666666666667</v>
      </c>
      <c r="G133" s="3">
        <v>0</v>
      </c>
      <c r="H133" s="3">
        <v>0</v>
      </c>
      <c r="I133" s="3">
        <v>0</v>
      </c>
      <c r="J133" s="3">
        <v>0</v>
      </c>
      <c r="K133" s="3">
        <v>0</v>
      </c>
      <c r="L133" s="3">
        <v>0</v>
      </c>
      <c r="M133" s="3">
        <v>11.933333333333334</v>
      </c>
      <c r="N133" s="3">
        <v>0</v>
      </c>
      <c r="O133" s="3">
        <f>SUM(Table2[[#This Row],[Qualified Social Work Staff Hours]:[Other Social Work Staff Hours]])/Table2[[#This Row],[MDS Census]]</f>
        <v>0.13413263394529787</v>
      </c>
      <c r="P133" s="3">
        <v>6.1416666666666666</v>
      </c>
      <c r="Q133" s="3">
        <v>10.138888888888889</v>
      </c>
      <c r="R133" s="3">
        <f>SUM(Table2[[#This Row],[Qualified Activities Professional Hours]:[Other Activities Professional Hours]])/Table2[[#This Row],[MDS Census]]</f>
        <v>0.1829961283876608</v>
      </c>
      <c r="S133" s="3">
        <v>0</v>
      </c>
      <c r="T133" s="3">
        <v>0</v>
      </c>
      <c r="U133" s="3">
        <v>0</v>
      </c>
      <c r="V133" s="3">
        <f>SUM(Table2[[#This Row],[Occupational Therapist Hours]:[OT Aide Hours]])/Table2[[#This Row],[MDS Census]]</f>
        <v>0</v>
      </c>
      <c r="W133" s="3">
        <v>0</v>
      </c>
      <c r="X133" s="3">
        <v>0</v>
      </c>
      <c r="Y133" s="3">
        <v>0</v>
      </c>
      <c r="Z133" s="3">
        <f>SUM(Table2[[#This Row],[Physical Therapist (PT) Hours]:[PT Aide Hours]])/Table2[[#This Row],[MDS Census]]</f>
        <v>0</v>
      </c>
      <c r="AA133" s="3">
        <v>0</v>
      </c>
      <c r="AB133" s="3">
        <v>0</v>
      </c>
      <c r="AC133" s="3">
        <v>0</v>
      </c>
      <c r="AD133" s="3">
        <v>0</v>
      </c>
      <c r="AE133" s="3">
        <v>0</v>
      </c>
      <c r="AF133" s="3">
        <v>0</v>
      </c>
      <c r="AG133" s="3">
        <v>0</v>
      </c>
      <c r="AH133" s="1" t="s">
        <v>131</v>
      </c>
      <c r="AI133" s="17">
        <v>5</v>
      </c>
      <c r="AJ133" s="1"/>
    </row>
    <row r="134" spans="1:36" x14ac:dyDescent="0.2">
      <c r="A134" s="1" t="s">
        <v>680</v>
      </c>
      <c r="B134" s="1" t="s">
        <v>817</v>
      </c>
      <c r="C134" s="1" t="s">
        <v>1499</v>
      </c>
      <c r="D134" s="1" t="s">
        <v>1733</v>
      </c>
      <c r="E134" s="3">
        <v>89.266666666666666</v>
      </c>
      <c r="F134" s="3">
        <v>5.6888888888888891</v>
      </c>
      <c r="G134" s="3">
        <v>0</v>
      </c>
      <c r="H134" s="3">
        <v>0</v>
      </c>
      <c r="I134" s="3">
        <v>0.81111111111111112</v>
      </c>
      <c r="J134" s="3">
        <v>0</v>
      </c>
      <c r="K134" s="3">
        <v>0</v>
      </c>
      <c r="L134" s="3">
        <v>0</v>
      </c>
      <c r="M134" s="3">
        <v>0</v>
      </c>
      <c r="N134" s="3">
        <v>17.272222222222222</v>
      </c>
      <c r="O134" s="3">
        <f>SUM(Table2[[#This Row],[Qualified Social Work Staff Hours]:[Other Social Work Staff Hours]])/Table2[[#This Row],[MDS Census]]</f>
        <v>0.19349016679113767</v>
      </c>
      <c r="P134" s="3">
        <v>5.2555555555555555</v>
      </c>
      <c r="Q134" s="3">
        <v>10.891666666666667</v>
      </c>
      <c r="R134" s="3">
        <f>SUM(Table2[[#This Row],[Qualified Activities Professional Hours]:[Other Activities Professional Hours]])/Table2[[#This Row],[MDS Census]]</f>
        <v>0.18088747821757531</v>
      </c>
      <c r="S134" s="3">
        <v>1.586111111111111</v>
      </c>
      <c r="T134" s="3">
        <v>1.9388888888888889</v>
      </c>
      <c r="U134" s="3">
        <v>0</v>
      </c>
      <c r="V134" s="3">
        <f>SUM(Table2[[#This Row],[Occupational Therapist Hours]:[OT Aide Hours]])/Table2[[#This Row],[MDS Census]]</f>
        <v>3.9488424197162059E-2</v>
      </c>
      <c r="W134" s="3">
        <v>5.083333333333333</v>
      </c>
      <c r="X134" s="3">
        <v>0</v>
      </c>
      <c r="Y134" s="3">
        <v>0</v>
      </c>
      <c r="Z134" s="3">
        <f>SUM(Table2[[#This Row],[Physical Therapist (PT) Hours]:[PT Aide Hours]])/Table2[[#This Row],[MDS Census]]</f>
        <v>5.6945481702763256E-2</v>
      </c>
      <c r="AA134" s="3">
        <v>0</v>
      </c>
      <c r="AB134" s="3">
        <v>0</v>
      </c>
      <c r="AC134" s="3">
        <v>0</v>
      </c>
      <c r="AD134" s="3">
        <v>0</v>
      </c>
      <c r="AE134" s="3">
        <v>0</v>
      </c>
      <c r="AF134" s="3">
        <v>0</v>
      </c>
      <c r="AG134" s="3">
        <v>0</v>
      </c>
      <c r="AH134" s="1" t="s">
        <v>132</v>
      </c>
      <c r="AI134" s="17">
        <v>5</v>
      </c>
      <c r="AJ134" s="1"/>
    </row>
    <row r="135" spans="1:36" x14ac:dyDescent="0.2">
      <c r="A135" s="1" t="s">
        <v>680</v>
      </c>
      <c r="B135" s="1" t="s">
        <v>818</v>
      </c>
      <c r="C135" s="1" t="s">
        <v>1455</v>
      </c>
      <c r="D135" s="1" t="s">
        <v>1743</v>
      </c>
      <c r="E135" s="3">
        <v>45.555555555555557</v>
      </c>
      <c r="F135" s="3">
        <v>5.4222222222222225</v>
      </c>
      <c r="G135" s="3">
        <v>0.33333333333333331</v>
      </c>
      <c r="H135" s="3">
        <v>0.57222222222222219</v>
      </c>
      <c r="I135" s="3">
        <v>0.46755555555555556</v>
      </c>
      <c r="J135" s="3">
        <v>0</v>
      </c>
      <c r="K135" s="3">
        <v>0</v>
      </c>
      <c r="L135" s="3">
        <v>1.4086666666666661</v>
      </c>
      <c r="M135" s="3">
        <v>1.1204444444444446</v>
      </c>
      <c r="N135" s="3">
        <v>1.600111111111111</v>
      </c>
      <c r="O135" s="3">
        <f>SUM(Table2[[#This Row],[Qualified Social Work Staff Hours]:[Other Social Work Staff Hours]])/Table2[[#This Row],[MDS Census]]</f>
        <v>5.9719512195121949E-2</v>
      </c>
      <c r="P135" s="3">
        <v>0</v>
      </c>
      <c r="Q135" s="3">
        <v>18.635555555555555</v>
      </c>
      <c r="R135" s="3">
        <f>SUM(Table2[[#This Row],[Qualified Activities Professional Hours]:[Other Activities Professional Hours]])/Table2[[#This Row],[MDS Census]]</f>
        <v>0.40907317073170729</v>
      </c>
      <c r="S135" s="3">
        <v>1.6503333333333337</v>
      </c>
      <c r="T135" s="3">
        <v>11.060888888888886</v>
      </c>
      <c r="U135" s="3">
        <v>0</v>
      </c>
      <c r="V135" s="3">
        <f>SUM(Table2[[#This Row],[Occupational Therapist Hours]:[OT Aide Hours]])/Table2[[#This Row],[MDS Census]]</f>
        <v>0.27902682926829264</v>
      </c>
      <c r="W135" s="3">
        <v>2.4368888888888889</v>
      </c>
      <c r="X135" s="3">
        <v>11.126666666666665</v>
      </c>
      <c r="Y135" s="3">
        <v>13.888888888888889</v>
      </c>
      <c r="Z135" s="3">
        <f>SUM(Table2[[#This Row],[Physical Therapist (PT) Hours]:[PT Aide Hours]])/Table2[[#This Row],[MDS Census]]</f>
        <v>0.60261463414634142</v>
      </c>
      <c r="AA135" s="3">
        <v>0</v>
      </c>
      <c r="AB135" s="3">
        <v>5.32711111111111</v>
      </c>
      <c r="AC135" s="3">
        <v>0</v>
      </c>
      <c r="AD135" s="3">
        <v>0</v>
      </c>
      <c r="AE135" s="3">
        <v>0</v>
      </c>
      <c r="AF135" s="3">
        <v>0</v>
      </c>
      <c r="AG135" s="3">
        <v>0</v>
      </c>
      <c r="AH135" s="1" t="s">
        <v>133</v>
      </c>
      <c r="AI135" s="17">
        <v>5</v>
      </c>
      <c r="AJ135" s="1"/>
    </row>
    <row r="136" spans="1:36" x14ac:dyDescent="0.2">
      <c r="A136" s="1" t="s">
        <v>680</v>
      </c>
      <c r="B136" s="1" t="s">
        <v>819</v>
      </c>
      <c r="C136" s="1" t="s">
        <v>1500</v>
      </c>
      <c r="D136" s="1" t="s">
        <v>1771</v>
      </c>
      <c r="E136" s="3">
        <v>54.755555555555553</v>
      </c>
      <c r="F136" s="3">
        <v>23.788888888888888</v>
      </c>
      <c r="G136" s="3">
        <v>0.26666666666666666</v>
      </c>
      <c r="H136" s="3">
        <v>0.31111111111111112</v>
      </c>
      <c r="I136" s="3">
        <v>0.4</v>
      </c>
      <c r="J136" s="3">
        <v>0</v>
      </c>
      <c r="K136" s="3">
        <v>0</v>
      </c>
      <c r="L136" s="3">
        <v>1.1896666666666669</v>
      </c>
      <c r="M136" s="3">
        <v>5.333333333333333</v>
      </c>
      <c r="N136" s="3">
        <v>0</v>
      </c>
      <c r="O136" s="3">
        <f>SUM(Table2[[#This Row],[Qualified Social Work Staff Hours]:[Other Social Work Staff Hours]])/Table2[[#This Row],[MDS Census]]</f>
        <v>9.7402597402597407E-2</v>
      </c>
      <c r="P136" s="3">
        <v>5.3111111111111109</v>
      </c>
      <c r="Q136" s="3">
        <v>8.6444444444444386</v>
      </c>
      <c r="R136" s="3">
        <f>SUM(Table2[[#This Row],[Qualified Activities Professional Hours]:[Other Activities Professional Hours]])/Table2[[#This Row],[MDS Census]]</f>
        <v>0.25487012987012975</v>
      </c>
      <c r="S136" s="3">
        <v>1.594111111111111</v>
      </c>
      <c r="T136" s="3">
        <v>4.6489999999999991</v>
      </c>
      <c r="U136" s="3">
        <v>0</v>
      </c>
      <c r="V136" s="3">
        <f>SUM(Table2[[#This Row],[Occupational Therapist Hours]:[OT Aide Hours]])/Table2[[#This Row],[MDS Census]]</f>
        <v>0.11401785714285713</v>
      </c>
      <c r="W136" s="3">
        <v>1.8945555555555555</v>
      </c>
      <c r="X136" s="3">
        <v>6.0062222222222212</v>
      </c>
      <c r="Y136" s="3">
        <v>0.26411111111111113</v>
      </c>
      <c r="Z136" s="3">
        <f>SUM(Table2[[#This Row],[Physical Therapist (PT) Hours]:[PT Aide Hours]])/Table2[[#This Row],[MDS Census]]</f>
        <v>0.14911525974025971</v>
      </c>
      <c r="AA136" s="3">
        <v>0</v>
      </c>
      <c r="AB136" s="3">
        <v>0</v>
      </c>
      <c r="AC136" s="3">
        <v>0</v>
      </c>
      <c r="AD136" s="3">
        <v>0</v>
      </c>
      <c r="AE136" s="3">
        <v>0</v>
      </c>
      <c r="AF136" s="3">
        <v>0</v>
      </c>
      <c r="AG136" s="3">
        <v>0</v>
      </c>
      <c r="AH136" s="1" t="s">
        <v>134</v>
      </c>
      <c r="AI136" s="17">
        <v>5</v>
      </c>
      <c r="AJ136" s="1"/>
    </row>
    <row r="137" spans="1:36" x14ac:dyDescent="0.2">
      <c r="A137" s="1" t="s">
        <v>680</v>
      </c>
      <c r="B137" s="1" t="s">
        <v>820</v>
      </c>
      <c r="C137" s="1" t="s">
        <v>1371</v>
      </c>
      <c r="D137" s="1" t="s">
        <v>1706</v>
      </c>
      <c r="E137" s="3">
        <v>49.666666666666664</v>
      </c>
      <c r="F137" s="3">
        <v>5.7142222222222196</v>
      </c>
      <c r="G137" s="3">
        <v>0</v>
      </c>
      <c r="H137" s="3">
        <v>0.24444444444444444</v>
      </c>
      <c r="I137" s="3">
        <v>0.28333333333333333</v>
      </c>
      <c r="J137" s="3">
        <v>0</v>
      </c>
      <c r="K137" s="3">
        <v>0</v>
      </c>
      <c r="L137" s="3">
        <v>2.7204444444444449</v>
      </c>
      <c r="M137" s="3">
        <v>0</v>
      </c>
      <c r="N137" s="3">
        <v>0.75600000000000012</v>
      </c>
      <c r="O137" s="3">
        <f>SUM(Table2[[#This Row],[Qualified Social Work Staff Hours]:[Other Social Work Staff Hours]])/Table2[[#This Row],[MDS Census]]</f>
        <v>1.5221476510067116E-2</v>
      </c>
      <c r="P137" s="3">
        <v>4.5381111111111112</v>
      </c>
      <c r="Q137" s="3">
        <v>0</v>
      </c>
      <c r="R137" s="3">
        <f>SUM(Table2[[#This Row],[Qualified Activities Professional Hours]:[Other Activities Professional Hours]])/Table2[[#This Row],[MDS Census]]</f>
        <v>9.1371364653243858E-2</v>
      </c>
      <c r="S137" s="3">
        <v>0.72522222222222221</v>
      </c>
      <c r="T137" s="3">
        <v>2.9351111111111114</v>
      </c>
      <c r="U137" s="3">
        <v>0</v>
      </c>
      <c r="V137" s="3">
        <f>SUM(Table2[[#This Row],[Occupational Therapist Hours]:[OT Aide Hours]])/Table2[[#This Row],[MDS Census]]</f>
        <v>7.3697986577181226E-2</v>
      </c>
      <c r="W137" s="3">
        <v>0.79588888888888887</v>
      </c>
      <c r="X137" s="3">
        <v>2.6437777777777773</v>
      </c>
      <c r="Y137" s="3">
        <v>0</v>
      </c>
      <c r="Z137" s="3">
        <f>SUM(Table2[[#This Row],[Physical Therapist (PT) Hours]:[PT Aide Hours]])/Table2[[#This Row],[MDS Census]]</f>
        <v>6.9255033557046972E-2</v>
      </c>
      <c r="AA137" s="3">
        <v>0</v>
      </c>
      <c r="AB137" s="3">
        <v>0</v>
      </c>
      <c r="AC137" s="3">
        <v>0</v>
      </c>
      <c r="AD137" s="3">
        <v>0</v>
      </c>
      <c r="AE137" s="3">
        <v>0</v>
      </c>
      <c r="AF137" s="3">
        <v>0</v>
      </c>
      <c r="AG137" s="3">
        <v>0</v>
      </c>
      <c r="AH137" s="1" t="s">
        <v>135</v>
      </c>
      <c r="AI137" s="17">
        <v>5</v>
      </c>
      <c r="AJ137" s="1"/>
    </row>
    <row r="138" spans="1:36" x14ac:dyDescent="0.2">
      <c r="A138" s="1" t="s">
        <v>680</v>
      </c>
      <c r="B138" s="1" t="s">
        <v>821</v>
      </c>
      <c r="C138" s="1" t="s">
        <v>1501</v>
      </c>
      <c r="D138" s="1" t="s">
        <v>1768</v>
      </c>
      <c r="E138" s="3">
        <v>91.411111111111111</v>
      </c>
      <c r="F138" s="3">
        <v>5.4222222222222225</v>
      </c>
      <c r="G138" s="3">
        <v>0</v>
      </c>
      <c r="H138" s="3">
        <v>0.3</v>
      </c>
      <c r="I138" s="3">
        <v>0</v>
      </c>
      <c r="J138" s="3">
        <v>0</v>
      </c>
      <c r="K138" s="3">
        <v>0</v>
      </c>
      <c r="L138" s="3">
        <v>6.0116666666666676</v>
      </c>
      <c r="M138" s="3">
        <v>0</v>
      </c>
      <c r="N138" s="3">
        <v>5.5111111111111111</v>
      </c>
      <c r="O138" s="3">
        <f>SUM(Table2[[#This Row],[Qualified Social Work Staff Hours]:[Other Social Work Staff Hours]])/Table2[[#This Row],[MDS Census]]</f>
        <v>6.0289291357724567E-2</v>
      </c>
      <c r="P138" s="3">
        <v>5.6888888888888891</v>
      </c>
      <c r="Q138" s="3">
        <v>9.1416666666666675</v>
      </c>
      <c r="R138" s="3">
        <f>SUM(Table2[[#This Row],[Qualified Activities Professional Hours]:[Other Activities Professional Hours]])/Table2[[#This Row],[MDS Census]]</f>
        <v>0.16224018475750576</v>
      </c>
      <c r="S138" s="3">
        <v>5.7407777777777778</v>
      </c>
      <c r="T138" s="3">
        <v>20.995333333333328</v>
      </c>
      <c r="U138" s="3">
        <v>0</v>
      </c>
      <c r="V138" s="3">
        <f>SUM(Table2[[#This Row],[Occupational Therapist Hours]:[OT Aide Hours]])/Table2[[#This Row],[MDS Census]]</f>
        <v>0.29248207122888048</v>
      </c>
      <c r="W138" s="3">
        <v>5.2276666666666678</v>
      </c>
      <c r="X138" s="3">
        <v>14.846111111111117</v>
      </c>
      <c r="Y138" s="3">
        <v>0</v>
      </c>
      <c r="Z138" s="3">
        <f>SUM(Table2[[#This Row],[Physical Therapist (PT) Hours]:[PT Aide Hours]])/Table2[[#This Row],[MDS Census]]</f>
        <v>0.21959888173088618</v>
      </c>
      <c r="AA138" s="3">
        <v>0</v>
      </c>
      <c r="AB138" s="3">
        <v>0</v>
      </c>
      <c r="AC138" s="3">
        <v>0</v>
      </c>
      <c r="AD138" s="3">
        <v>0</v>
      </c>
      <c r="AE138" s="3">
        <v>0</v>
      </c>
      <c r="AF138" s="3">
        <v>0</v>
      </c>
      <c r="AG138" s="3">
        <v>0</v>
      </c>
      <c r="AH138" s="1" t="s">
        <v>136</v>
      </c>
      <c r="AI138" s="17">
        <v>5</v>
      </c>
      <c r="AJ138" s="1"/>
    </row>
    <row r="139" spans="1:36" x14ac:dyDescent="0.2">
      <c r="A139" s="1" t="s">
        <v>680</v>
      </c>
      <c r="B139" s="1" t="s">
        <v>822</v>
      </c>
      <c r="C139" s="1" t="s">
        <v>1502</v>
      </c>
      <c r="D139" s="1" t="s">
        <v>1748</v>
      </c>
      <c r="E139" s="3">
        <v>89.088888888888889</v>
      </c>
      <c r="F139" s="3">
        <v>5.6</v>
      </c>
      <c r="G139" s="3">
        <v>0</v>
      </c>
      <c r="H139" s="3">
        <v>0</v>
      </c>
      <c r="I139" s="3">
        <v>0</v>
      </c>
      <c r="J139" s="3">
        <v>0</v>
      </c>
      <c r="K139" s="3">
        <v>0</v>
      </c>
      <c r="L139" s="3">
        <v>0.69666666666666666</v>
      </c>
      <c r="M139" s="3">
        <v>5.6</v>
      </c>
      <c r="N139" s="3">
        <v>5.4444444444444446</v>
      </c>
      <c r="O139" s="3">
        <f>SUM(Table2[[#This Row],[Qualified Social Work Staff Hours]:[Other Social Work Staff Hours]])/Table2[[#This Row],[MDS Census]]</f>
        <v>0.12397106510351709</v>
      </c>
      <c r="P139" s="3">
        <v>5.3722222222222218</v>
      </c>
      <c r="Q139" s="3">
        <v>23.555555555555557</v>
      </c>
      <c r="R139" s="3">
        <f>SUM(Table2[[#This Row],[Qualified Activities Professional Hours]:[Other Activities Professional Hours]])/Table2[[#This Row],[MDS Census]]</f>
        <v>0.3247069094537291</v>
      </c>
      <c r="S139" s="3">
        <v>4.9267777777777777</v>
      </c>
      <c r="T139" s="3">
        <v>2.5571111111111109</v>
      </c>
      <c r="U139" s="3">
        <v>0</v>
      </c>
      <c r="V139" s="3">
        <f>SUM(Table2[[#This Row],[Occupational Therapist Hours]:[OT Aide Hours]])/Table2[[#This Row],[MDS Census]]</f>
        <v>8.4004739336492884E-2</v>
      </c>
      <c r="W139" s="3">
        <v>5.899</v>
      </c>
      <c r="X139" s="3">
        <v>4.4631111111111101</v>
      </c>
      <c r="Y139" s="3">
        <v>0</v>
      </c>
      <c r="Z139" s="3">
        <f>SUM(Table2[[#This Row],[Physical Therapist (PT) Hours]:[PT Aide Hours]])/Table2[[#This Row],[MDS Census]]</f>
        <v>0.11631204789224245</v>
      </c>
      <c r="AA139" s="3">
        <v>0</v>
      </c>
      <c r="AB139" s="3">
        <v>0</v>
      </c>
      <c r="AC139" s="3">
        <v>0</v>
      </c>
      <c r="AD139" s="3">
        <v>0</v>
      </c>
      <c r="AE139" s="3">
        <v>0</v>
      </c>
      <c r="AF139" s="3">
        <v>0</v>
      </c>
      <c r="AG139" s="3">
        <v>0</v>
      </c>
      <c r="AH139" s="1" t="s">
        <v>137</v>
      </c>
      <c r="AI139" s="17">
        <v>5</v>
      </c>
      <c r="AJ139" s="1"/>
    </row>
    <row r="140" spans="1:36" x14ac:dyDescent="0.2">
      <c r="A140" s="1" t="s">
        <v>680</v>
      </c>
      <c r="B140" s="1" t="s">
        <v>823</v>
      </c>
      <c r="C140" s="1" t="s">
        <v>1503</v>
      </c>
      <c r="D140" s="1" t="s">
        <v>1713</v>
      </c>
      <c r="E140" s="3">
        <v>49.488888888888887</v>
      </c>
      <c r="F140" s="3">
        <v>4.6222222222222218</v>
      </c>
      <c r="G140" s="3">
        <v>0.23333333333333334</v>
      </c>
      <c r="H140" s="3">
        <v>0.2388888888888889</v>
      </c>
      <c r="I140" s="3">
        <v>0.20555555555555555</v>
      </c>
      <c r="J140" s="3">
        <v>0</v>
      </c>
      <c r="K140" s="3">
        <v>0.28888888888888886</v>
      </c>
      <c r="L140" s="3">
        <v>3.1244444444444435</v>
      </c>
      <c r="M140" s="3">
        <v>0</v>
      </c>
      <c r="N140" s="3">
        <v>5.4333333333333336</v>
      </c>
      <c r="O140" s="3">
        <f>SUM(Table2[[#This Row],[Qualified Social Work Staff Hours]:[Other Social Work Staff Hours]])/Table2[[#This Row],[MDS Census]]</f>
        <v>0.10978895374943871</v>
      </c>
      <c r="P140" s="3">
        <v>2.6861111111111109</v>
      </c>
      <c r="Q140" s="3">
        <v>20.81111111111111</v>
      </c>
      <c r="R140" s="3">
        <f>SUM(Table2[[#This Row],[Qualified Activities Professional Hours]:[Other Activities Professional Hours]])/Table2[[#This Row],[MDS Census]]</f>
        <v>0.47479793444095192</v>
      </c>
      <c r="S140" s="3">
        <v>0.67488888888888887</v>
      </c>
      <c r="T140" s="3">
        <v>4.0906666666666647</v>
      </c>
      <c r="U140" s="3">
        <v>0</v>
      </c>
      <c r="V140" s="3">
        <f>SUM(Table2[[#This Row],[Occupational Therapist Hours]:[OT Aide Hours]])/Table2[[#This Row],[MDS Census]]</f>
        <v>9.6295464750785778E-2</v>
      </c>
      <c r="W140" s="3">
        <v>0.62844444444444458</v>
      </c>
      <c r="X140" s="3">
        <v>5.1002222222222207</v>
      </c>
      <c r="Y140" s="3">
        <v>0</v>
      </c>
      <c r="Z140" s="3">
        <f>SUM(Table2[[#This Row],[Physical Therapist (PT) Hours]:[PT Aide Hours]])/Table2[[#This Row],[MDS Census]]</f>
        <v>0.115756623259991</v>
      </c>
      <c r="AA140" s="3">
        <v>0</v>
      </c>
      <c r="AB140" s="3">
        <v>0</v>
      </c>
      <c r="AC140" s="3">
        <v>0</v>
      </c>
      <c r="AD140" s="3">
        <v>0</v>
      </c>
      <c r="AE140" s="3">
        <v>0</v>
      </c>
      <c r="AF140" s="3">
        <v>0</v>
      </c>
      <c r="AG140" s="3">
        <v>0</v>
      </c>
      <c r="AH140" s="1" t="s">
        <v>138</v>
      </c>
      <c r="AI140" s="17">
        <v>5</v>
      </c>
      <c r="AJ140" s="1"/>
    </row>
    <row r="141" spans="1:36" x14ac:dyDescent="0.2">
      <c r="A141" s="1" t="s">
        <v>680</v>
      </c>
      <c r="B141" s="1" t="s">
        <v>824</v>
      </c>
      <c r="C141" s="1" t="s">
        <v>1504</v>
      </c>
      <c r="D141" s="1" t="s">
        <v>1772</v>
      </c>
      <c r="E141" s="3">
        <v>65.211111111111109</v>
      </c>
      <c r="F141" s="3">
        <v>5.7142222222222259</v>
      </c>
      <c r="G141" s="3">
        <v>0</v>
      </c>
      <c r="H141" s="3">
        <v>0.19900000000000001</v>
      </c>
      <c r="I141" s="3">
        <v>0.52222222222222225</v>
      </c>
      <c r="J141" s="3">
        <v>0</v>
      </c>
      <c r="K141" s="3">
        <v>0</v>
      </c>
      <c r="L141" s="3">
        <v>0.99699999999999989</v>
      </c>
      <c r="M141" s="3">
        <v>0</v>
      </c>
      <c r="N141" s="3">
        <v>5.3953333333333342</v>
      </c>
      <c r="O141" s="3">
        <f>SUM(Table2[[#This Row],[Qualified Social Work Staff Hours]:[Other Social Work Staff Hours]])/Table2[[#This Row],[MDS Census]]</f>
        <v>8.2736411654455624E-2</v>
      </c>
      <c r="P141" s="3">
        <v>4.0827777777777783</v>
      </c>
      <c r="Q141" s="3">
        <v>0.7075555555555556</v>
      </c>
      <c r="R141" s="3">
        <f>SUM(Table2[[#This Row],[Qualified Activities Professional Hours]:[Other Activities Professional Hours]])/Table2[[#This Row],[MDS Census]]</f>
        <v>7.3458851593116381E-2</v>
      </c>
      <c r="S141" s="3">
        <v>0.67600000000000005</v>
      </c>
      <c r="T141" s="3">
        <v>3.7385555555555565</v>
      </c>
      <c r="U141" s="3">
        <v>0</v>
      </c>
      <c r="V141" s="3">
        <f>SUM(Table2[[#This Row],[Occupational Therapist Hours]:[OT Aide Hours]])/Table2[[#This Row],[MDS Census]]</f>
        <v>6.7696370761628905E-2</v>
      </c>
      <c r="W141" s="3">
        <v>1.1763333333333335</v>
      </c>
      <c r="X141" s="3">
        <v>4.2227777777777771</v>
      </c>
      <c r="Y141" s="3">
        <v>0.48066666666666674</v>
      </c>
      <c r="Z141" s="3">
        <f>SUM(Table2[[#This Row],[Physical Therapist (PT) Hours]:[PT Aide Hours]])/Table2[[#This Row],[MDS Census]]</f>
        <v>9.0165275174646453E-2</v>
      </c>
      <c r="AA141" s="3">
        <v>0</v>
      </c>
      <c r="AB141" s="3">
        <v>0</v>
      </c>
      <c r="AC141" s="3">
        <v>0</v>
      </c>
      <c r="AD141" s="3">
        <v>0</v>
      </c>
      <c r="AE141" s="3">
        <v>0</v>
      </c>
      <c r="AF141" s="3">
        <v>0</v>
      </c>
      <c r="AG141" s="3">
        <v>0</v>
      </c>
      <c r="AH141" s="1" t="s">
        <v>139</v>
      </c>
      <c r="AI141" s="17">
        <v>5</v>
      </c>
      <c r="AJ141" s="1"/>
    </row>
    <row r="142" spans="1:36" x14ac:dyDescent="0.2">
      <c r="A142" s="1" t="s">
        <v>680</v>
      </c>
      <c r="B142" s="1" t="s">
        <v>825</v>
      </c>
      <c r="C142" s="1" t="s">
        <v>1505</v>
      </c>
      <c r="D142" s="1" t="s">
        <v>1733</v>
      </c>
      <c r="E142" s="3">
        <v>75.655555555555551</v>
      </c>
      <c r="F142" s="3">
        <v>5.6</v>
      </c>
      <c r="G142" s="3">
        <v>0.53333333333333333</v>
      </c>
      <c r="H142" s="3">
        <v>0.26666666666666666</v>
      </c>
      <c r="I142" s="3">
        <v>2.1666666666666665</v>
      </c>
      <c r="J142" s="3">
        <v>0</v>
      </c>
      <c r="K142" s="3">
        <v>0</v>
      </c>
      <c r="L142" s="3">
        <v>4.056333333333332</v>
      </c>
      <c r="M142" s="3">
        <v>4.9916666666666663</v>
      </c>
      <c r="N142" s="3">
        <v>5</v>
      </c>
      <c r="O142" s="3">
        <f>SUM(Table2[[#This Row],[Qualified Social Work Staff Hours]:[Other Social Work Staff Hours]])/Table2[[#This Row],[MDS Census]]</f>
        <v>0.13206785137318255</v>
      </c>
      <c r="P142" s="3">
        <v>5.333333333333333</v>
      </c>
      <c r="Q142" s="3">
        <v>8.9555555555555557</v>
      </c>
      <c r="R142" s="3">
        <f>SUM(Table2[[#This Row],[Qualified Activities Professional Hours]:[Other Activities Professional Hours]])/Table2[[#This Row],[MDS Census]]</f>
        <v>0.18886767513584959</v>
      </c>
      <c r="S142" s="3">
        <v>4.8881111111111109</v>
      </c>
      <c r="T142" s="3">
        <v>4.8401111111111117</v>
      </c>
      <c r="U142" s="3">
        <v>0</v>
      </c>
      <c r="V142" s="3">
        <f>SUM(Table2[[#This Row],[Occupational Therapist Hours]:[OT Aide Hours]])/Table2[[#This Row],[MDS Census]]</f>
        <v>0.12858569540314291</v>
      </c>
      <c r="W142" s="3">
        <v>7.5181111111111125</v>
      </c>
      <c r="X142" s="3">
        <v>8.6919999999999966</v>
      </c>
      <c r="Y142" s="3">
        <v>0</v>
      </c>
      <c r="Z142" s="3">
        <f>SUM(Table2[[#This Row],[Physical Therapist (PT) Hours]:[PT Aide Hours]])/Table2[[#This Row],[MDS Census]]</f>
        <v>0.21426200616830665</v>
      </c>
      <c r="AA142" s="3">
        <v>0</v>
      </c>
      <c r="AB142" s="3">
        <v>0</v>
      </c>
      <c r="AC142" s="3">
        <v>0</v>
      </c>
      <c r="AD142" s="3">
        <v>0</v>
      </c>
      <c r="AE142" s="3">
        <v>0</v>
      </c>
      <c r="AF142" s="3">
        <v>0</v>
      </c>
      <c r="AG142" s="3">
        <v>0</v>
      </c>
      <c r="AH142" s="1" t="s">
        <v>140</v>
      </c>
      <c r="AI142" s="17">
        <v>5</v>
      </c>
      <c r="AJ142" s="1"/>
    </row>
    <row r="143" spans="1:36" x14ac:dyDescent="0.2">
      <c r="A143" s="1" t="s">
        <v>680</v>
      </c>
      <c r="B143" s="1" t="s">
        <v>826</v>
      </c>
      <c r="C143" s="1" t="s">
        <v>1506</v>
      </c>
      <c r="D143" s="1" t="s">
        <v>1720</v>
      </c>
      <c r="E143" s="3">
        <v>110.52222222222223</v>
      </c>
      <c r="F143" s="3">
        <v>4.9361111111111109</v>
      </c>
      <c r="G143" s="3">
        <v>0.12222222222222222</v>
      </c>
      <c r="H143" s="3">
        <v>0.63044444444444447</v>
      </c>
      <c r="I143" s="3">
        <v>4.9749999999999996</v>
      </c>
      <c r="J143" s="3">
        <v>0</v>
      </c>
      <c r="K143" s="3">
        <v>0</v>
      </c>
      <c r="L143" s="3">
        <v>0</v>
      </c>
      <c r="M143" s="3">
        <v>10.858333333333333</v>
      </c>
      <c r="N143" s="3">
        <v>0</v>
      </c>
      <c r="O143" s="3">
        <f>SUM(Table2[[#This Row],[Qualified Social Work Staff Hours]:[Other Social Work Staff Hours]])/Table2[[#This Row],[MDS Census]]</f>
        <v>9.8245702221775394E-2</v>
      </c>
      <c r="P143" s="3">
        <v>5.5583333333333336</v>
      </c>
      <c r="Q143" s="3">
        <v>16.447222222222223</v>
      </c>
      <c r="R143" s="3">
        <f>SUM(Table2[[#This Row],[Qualified Activities Professional Hours]:[Other Activities Professional Hours]])/Table2[[#This Row],[MDS Census]]</f>
        <v>0.19910525786669347</v>
      </c>
      <c r="S143" s="3">
        <v>0</v>
      </c>
      <c r="T143" s="3">
        <v>0</v>
      </c>
      <c r="U143" s="3">
        <v>0</v>
      </c>
      <c r="V143" s="3">
        <f>SUM(Table2[[#This Row],[Occupational Therapist Hours]:[OT Aide Hours]])/Table2[[#This Row],[MDS Census]]</f>
        <v>0</v>
      </c>
      <c r="W143" s="3">
        <v>0</v>
      </c>
      <c r="X143" s="3">
        <v>0</v>
      </c>
      <c r="Y143" s="3">
        <v>0</v>
      </c>
      <c r="Z143" s="3">
        <f>SUM(Table2[[#This Row],[Physical Therapist (PT) Hours]:[PT Aide Hours]])/Table2[[#This Row],[MDS Census]]</f>
        <v>0</v>
      </c>
      <c r="AA143" s="3">
        <v>0</v>
      </c>
      <c r="AB143" s="3">
        <v>0</v>
      </c>
      <c r="AC143" s="3">
        <v>11.311111111111112</v>
      </c>
      <c r="AD143" s="3">
        <v>0</v>
      </c>
      <c r="AE143" s="3">
        <v>0</v>
      </c>
      <c r="AF143" s="3">
        <v>0</v>
      </c>
      <c r="AG143" s="3">
        <v>0</v>
      </c>
      <c r="AH143" s="1" t="s">
        <v>141</v>
      </c>
      <c r="AI143" s="17">
        <v>5</v>
      </c>
      <c r="AJ143" s="1"/>
    </row>
    <row r="144" spans="1:36" x14ac:dyDescent="0.2">
      <c r="A144" s="1" t="s">
        <v>680</v>
      </c>
      <c r="B144" s="1" t="s">
        <v>827</v>
      </c>
      <c r="C144" s="1" t="s">
        <v>1421</v>
      </c>
      <c r="D144" s="1" t="s">
        <v>1745</v>
      </c>
      <c r="E144" s="3">
        <v>96.055555555555557</v>
      </c>
      <c r="F144" s="3">
        <v>11.428444444444457</v>
      </c>
      <c r="G144" s="3">
        <v>0</v>
      </c>
      <c r="H144" s="3">
        <v>0.44255555555555554</v>
      </c>
      <c r="I144" s="3">
        <v>0.55555555555555558</v>
      </c>
      <c r="J144" s="3">
        <v>0</v>
      </c>
      <c r="K144" s="3">
        <v>0</v>
      </c>
      <c r="L144" s="3">
        <v>0.88422222222222202</v>
      </c>
      <c r="M144" s="3">
        <v>0</v>
      </c>
      <c r="N144" s="3">
        <v>9.4972222222222218</v>
      </c>
      <c r="O144" s="3">
        <f>SUM(Table2[[#This Row],[Qualified Social Work Staff Hours]:[Other Social Work Staff Hours]])/Table2[[#This Row],[MDS Census]]</f>
        <v>9.887218045112782E-2</v>
      </c>
      <c r="P144" s="3">
        <v>6.2021111111111118</v>
      </c>
      <c r="Q144" s="3">
        <v>9.9751111111111115</v>
      </c>
      <c r="R144" s="3">
        <f>SUM(Table2[[#This Row],[Qualified Activities Professional Hours]:[Other Activities Professional Hours]])/Table2[[#This Row],[MDS Census]]</f>
        <v>0.16841526894158473</v>
      </c>
      <c r="S144" s="3">
        <v>1.1391111111111112</v>
      </c>
      <c r="T144" s="3">
        <v>3.1923333333333339</v>
      </c>
      <c r="U144" s="3">
        <v>0</v>
      </c>
      <c r="V144" s="3">
        <f>SUM(Table2[[#This Row],[Occupational Therapist Hours]:[OT Aide Hours]])/Table2[[#This Row],[MDS Census]]</f>
        <v>4.509311740890689E-2</v>
      </c>
      <c r="W144" s="3">
        <v>1.1754444444444445</v>
      </c>
      <c r="X144" s="3">
        <v>3.3148888888888894</v>
      </c>
      <c r="Y144" s="3">
        <v>3.5858888888888885</v>
      </c>
      <c r="Z144" s="3">
        <f>SUM(Table2[[#This Row],[Physical Therapist (PT) Hours]:[PT Aide Hours]])/Table2[[#This Row],[MDS Census]]</f>
        <v>8.4078658183921337E-2</v>
      </c>
      <c r="AA144" s="3">
        <v>0</v>
      </c>
      <c r="AB144" s="3">
        <v>0</v>
      </c>
      <c r="AC144" s="3">
        <v>0</v>
      </c>
      <c r="AD144" s="3">
        <v>0</v>
      </c>
      <c r="AE144" s="3">
        <v>0</v>
      </c>
      <c r="AF144" s="3">
        <v>0</v>
      </c>
      <c r="AG144" s="3">
        <v>0</v>
      </c>
      <c r="AH144" s="1" t="s">
        <v>142</v>
      </c>
      <c r="AI144" s="17">
        <v>5</v>
      </c>
      <c r="AJ144" s="1"/>
    </row>
    <row r="145" spans="1:36" x14ac:dyDescent="0.2">
      <c r="A145" s="1" t="s">
        <v>680</v>
      </c>
      <c r="B145" s="1" t="s">
        <v>828</v>
      </c>
      <c r="C145" s="1" t="s">
        <v>1418</v>
      </c>
      <c r="D145" s="1" t="s">
        <v>1744</v>
      </c>
      <c r="E145" s="3">
        <v>56.544444444444444</v>
      </c>
      <c r="F145" s="3">
        <v>5.4222222222222225</v>
      </c>
      <c r="G145" s="3">
        <v>0</v>
      </c>
      <c r="H145" s="3">
        <v>0.26944444444444443</v>
      </c>
      <c r="I145" s="3">
        <v>0.31944444444444442</v>
      </c>
      <c r="J145" s="3">
        <v>0</v>
      </c>
      <c r="K145" s="3">
        <v>0</v>
      </c>
      <c r="L145" s="3">
        <v>8.4888888888888889E-2</v>
      </c>
      <c r="M145" s="3">
        <v>6.6666666666666666E-2</v>
      </c>
      <c r="N145" s="3">
        <v>5.0666666666666664</v>
      </c>
      <c r="O145" s="3">
        <f>SUM(Table2[[#This Row],[Qualified Social Work Staff Hours]:[Other Social Work Staff Hours]])/Table2[[#This Row],[MDS Census]]</f>
        <v>9.078404401650618E-2</v>
      </c>
      <c r="P145" s="3">
        <v>5.5777777777777775</v>
      </c>
      <c r="Q145" s="3">
        <v>12.063888888888888</v>
      </c>
      <c r="R145" s="3">
        <f>SUM(Table2[[#This Row],[Qualified Activities Professional Hours]:[Other Activities Professional Hours]])/Table2[[#This Row],[MDS Census]]</f>
        <v>0.31199646295932404</v>
      </c>
      <c r="S145" s="3">
        <v>5.2495555555555553</v>
      </c>
      <c r="T145" s="3">
        <v>7.1618888888888872</v>
      </c>
      <c r="U145" s="3">
        <v>0</v>
      </c>
      <c r="V145" s="3">
        <f>SUM(Table2[[#This Row],[Occupational Therapist Hours]:[OT Aide Hours]])/Table2[[#This Row],[MDS Census]]</f>
        <v>0.21949891923757117</v>
      </c>
      <c r="W145" s="3">
        <v>5.2953333333333328</v>
      </c>
      <c r="X145" s="3">
        <v>6.3494444444444449</v>
      </c>
      <c r="Y145" s="3">
        <v>0</v>
      </c>
      <c r="Z145" s="3">
        <f>SUM(Table2[[#This Row],[Physical Therapist (PT) Hours]:[PT Aide Hours]])/Table2[[#This Row],[MDS Census]]</f>
        <v>0.20594026331302809</v>
      </c>
      <c r="AA145" s="3">
        <v>0</v>
      </c>
      <c r="AB145" s="3">
        <v>0</v>
      </c>
      <c r="AC145" s="3">
        <v>0</v>
      </c>
      <c r="AD145" s="3">
        <v>0</v>
      </c>
      <c r="AE145" s="3">
        <v>0</v>
      </c>
      <c r="AF145" s="3">
        <v>0</v>
      </c>
      <c r="AG145" s="3">
        <v>0</v>
      </c>
      <c r="AH145" s="1" t="s">
        <v>143</v>
      </c>
      <c r="AI145" s="17">
        <v>5</v>
      </c>
      <c r="AJ145" s="1"/>
    </row>
    <row r="146" spans="1:36" x14ac:dyDescent="0.2">
      <c r="A146" s="1" t="s">
        <v>680</v>
      </c>
      <c r="B146" s="1" t="s">
        <v>829</v>
      </c>
      <c r="C146" s="1" t="s">
        <v>1507</v>
      </c>
      <c r="D146" s="1" t="s">
        <v>1773</v>
      </c>
      <c r="E146" s="3">
        <v>64.944444444444443</v>
      </c>
      <c r="F146" s="3">
        <v>20.975000000000001</v>
      </c>
      <c r="G146" s="3">
        <v>0.13333333333333333</v>
      </c>
      <c r="H146" s="3">
        <v>0.16666666666666666</v>
      </c>
      <c r="I146" s="3">
        <v>0</v>
      </c>
      <c r="J146" s="3">
        <v>0</v>
      </c>
      <c r="K146" s="3">
        <v>1.1555555555555554</v>
      </c>
      <c r="L146" s="3">
        <v>2.5071111111111111</v>
      </c>
      <c r="M146" s="3">
        <v>5.5111111111111111</v>
      </c>
      <c r="N146" s="3">
        <v>5.4027777777777777</v>
      </c>
      <c r="O146" s="3">
        <f>SUM(Table2[[#This Row],[Qualified Social Work Staff Hours]:[Other Social Work Staff Hours]])/Table2[[#This Row],[MDS Census]]</f>
        <v>0.16804961505560306</v>
      </c>
      <c r="P146" s="3">
        <v>5.0666666666666664</v>
      </c>
      <c r="Q146" s="3">
        <v>13.284111111111113</v>
      </c>
      <c r="R146" s="3">
        <f>SUM(Table2[[#This Row],[Qualified Activities Professional Hours]:[Other Activities Professional Hours]])/Table2[[#This Row],[MDS Census]]</f>
        <v>0.28256116338751069</v>
      </c>
      <c r="S146" s="3">
        <v>2.7335555555555549</v>
      </c>
      <c r="T146" s="3">
        <v>9.046888888888887</v>
      </c>
      <c r="U146" s="3">
        <v>0</v>
      </c>
      <c r="V146" s="3">
        <f>SUM(Table2[[#This Row],[Occupational Therapist Hours]:[OT Aide Hours]])/Table2[[#This Row],[MDS Census]]</f>
        <v>0.18139264328485882</v>
      </c>
      <c r="W146" s="3">
        <v>2.988888888888888</v>
      </c>
      <c r="X146" s="3">
        <v>10.752222222222224</v>
      </c>
      <c r="Y146" s="3">
        <v>3.1975555555555553</v>
      </c>
      <c r="Z146" s="3">
        <f>SUM(Table2[[#This Row],[Physical Therapist (PT) Hours]:[PT Aide Hours]])/Table2[[#This Row],[MDS Census]]</f>
        <v>0.26081779298545771</v>
      </c>
      <c r="AA146" s="3">
        <v>0</v>
      </c>
      <c r="AB146" s="3">
        <v>0</v>
      </c>
      <c r="AC146" s="3">
        <v>0</v>
      </c>
      <c r="AD146" s="3">
        <v>0</v>
      </c>
      <c r="AE146" s="3">
        <v>0</v>
      </c>
      <c r="AF146" s="3">
        <v>0</v>
      </c>
      <c r="AG146" s="3">
        <v>0</v>
      </c>
      <c r="AH146" s="1" t="s">
        <v>144</v>
      </c>
      <c r="AI146" s="17">
        <v>5</v>
      </c>
      <c r="AJ146" s="1"/>
    </row>
    <row r="147" spans="1:36" x14ac:dyDescent="0.2">
      <c r="A147" s="1" t="s">
        <v>680</v>
      </c>
      <c r="B147" s="1" t="s">
        <v>830</v>
      </c>
      <c r="C147" s="1" t="s">
        <v>1439</v>
      </c>
      <c r="D147" s="1" t="s">
        <v>1741</v>
      </c>
      <c r="E147" s="3">
        <v>128.62222222222223</v>
      </c>
      <c r="F147" s="3">
        <v>10.441666666666666</v>
      </c>
      <c r="G147" s="3">
        <v>0.13333333333333333</v>
      </c>
      <c r="H147" s="3">
        <v>0.5</v>
      </c>
      <c r="I147" s="3">
        <v>4.8305555555555557</v>
      </c>
      <c r="J147" s="3">
        <v>0</v>
      </c>
      <c r="K147" s="3">
        <v>0</v>
      </c>
      <c r="L147" s="3">
        <v>4.2087777777777768</v>
      </c>
      <c r="M147" s="3">
        <v>4.4444444444444446E-2</v>
      </c>
      <c r="N147" s="3">
        <v>10.508333333333333</v>
      </c>
      <c r="O147" s="3">
        <f>SUM(Table2[[#This Row],[Qualified Social Work Staff Hours]:[Other Social Work Staff Hours]])/Table2[[#This Row],[MDS Census]]</f>
        <v>8.2044747753973732E-2</v>
      </c>
      <c r="P147" s="3">
        <v>5.2666666666666666</v>
      </c>
      <c r="Q147" s="3">
        <v>11.644444444444444</v>
      </c>
      <c r="R147" s="3">
        <f>SUM(Table2[[#This Row],[Qualified Activities Professional Hours]:[Other Activities Professional Hours]])/Table2[[#This Row],[MDS Census]]</f>
        <v>0.1314789219073946</v>
      </c>
      <c r="S147" s="3">
        <v>5.2906666666666684</v>
      </c>
      <c r="T147" s="3">
        <v>0</v>
      </c>
      <c r="U147" s="3">
        <v>0</v>
      </c>
      <c r="V147" s="3">
        <f>SUM(Table2[[#This Row],[Occupational Therapist Hours]:[OT Aide Hours]])/Table2[[#This Row],[MDS Census]]</f>
        <v>4.1133379405666907E-2</v>
      </c>
      <c r="W147" s="3">
        <v>4.8045555555555541</v>
      </c>
      <c r="X147" s="3">
        <v>0.81633333333333313</v>
      </c>
      <c r="Y147" s="3">
        <v>0</v>
      </c>
      <c r="Z147" s="3">
        <f>SUM(Table2[[#This Row],[Physical Therapist (PT) Hours]:[PT Aide Hours]])/Table2[[#This Row],[MDS Census]]</f>
        <v>4.3700760193503781E-2</v>
      </c>
      <c r="AA147" s="3">
        <v>0</v>
      </c>
      <c r="AB147" s="3">
        <v>6.6666666666666666E-2</v>
      </c>
      <c r="AC147" s="3">
        <v>0</v>
      </c>
      <c r="AD147" s="3">
        <v>0</v>
      </c>
      <c r="AE147" s="3">
        <v>0</v>
      </c>
      <c r="AF147" s="3">
        <v>25.991666666666667</v>
      </c>
      <c r="AG147" s="3">
        <v>0</v>
      </c>
      <c r="AH147" s="1" t="s">
        <v>145</v>
      </c>
      <c r="AI147" s="17">
        <v>5</v>
      </c>
      <c r="AJ147" s="1"/>
    </row>
    <row r="148" spans="1:36" x14ac:dyDescent="0.2">
      <c r="A148" s="1" t="s">
        <v>680</v>
      </c>
      <c r="B148" s="1" t="s">
        <v>831</v>
      </c>
      <c r="C148" s="1" t="s">
        <v>1508</v>
      </c>
      <c r="D148" s="1" t="s">
        <v>1774</v>
      </c>
      <c r="E148" s="3">
        <v>53.633333333333333</v>
      </c>
      <c r="F148" s="3">
        <v>4.9777777777777779</v>
      </c>
      <c r="G148" s="3">
        <v>0.28888888888888886</v>
      </c>
      <c r="H148" s="3">
        <v>0.2722222222222222</v>
      </c>
      <c r="I148" s="3">
        <v>0.29722222222222222</v>
      </c>
      <c r="J148" s="3">
        <v>0</v>
      </c>
      <c r="K148" s="3">
        <v>0</v>
      </c>
      <c r="L148" s="3">
        <v>0.5397777777777778</v>
      </c>
      <c r="M148" s="3">
        <v>6.6666666666666666E-2</v>
      </c>
      <c r="N148" s="3">
        <v>5.2611111111111111</v>
      </c>
      <c r="O148" s="3">
        <f>SUM(Table2[[#This Row],[Qualified Social Work Staff Hours]:[Other Social Work Staff Hours]])/Table2[[#This Row],[MDS Census]]</f>
        <v>9.933706235757199E-2</v>
      </c>
      <c r="P148" s="3">
        <v>5.7333333333333334</v>
      </c>
      <c r="Q148" s="3">
        <v>15.705555555555556</v>
      </c>
      <c r="R148" s="3">
        <f>SUM(Table2[[#This Row],[Qualified Activities Professional Hours]:[Other Activities Professional Hours]])/Table2[[#This Row],[MDS Census]]</f>
        <v>0.39973068158276365</v>
      </c>
      <c r="S148" s="3">
        <v>5.4815555555555555</v>
      </c>
      <c r="T148" s="3">
        <v>3.7464444444444447</v>
      </c>
      <c r="U148" s="3">
        <v>0</v>
      </c>
      <c r="V148" s="3">
        <f>SUM(Table2[[#This Row],[Occupational Therapist Hours]:[OT Aide Hours]])/Table2[[#This Row],[MDS Census]]</f>
        <v>0.1720571783716594</v>
      </c>
      <c r="W148" s="3">
        <v>4.9282222222222227</v>
      </c>
      <c r="X148" s="3">
        <v>4.5571111111111113</v>
      </c>
      <c r="Y148" s="3">
        <v>0</v>
      </c>
      <c r="Z148" s="3">
        <f>SUM(Table2[[#This Row],[Physical Therapist (PT) Hours]:[PT Aide Hours]])/Table2[[#This Row],[MDS Census]]</f>
        <v>0.17685518955873214</v>
      </c>
      <c r="AA148" s="3">
        <v>0</v>
      </c>
      <c r="AB148" s="3">
        <v>0</v>
      </c>
      <c r="AC148" s="3">
        <v>0</v>
      </c>
      <c r="AD148" s="3">
        <v>0</v>
      </c>
      <c r="AE148" s="3">
        <v>0</v>
      </c>
      <c r="AF148" s="3">
        <v>0</v>
      </c>
      <c r="AG148" s="3">
        <v>0</v>
      </c>
      <c r="AH148" s="1" t="s">
        <v>146</v>
      </c>
      <c r="AI148" s="17">
        <v>5</v>
      </c>
      <c r="AJ148" s="1"/>
    </row>
    <row r="149" spans="1:36" x14ac:dyDescent="0.2">
      <c r="A149" s="1" t="s">
        <v>680</v>
      </c>
      <c r="B149" s="1" t="s">
        <v>832</v>
      </c>
      <c r="C149" s="1" t="s">
        <v>1509</v>
      </c>
      <c r="D149" s="1" t="s">
        <v>1759</v>
      </c>
      <c r="E149" s="3">
        <v>132.56666666666666</v>
      </c>
      <c r="F149" s="3">
        <v>10.863888888888889</v>
      </c>
      <c r="G149" s="3">
        <v>0.33333333333333331</v>
      </c>
      <c r="H149" s="3">
        <v>0.48333333333333334</v>
      </c>
      <c r="I149" s="3">
        <v>2.4583333333333335</v>
      </c>
      <c r="J149" s="3">
        <v>0</v>
      </c>
      <c r="K149" s="3">
        <v>0</v>
      </c>
      <c r="L149" s="3">
        <v>4.2444444444444462</v>
      </c>
      <c r="M149" s="3">
        <v>4.4444444444444446E-2</v>
      </c>
      <c r="N149" s="3">
        <v>5.1916666666666664</v>
      </c>
      <c r="O149" s="3">
        <f>SUM(Table2[[#This Row],[Qualified Social Work Staff Hours]:[Other Social Work Staff Hours]])/Table2[[#This Row],[MDS Census]]</f>
        <v>3.949794652585701E-2</v>
      </c>
      <c r="P149" s="3">
        <v>9.3555555555555561</v>
      </c>
      <c r="Q149" s="3">
        <v>35.447222222222223</v>
      </c>
      <c r="R149" s="3">
        <f>SUM(Table2[[#This Row],[Qualified Activities Professional Hours]:[Other Activities Professional Hours]])/Table2[[#This Row],[MDS Census]]</f>
        <v>0.33796412706395107</v>
      </c>
      <c r="S149" s="3">
        <v>1.8852222222222217</v>
      </c>
      <c r="T149" s="3">
        <v>5.2603333333333344</v>
      </c>
      <c r="U149" s="3">
        <v>0</v>
      </c>
      <c r="V149" s="3">
        <f>SUM(Table2[[#This Row],[Occupational Therapist Hours]:[OT Aide Hours]])/Table2[[#This Row],[MDS Census]]</f>
        <v>5.3901600871678827E-2</v>
      </c>
      <c r="W149" s="3">
        <v>9.3017777777777795</v>
      </c>
      <c r="X149" s="3">
        <v>1.7563333333333329</v>
      </c>
      <c r="Y149" s="3">
        <v>0</v>
      </c>
      <c r="Z149" s="3">
        <f>SUM(Table2[[#This Row],[Physical Therapist (PT) Hours]:[PT Aide Hours]])/Table2[[#This Row],[MDS Census]]</f>
        <v>8.3415472299052898E-2</v>
      </c>
      <c r="AA149" s="3">
        <v>0</v>
      </c>
      <c r="AB149" s="3">
        <v>8.8888888888888892E-2</v>
      </c>
      <c r="AC149" s="3">
        <v>0</v>
      </c>
      <c r="AD149" s="3">
        <v>0</v>
      </c>
      <c r="AE149" s="3">
        <v>0</v>
      </c>
      <c r="AF149" s="3">
        <v>2.2222222222222223E-2</v>
      </c>
      <c r="AG149" s="3">
        <v>0</v>
      </c>
      <c r="AH149" s="1" t="s">
        <v>147</v>
      </c>
      <c r="AI149" s="17">
        <v>5</v>
      </c>
      <c r="AJ149" s="1"/>
    </row>
    <row r="150" spans="1:36" x14ac:dyDescent="0.2">
      <c r="A150" s="1" t="s">
        <v>680</v>
      </c>
      <c r="B150" s="1" t="s">
        <v>833</v>
      </c>
      <c r="C150" s="1" t="s">
        <v>1510</v>
      </c>
      <c r="D150" s="1" t="s">
        <v>1763</v>
      </c>
      <c r="E150" s="3">
        <v>49.577777777777776</v>
      </c>
      <c r="F150" s="3">
        <v>35.955555555555556</v>
      </c>
      <c r="G150" s="3">
        <v>0.40555555555555556</v>
      </c>
      <c r="H150" s="3">
        <v>0.15555555555555556</v>
      </c>
      <c r="I150" s="3">
        <v>0.35833333333333334</v>
      </c>
      <c r="J150" s="3">
        <v>0</v>
      </c>
      <c r="K150" s="3">
        <v>0</v>
      </c>
      <c r="L150" s="3">
        <v>2.966333333333333</v>
      </c>
      <c r="M150" s="3">
        <v>1.9361111111111111</v>
      </c>
      <c r="N150" s="3">
        <v>5.0194444444444448</v>
      </c>
      <c r="O150" s="3">
        <f>SUM(Table2[[#This Row],[Qualified Social Work Staff Hours]:[Other Social Work Staff Hours]])/Table2[[#This Row],[MDS Census]]</f>
        <v>0.14029583146571045</v>
      </c>
      <c r="P150" s="3">
        <v>6.1888888888888891</v>
      </c>
      <c r="Q150" s="3">
        <v>8.3249999999999993</v>
      </c>
      <c r="R150" s="3">
        <f>SUM(Table2[[#This Row],[Qualified Activities Professional Hours]:[Other Activities Professional Hours]])/Table2[[#This Row],[MDS Census]]</f>
        <v>0.29274988794262663</v>
      </c>
      <c r="S150" s="3">
        <v>2.1787777777777779</v>
      </c>
      <c r="T150" s="3">
        <v>7.2393333333333354</v>
      </c>
      <c r="U150" s="3">
        <v>0</v>
      </c>
      <c r="V150" s="3">
        <f>SUM(Table2[[#This Row],[Occupational Therapist Hours]:[OT Aide Hours]])/Table2[[#This Row],[MDS Census]]</f>
        <v>0.1899663827879875</v>
      </c>
      <c r="W150" s="3">
        <v>0.77266666666666672</v>
      </c>
      <c r="X150" s="3">
        <v>7.1791111111111112</v>
      </c>
      <c r="Y150" s="3">
        <v>0</v>
      </c>
      <c r="Z150" s="3">
        <f>SUM(Table2[[#This Row],[Physical Therapist (PT) Hours]:[PT Aide Hours]])/Table2[[#This Row],[MDS Census]]</f>
        <v>0.1603899596593456</v>
      </c>
      <c r="AA150" s="3">
        <v>0</v>
      </c>
      <c r="AB150" s="3">
        <v>0</v>
      </c>
      <c r="AC150" s="3">
        <v>0</v>
      </c>
      <c r="AD150" s="3">
        <v>0</v>
      </c>
      <c r="AE150" s="3">
        <v>0</v>
      </c>
      <c r="AF150" s="3">
        <v>0</v>
      </c>
      <c r="AG150" s="3">
        <v>0</v>
      </c>
      <c r="AH150" s="1" t="s">
        <v>148</v>
      </c>
      <c r="AI150" s="17">
        <v>5</v>
      </c>
      <c r="AJ150" s="1"/>
    </row>
    <row r="151" spans="1:36" x14ac:dyDescent="0.2">
      <c r="A151" s="1" t="s">
        <v>680</v>
      </c>
      <c r="B151" s="1" t="s">
        <v>834</v>
      </c>
      <c r="C151" s="1" t="s">
        <v>1510</v>
      </c>
      <c r="D151" s="1" t="s">
        <v>1763</v>
      </c>
      <c r="E151" s="3">
        <v>69.933333333333337</v>
      </c>
      <c r="F151" s="3">
        <v>5.5111111111111111</v>
      </c>
      <c r="G151" s="3">
        <v>0.32222222222222224</v>
      </c>
      <c r="H151" s="3">
        <v>0.35</v>
      </c>
      <c r="I151" s="3">
        <v>0.40555555555555556</v>
      </c>
      <c r="J151" s="3">
        <v>0</v>
      </c>
      <c r="K151" s="3">
        <v>0</v>
      </c>
      <c r="L151" s="3">
        <v>2.1684444444444448</v>
      </c>
      <c r="M151" s="3">
        <v>6.6666666666666666E-2</v>
      </c>
      <c r="N151" s="3">
        <v>4.9944444444444445</v>
      </c>
      <c r="O151" s="3">
        <f>SUM(Table2[[#This Row],[Qualified Social Work Staff Hours]:[Other Social Work Staff Hours]])/Table2[[#This Row],[MDS Census]]</f>
        <v>7.237051159834762E-2</v>
      </c>
      <c r="P151" s="3">
        <v>5.0194444444444448</v>
      </c>
      <c r="Q151" s="3">
        <v>8.7388888888888889</v>
      </c>
      <c r="R151" s="3">
        <f>SUM(Table2[[#This Row],[Qualified Activities Professional Hours]:[Other Activities Professional Hours]])/Table2[[#This Row],[MDS Census]]</f>
        <v>0.19673498570066728</v>
      </c>
      <c r="S151" s="3">
        <v>2.284666666666666</v>
      </c>
      <c r="T151" s="3">
        <v>8.4497777777777792</v>
      </c>
      <c r="U151" s="3">
        <v>0</v>
      </c>
      <c r="V151" s="3">
        <f>SUM(Table2[[#This Row],[Occupational Therapist Hours]:[OT Aide Hours]])/Table2[[#This Row],[MDS Census]]</f>
        <v>0.15349539243724183</v>
      </c>
      <c r="W151" s="3">
        <v>2.8496666666666677</v>
      </c>
      <c r="X151" s="3">
        <v>5.5005555555555556</v>
      </c>
      <c r="Y151" s="3">
        <v>0</v>
      </c>
      <c r="Z151" s="3">
        <f>SUM(Table2[[#This Row],[Physical Therapist (PT) Hours]:[PT Aide Hours]])/Table2[[#This Row],[MDS Census]]</f>
        <v>0.11940260565618049</v>
      </c>
      <c r="AA151" s="3">
        <v>0</v>
      </c>
      <c r="AB151" s="3">
        <v>0</v>
      </c>
      <c r="AC151" s="3">
        <v>0</v>
      </c>
      <c r="AD151" s="3">
        <v>0</v>
      </c>
      <c r="AE151" s="3">
        <v>0</v>
      </c>
      <c r="AF151" s="3">
        <v>0</v>
      </c>
      <c r="AG151" s="3">
        <v>0</v>
      </c>
      <c r="AH151" s="1" t="s">
        <v>149</v>
      </c>
      <c r="AI151" s="17">
        <v>5</v>
      </c>
      <c r="AJ151" s="1"/>
    </row>
    <row r="152" spans="1:36" x14ac:dyDescent="0.2">
      <c r="A152" s="1" t="s">
        <v>680</v>
      </c>
      <c r="B152" s="1" t="s">
        <v>835</v>
      </c>
      <c r="C152" s="1" t="s">
        <v>1412</v>
      </c>
      <c r="D152" s="1" t="s">
        <v>1734</v>
      </c>
      <c r="E152" s="3">
        <v>58.555555555555557</v>
      </c>
      <c r="F152" s="3">
        <v>20.344444444444445</v>
      </c>
      <c r="G152" s="3">
        <v>0</v>
      </c>
      <c r="H152" s="3">
        <v>0.26666666666666666</v>
      </c>
      <c r="I152" s="3">
        <v>0.23322222222222225</v>
      </c>
      <c r="J152" s="3">
        <v>0</v>
      </c>
      <c r="K152" s="3">
        <v>0</v>
      </c>
      <c r="L152" s="3">
        <v>5.1976666666666684</v>
      </c>
      <c r="M152" s="3">
        <v>0</v>
      </c>
      <c r="N152" s="3">
        <v>5.1472222222222221</v>
      </c>
      <c r="O152" s="3">
        <f>SUM(Table2[[#This Row],[Qualified Social Work Staff Hours]:[Other Social Work Staff Hours]])/Table2[[#This Row],[MDS Census]]</f>
        <v>8.7903225806451615E-2</v>
      </c>
      <c r="P152" s="3">
        <v>4.5583333333333336</v>
      </c>
      <c r="Q152" s="3">
        <v>8.0444444444444443</v>
      </c>
      <c r="R152" s="3">
        <f>SUM(Table2[[#This Row],[Qualified Activities Professional Hours]:[Other Activities Professional Hours]])/Table2[[#This Row],[MDS Census]]</f>
        <v>0.21522770398481972</v>
      </c>
      <c r="S152" s="3">
        <v>5.621666666666667</v>
      </c>
      <c r="T152" s="3">
        <v>5.1017777777777757</v>
      </c>
      <c r="U152" s="3">
        <v>0</v>
      </c>
      <c r="V152" s="3">
        <f>SUM(Table2[[#This Row],[Occupational Therapist Hours]:[OT Aide Hours]])/Table2[[#This Row],[MDS Census]]</f>
        <v>0.18313282732447814</v>
      </c>
      <c r="W152" s="3">
        <v>4.1317777777777787</v>
      </c>
      <c r="X152" s="3">
        <v>5.4101111111111102</v>
      </c>
      <c r="Y152" s="3">
        <v>0</v>
      </c>
      <c r="Z152" s="3">
        <f>SUM(Table2[[#This Row],[Physical Therapist (PT) Hours]:[PT Aide Hours]])/Table2[[#This Row],[MDS Census]]</f>
        <v>0.16295445920303603</v>
      </c>
      <c r="AA152" s="3">
        <v>5.1777777777777777E-2</v>
      </c>
      <c r="AB152" s="3">
        <v>0</v>
      </c>
      <c r="AC152" s="3">
        <v>0</v>
      </c>
      <c r="AD152" s="3">
        <v>0</v>
      </c>
      <c r="AE152" s="3">
        <v>0</v>
      </c>
      <c r="AF152" s="3">
        <v>0</v>
      </c>
      <c r="AG152" s="3">
        <v>0</v>
      </c>
      <c r="AH152" s="1" t="s">
        <v>150</v>
      </c>
      <c r="AI152" s="17">
        <v>5</v>
      </c>
      <c r="AJ152" s="1"/>
    </row>
    <row r="153" spans="1:36" x14ac:dyDescent="0.2">
      <c r="A153" s="1" t="s">
        <v>680</v>
      </c>
      <c r="B153" s="1" t="s">
        <v>836</v>
      </c>
      <c r="C153" s="1" t="s">
        <v>1511</v>
      </c>
      <c r="D153" s="1" t="s">
        <v>1754</v>
      </c>
      <c r="E153" s="3">
        <v>94.766666666666666</v>
      </c>
      <c r="F153" s="3">
        <v>5.6</v>
      </c>
      <c r="G153" s="3">
        <v>0.32222222222222224</v>
      </c>
      <c r="H153" s="3">
        <v>0.38333333333333336</v>
      </c>
      <c r="I153" s="3">
        <v>1.2</v>
      </c>
      <c r="J153" s="3">
        <v>0</v>
      </c>
      <c r="K153" s="3">
        <v>0</v>
      </c>
      <c r="L153" s="3">
        <v>4.5972222222222223</v>
      </c>
      <c r="M153" s="3">
        <v>3.7222222222222223</v>
      </c>
      <c r="N153" s="3">
        <v>11.2</v>
      </c>
      <c r="O153" s="3">
        <f>SUM(Table2[[#This Row],[Qualified Social Work Staff Hours]:[Other Social Work Staff Hours]])/Table2[[#This Row],[MDS Census]]</f>
        <v>0.15746277406495485</v>
      </c>
      <c r="P153" s="3">
        <v>5.9972222222222218</v>
      </c>
      <c r="Q153" s="3">
        <v>39.527777777777779</v>
      </c>
      <c r="R153" s="3">
        <f>SUM(Table2[[#This Row],[Qualified Activities Professional Hours]:[Other Activities Professional Hours]])/Table2[[#This Row],[MDS Census]]</f>
        <v>0.48039043264157577</v>
      </c>
      <c r="S153" s="3">
        <v>8.2388888888888889</v>
      </c>
      <c r="T153" s="3">
        <v>12.930555555555555</v>
      </c>
      <c r="U153" s="3">
        <v>0</v>
      </c>
      <c r="V153" s="3">
        <f>SUM(Table2[[#This Row],[Occupational Therapist Hours]:[OT Aide Hours]])/Table2[[#This Row],[MDS Census]]</f>
        <v>0.22338492203071872</v>
      </c>
      <c r="W153" s="3">
        <v>14.833333333333334</v>
      </c>
      <c r="X153" s="3">
        <v>16.875</v>
      </c>
      <c r="Y153" s="3">
        <v>2.5138888888888888</v>
      </c>
      <c r="Z153" s="3">
        <f>SUM(Table2[[#This Row],[Physical Therapist (PT) Hours]:[PT Aide Hours]])/Table2[[#This Row],[MDS Census]]</f>
        <v>0.36112088169773715</v>
      </c>
      <c r="AA153" s="3">
        <v>0</v>
      </c>
      <c r="AB153" s="3">
        <v>0</v>
      </c>
      <c r="AC153" s="3">
        <v>0</v>
      </c>
      <c r="AD153" s="3">
        <v>0</v>
      </c>
      <c r="AE153" s="3">
        <v>0</v>
      </c>
      <c r="AF153" s="3">
        <v>0</v>
      </c>
      <c r="AG153" s="3">
        <v>0</v>
      </c>
      <c r="AH153" s="1" t="s">
        <v>151</v>
      </c>
      <c r="AI153" s="17">
        <v>5</v>
      </c>
      <c r="AJ153" s="1"/>
    </row>
    <row r="154" spans="1:36" x14ac:dyDescent="0.2">
      <c r="A154" s="1" t="s">
        <v>680</v>
      </c>
      <c r="B154" s="1" t="s">
        <v>837</v>
      </c>
      <c r="C154" s="1" t="s">
        <v>1512</v>
      </c>
      <c r="D154" s="1" t="s">
        <v>1733</v>
      </c>
      <c r="E154" s="3">
        <v>107.52222222222223</v>
      </c>
      <c r="F154" s="3">
        <v>5.6833333333333336</v>
      </c>
      <c r="G154" s="3">
        <v>0</v>
      </c>
      <c r="H154" s="3">
        <v>0</v>
      </c>
      <c r="I154" s="3">
        <v>0</v>
      </c>
      <c r="J154" s="3">
        <v>0</v>
      </c>
      <c r="K154" s="3">
        <v>0</v>
      </c>
      <c r="L154" s="3">
        <v>11.172333333333336</v>
      </c>
      <c r="M154" s="3">
        <v>5.927777777777778</v>
      </c>
      <c r="N154" s="3">
        <v>6.3649999999999975</v>
      </c>
      <c r="O154" s="3">
        <f>SUM(Table2[[#This Row],[Qualified Social Work Staff Hours]:[Other Social Work Staff Hours]])/Table2[[#This Row],[MDS Census]]</f>
        <v>0.11432778753745994</v>
      </c>
      <c r="P154" s="3">
        <v>11.71111111111111</v>
      </c>
      <c r="Q154" s="3">
        <v>21.818555555555548</v>
      </c>
      <c r="R154" s="3">
        <f>SUM(Table2[[#This Row],[Qualified Activities Professional Hours]:[Other Activities Professional Hours]])/Table2[[#This Row],[MDS Census]]</f>
        <v>0.31183941304123169</v>
      </c>
      <c r="S154" s="3">
        <v>16.101777777777777</v>
      </c>
      <c r="T154" s="3">
        <v>0</v>
      </c>
      <c r="U154" s="3">
        <v>2.3271111111111114</v>
      </c>
      <c r="V154" s="3">
        <f>SUM(Table2[[#This Row],[Occupational Therapist Hours]:[OT Aide Hours]])/Table2[[#This Row],[MDS Census]]</f>
        <v>0.17139609383073265</v>
      </c>
      <c r="W154" s="3">
        <v>18.890111111111114</v>
      </c>
      <c r="X154" s="3">
        <v>10.82677777777778</v>
      </c>
      <c r="Y154" s="3">
        <v>0</v>
      </c>
      <c r="Z154" s="3">
        <f>SUM(Table2[[#This Row],[Physical Therapist (PT) Hours]:[PT Aide Hours]])/Table2[[#This Row],[MDS Census]]</f>
        <v>0.27637904309186739</v>
      </c>
      <c r="AA154" s="3">
        <v>0</v>
      </c>
      <c r="AB154" s="3">
        <v>0</v>
      </c>
      <c r="AC154" s="3">
        <v>0</v>
      </c>
      <c r="AD154" s="3">
        <v>0</v>
      </c>
      <c r="AE154" s="3">
        <v>0</v>
      </c>
      <c r="AF154" s="3">
        <v>0</v>
      </c>
      <c r="AG154" s="3">
        <v>0</v>
      </c>
      <c r="AH154" s="1" t="s">
        <v>152</v>
      </c>
      <c r="AI154" s="17">
        <v>5</v>
      </c>
      <c r="AJ154" s="1"/>
    </row>
    <row r="155" spans="1:36" x14ac:dyDescent="0.2">
      <c r="A155" s="1" t="s">
        <v>680</v>
      </c>
      <c r="B155" s="1" t="s">
        <v>838</v>
      </c>
      <c r="C155" s="1" t="s">
        <v>1513</v>
      </c>
      <c r="D155" s="1" t="s">
        <v>1721</v>
      </c>
      <c r="E155" s="3">
        <v>35.088888888888889</v>
      </c>
      <c r="F155" s="3">
        <v>5.5494444444444397</v>
      </c>
      <c r="G155" s="3">
        <v>0</v>
      </c>
      <c r="H155" s="3">
        <v>0</v>
      </c>
      <c r="I155" s="3">
        <v>1.0694444444444444</v>
      </c>
      <c r="J155" s="3">
        <v>0</v>
      </c>
      <c r="K155" s="3">
        <v>0</v>
      </c>
      <c r="L155" s="3">
        <v>0</v>
      </c>
      <c r="M155" s="3">
        <v>1.0333333333333334</v>
      </c>
      <c r="N155" s="3">
        <v>1.7361111111111112</v>
      </c>
      <c r="O155" s="3">
        <f>SUM(Table2[[#This Row],[Qualified Social Work Staff Hours]:[Other Social Work Staff Hours]])/Table2[[#This Row],[MDS Census]]</f>
        <v>7.8926535782140608E-2</v>
      </c>
      <c r="P155" s="3">
        <v>5.4222222222222225</v>
      </c>
      <c r="Q155" s="3">
        <v>7.5666666666666664</v>
      </c>
      <c r="R155" s="3">
        <f>SUM(Table2[[#This Row],[Qualified Activities Professional Hours]:[Other Activities Professional Hours]])/Table2[[#This Row],[MDS Census]]</f>
        <v>0.37017099430019001</v>
      </c>
      <c r="S155" s="3">
        <v>1.4111111111111112</v>
      </c>
      <c r="T155" s="3">
        <v>0.17777777777777778</v>
      </c>
      <c r="U155" s="3">
        <v>0</v>
      </c>
      <c r="V155" s="3">
        <f>SUM(Table2[[#This Row],[Occupational Therapist Hours]:[OT Aide Hours]])/Table2[[#This Row],[MDS Census]]</f>
        <v>4.5281823939202027E-2</v>
      </c>
      <c r="W155" s="3">
        <v>0.28888888888888886</v>
      </c>
      <c r="X155" s="3">
        <v>4.9694444444444441</v>
      </c>
      <c r="Y155" s="3">
        <v>0</v>
      </c>
      <c r="Z155" s="3">
        <f>SUM(Table2[[#This Row],[Physical Therapist (PT) Hours]:[PT Aide Hours]])/Table2[[#This Row],[MDS Census]]</f>
        <v>0.14985750474984166</v>
      </c>
      <c r="AA155" s="3">
        <v>0</v>
      </c>
      <c r="AB155" s="3">
        <v>0</v>
      </c>
      <c r="AC155" s="3">
        <v>0</v>
      </c>
      <c r="AD155" s="3">
        <v>0</v>
      </c>
      <c r="AE155" s="3">
        <v>0</v>
      </c>
      <c r="AF155" s="3">
        <v>0</v>
      </c>
      <c r="AG155" s="3">
        <v>0</v>
      </c>
      <c r="AH155" s="1" t="s">
        <v>153</v>
      </c>
      <c r="AI155" s="17">
        <v>5</v>
      </c>
      <c r="AJ155" s="1"/>
    </row>
    <row r="156" spans="1:36" x14ac:dyDescent="0.2">
      <c r="A156" s="1" t="s">
        <v>680</v>
      </c>
      <c r="B156" s="1" t="s">
        <v>839</v>
      </c>
      <c r="C156" s="1" t="s">
        <v>1514</v>
      </c>
      <c r="D156" s="1" t="s">
        <v>1775</v>
      </c>
      <c r="E156" s="3">
        <v>50.81111111111111</v>
      </c>
      <c r="F156" s="3">
        <v>15.504555555555562</v>
      </c>
      <c r="G156" s="3">
        <v>2.2222222222222223E-2</v>
      </c>
      <c r="H156" s="3">
        <v>7.2222222222222215E-2</v>
      </c>
      <c r="I156" s="3">
        <v>0</v>
      </c>
      <c r="J156" s="3">
        <v>0</v>
      </c>
      <c r="K156" s="3">
        <v>0</v>
      </c>
      <c r="L156" s="3">
        <v>2.0861111111111112</v>
      </c>
      <c r="M156" s="3">
        <v>5.8118888888888893</v>
      </c>
      <c r="N156" s="3">
        <v>0</v>
      </c>
      <c r="O156" s="3">
        <f>SUM(Table2[[#This Row],[Qualified Social Work Staff Hours]:[Other Social Work Staff Hours]])/Table2[[#This Row],[MDS Census]]</f>
        <v>0.11438224360376122</v>
      </c>
      <c r="P156" s="3">
        <v>7.7145555555555561</v>
      </c>
      <c r="Q156" s="3">
        <v>0</v>
      </c>
      <c r="R156" s="3">
        <f>SUM(Table2[[#This Row],[Qualified Activities Professional Hours]:[Other Activities Professional Hours]])/Table2[[#This Row],[MDS Census]]</f>
        <v>0.1518281215832058</v>
      </c>
      <c r="S156" s="3">
        <v>0.64288888888888884</v>
      </c>
      <c r="T156" s="3">
        <v>5.6528888888888877</v>
      </c>
      <c r="U156" s="3">
        <v>0</v>
      </c>
      <c r="V156" s="3">
        <f>SUM(Table2[[#This Row],[Occupational Therapist Hours]:[OT Aide Hours]])/Table2[[#This Row],[MDS Census]]</f>
        <v>0.12390553247321232</v>
      </c>
      <c r="W156" s="3">
        <v>3.2888888888888888</v>
      </c>
      <c r="X156" s="3">
        <v>8.7238888888888866</v>
      </c>
      <c r="Y156" s="3">
        <v>0</v>
      </c>
      <c r="Z156" s="3">
        <f>SUM(Table2[[#This Row],[Physical Therapist (PT) Hours]:[PT Aide Hours]])/Table2[[#This Row],[MDS Census]]</f>
        <v>0.23642029302427284</v>
      </c>
      <c r="AA156" s="3">
        <v>0</v>
      </c>
      <c r="AB156" s="3">
        <v>0</v>
      </c>
      <c r="AC156" s="3">
        <v>0</v>
      </c>
      <c r="AD156" s="3">
        <v>0</v>
      </c>
      <c r="AE156" s="3">
        <v>0</v>
      </c>
      <c r="AF156" s="3">
        <v>0</v>
      </c>
      <c r="AG156" s="3">
        <v>0</v>
      </c>
      <c r="AH156" s="1" t="s">
        <v>154</v>
      </c>
      <c r="AI156" s="17">
        <v>5</v>
      </c>
      <c r="AJ156" s="1"/>
    </row>
    <row r="157" spans="1:36" x14ac:dyDescent="0.2">
      <c r="A157" s="1" t="s">
        <v>680</v>
      </c>
      <c r="B157" s="1" t="s">
        <v>840</v>
      </c>
      <c r="C157" s="1" t="s">
        <v>1382</v>
      </c>
      <c r="D157" s="1" t="s">
        <v>1776</v>
      </c>
      <c r="E157" s="3">
        <v>30.966666666666665</v>
      </c>
      <c r="F157" s="3">
        <v>5.7142222222222196</v>
      </c>
      <c r="G157" s="3">
        <v>0</v>
      </c>
      <c r="H157" s="3">
        <v>0.1388888888888889</v>
      </c>
      <c r="I157" s="3">
        <v>0.28888888888888886</v>
      </c>
      <c r="J157" s="3">
        <v>0</v>
      </c>
      <c r="K157" s="3">
        <v>0</v>
      </c>
      <c r="L157" s="3">
        <v>1.0394444444444446</v>
      </c>
      <c r="M157" s="3">
        <v>0</v>
      </c>
      <c r="N157" s="3">
        <v>0</v>
      </c>
      <c r="O157" s="3">
        <f>SUM(Table2[[#This Row],[Qualified Social Work Staff Hours]:[Other Social Work Staff Hours]])/Table2[[#This Row],[MDS Census]]</f>
        <v>0</v>
      </c>
      <c r="P157" s="3">
        <v>5.2413333333333334</v>
      </c>
      <c r="Q157" s="3">
        <v>0</v>
      </c>
      <c r="R157" s="3">
        <f>SUM(Table2[[#This Row],[Qualified Activities Professional Hours]:[Other Activities Professional Hours]])/Table2[[#This Row],[MDS Census]]</f>
        <v>0.16925726587728743</v>
      </c>
      <c r="S157" s="3">
        <v>0.93444444444444419</v>
      </c>
      <c r="T157" s="3">
        <v>3.2414444444444439</v>
      </c>
      <c r="U157" s="3">
        <v>0</v>
      </c>
      <c r="V157" s="3">
        <f>SUM(Table2[[#This Row],[Occupational Therapist Hours]:[OT Aide Hours]])/Table2[[#This Row],[MDS Census]]</f>
        <v>0.13485109436670253</v>
      </c>
      <c r="W157" s="3">
        <v>0.61822222222222212</v>
      </c>
      <c r="X157" s="3">
        <v>6.0483333333333338</v>
      </c>
      <c r="Y157" s="3">
        <v>0</v>
      </c>
      <c r="Z157" s="3">
        <f>SUM(Table2[[#This Row],[Physical Therapist (PT) Hours]:[PT Aide Hours]])/Table2[[#This Row],[MDS Census]]</f>
        <v>0.21528166487262293</v>
      </c>
      <c r="AA157" s="3">
        <v>0</v>
      </c>
      <c r="AB157" s="3">
        <v>0</v>
      </c>
      <c r="AC157" s="3">
        <v>0</v>
      </c>
      <c r="AD157" s="3">
        <v>0</v>
      </c>
      <c r="AE157" s="3">
        <v>0</v>
      </c>
      <c r="AF157" s="3">
        <v>0</v>
      </c>
      <c r="AG157" s="3">
        <v>0</v>
      </c>
      <c r="AH157" s="1" t="s">
        <v>155</v>
      </c>
      <c r="AI157" s="17">
        <v>5</v>
      </c>
      <c r="AJ157" s="1"/>
    </row>
    <row r="158" spans="1:36" x14ac:dyDescent="0.2">
      <c r="A158" s="1" t="s">
        <v>680</v>
      </c>
      <c r="B158" s="1" t="s">
        <v>841</v>
      </c>
      <c r="C158" s="1" t="s">
        <v>1515</v>
      </c>
      <c r="D158" s="1" t="s">
        <v>1741</v>
      </c>
      <c r="E158" s="3">
        <v>64.733333333333334</v>
      </c>
      <c r="F158" s="3">
        <v>5.6888888888888891</v>
      </c>
      <c r="G158" s="3">
        <v>0.5</v>
      </c>
      <c r="H158" s="3">
        <v>0.27777777777777779</v>
      </c>
      <c r="I158" s="3">
        <v>0</v>
      </c>
      <c r="J158" s="3">
        <v>0</v>
      </c>
      <c r="K158" s="3">
        <v>0</v>
      </c>
      <c r="L158" s="3">
        <v>1.5655555555555556</v>
      </c>
      <c r="M158" s="3">
        <v>0</v>
      </c>
      <c r="N158" s="3">
        <v>5.5111111111111111</v>
      </c>
      <c r="O158" s="3">
        <f>SUM(Table2[[#This Row],[Qualified Social Work Staff Hours]:[Other Social Work Staff Hours]])/Table2[[#This Row],[MDS Census]]</f>
        <v>8.5135599038791615E-2</v>
      </c>
      <c r="P158" s="3">
        <v>5.4222222222222225</v>
      </c>
      <c r="Q158" s="3">
        <v>6.541666666666667</v>
      </c>
      <c r="R158" s="3">
        <f>SUM(Table2[[#This Row],[Qualified Activities Professional Hours]:[Other Activities Professional Hours]])/Table2[[#This Row],[MDS Census]]</f>
        <v>0.18481805698592516</v>
      </c>
      <c r="S158" s="3">
        <v>5.1517777777777782</v>
      </c>
      <c r="T158" s="3">
        <v>5.3583333333333343</v>
      </c>
      <c r="U158" s="3">
        <v>0</v>
      </c>
      <c r="V158" s="3">
        <f>SUM(Table2[[#This Row],[Occupational Therapist Hours]:[OT Aide Hours]])/Table2[[#This Row],[MDS Census]]</f>
        <v>0.16236010985238586</v>
      </c>
      <c r="W158" s="3">
        <v>3.4731111111111117</v>
      </c>
      <c r="X158" s="3">
        <v>9.8933333333333326</v>
      </c>
      <c r="Y158" s="3">
        <v>0</v>
      </c>
      <c r="Z158" s="3">
        <f>SUM(Table2[[#This Row],[Physical Therapist (PT) Hours]:[PT Aide Hours]])/Table2[[#This Row],[MDS Census]]</f>
        <v>0.20648472365259182</v>
      </c>
      <c r="AA158" s="3">
        <v>0</v>
      </c>
      <c r="AB158" s="3">
        <v>0</v>
      </c>
      <c r="AC158" s="3">
        <v>0</v>
      </c>
      <c r="AD158" s="3">
        <v>0</v>
      </c>
      <c r="AE158" s="3">
        <v>0</v>
      </c>
      <c r="AF158" s="3">
        <v>0</v>
      </c>
      <c r="AG158" s="3">
        <v>0</v>
      </c>
      <c r="AH158" s="1" t="s">
        <v>156</v>
      </c>
      <c r="AI158" s="17">
        <v>5</v>
      </c>
      <c r="AJ158" s="1"/>
    </row>
    <row r="159" spans="1:36" x14ac:dyDescent="0.2">
      <c r="A159" s="1" t="s">
        <v>680</v>
      </c>
      <c r="B159" s="1" t="s">
        <v>842</v>
      </c>
      <c r="C159" s="1" t="s">
        <v>1382</v>
      </c>
      <c r="D159" s="1" t="s">
        <v>1776</v>
      </c>
      <c r="E159" s="3">
        <v>39.222222222222221</v>
      </c>
      <c r="F159" s="3">
        <v>5.1805555555555554</v>
      </c>
      <c r="G159" s="3">
        <v>0</v>
      </c>
      <c r="H159" s="3">
        <v>0.12222222222222222</v>
      </c>
      <c r="I159" s="3">
        <v>14.189666666666666</v>
      </c>
      <c r="J159" s="3">
        <v>0</v>
      </c>
      <c r="K159" s="3">
        <v>0</v>
      </c>
      <c r="L159" s="3">
        <v>5.7</v>
      </c>
      <c r="M159" s="3">
        <v>5.4593333333333334</v>
      </c>
      <c r="N159" s="3">
        <v>0.2361111111111111</v>
      </c>
      <c r="O159" s="3">
        <f>SUM(Table2[[#This Row],[Qualified Social Work Staff Hours]:[Other Social Work Staff Hours]])/Table2[[#This Row],[MDS Census]]</f>
        <v>0.14520963172804532</v>
      </c>
      <c r="P159" s="3">
        <v>5.695444444444445</v>
      </c>
      <c r="Q159" s="3">
        <v>5.3388888888888886</v>
      </c>
      <c r="R159" s="3">
        <f>SUM(Table2[[#This Row],[Qualified Activities Professional Hours]:[Other Activities Professional Hours]])/Table2[[#This Row],[MDS Census]]</f>
        <v>0.281328611898017</v>
      </c>
      <c r="S159" s="3">
        <v>0.5732222222222223</v>
      </c>
      <c r="T159" s="3">
        <v>3.5654444444444455</v>
      </c>
      <c r="U159" s="3">
        <v>0</v>
      </c>
      <c r="V159" s="3">
        <f>SUM(Table2[[#This Row],[Occupational Therapist Hours]:[OT Aide Hours]])/Table2[[#This Row],[MDS Census]]</f>
        <v>0.10551841359773373</v>
      </c>
      <c r="W159" s="3">
        <v>1.1111111111111112</v>
      </c>
      <c r="X159" s="3">
        <v>2.1745555555555556</v>
      </c>
      <c r="Y159" s="3">
        <v>0</v>
      </c>
      <c r="Z159" s="3">
        <f>SUM(Table2[[#This Row],[Physical Therapist (PT) Hours]:[PT Aide Hours]])/Table2[[#This Row],[MDS Census]]</f>
        <v>8.3770538243626069E-2</v>
      </c>
      <c r="AA159" s="3">
        <v>0</v>
      </c>
      <c r="AB159" s="3">
        <v>0</v>
      </c>
      <c r="AC159" s="3">
        <v>0</v>
      </c>
      <c r="AD159" s="3">
        <v>0</v>
      </c>
      <c r="AE159" s="3">
        <v>0</v>
      </c>
      <c r="AF159" s="3">
        <v>0</v>
      </c>
      <c r="AG159" s="3">
        <v>0</v>
      </c>
      <c r="AH159" s="1" t="s">
        <v>157</v>
      </c>
      <c r="AI159" s="17">
        <v>5</v>
      </c>
      <c r="AJ159" s="1"/>
    </row>
    <row r="160" spans="1:36" x14ac:dyDescent="0.2">
      <c r="A160" s="1" t="s">
        <v>680</v>
      </c>
      <c r="B160" s="1" t="s">
        <v>843</v>
      </c>
      <c r="C160" s="1" t="s">
        <v>1516</v>
      </c>
      <c r="D160" s="1" t="s">
        <v>1758</v>
      </c>
      <c r="E160" s="3">
        <v>58.31111111111111</v>
      </c>
      <c r="F160" s="3">
        <v>5.0666666666666664</v>
      </c>
      <c r="G160" s="3">
        <v>1.1111111111111112E-2</v>
      </c>
      <c r="H160" s="3">
        <v>0.38055555555555554</v>
      </c>
      <c r="I160" s="3">
        <v>0.42222222222222222</v>
      </c>
      <c r="J160" s="3">
        <v>0</v>
      </c>
      <c r="K160" s="3">
        <v>0</v>
      </c>
      <c r="L160" s="3">
        <v>1.3095555555555556</v>
      </c>
      <c r="M160" s="3">
        <v>0</v>
      </c>
      <c r="N160" s="3">
        <v>5.2305555555555552</v>
      </c>
      <c r="O160" s="3">
        <f>SUM(Table2[[#This Row],[Qualified Social Work Staff Hours]:[Other Social Work Staff Hours]])/Table2[[#This Row],[MDS Census]]</f>
        <v>8.9700838414634138E-2</v>
      </c>
      <c r="P160" s="3">
        <v>5.2444444444444445</v>
      </c>
      <c r="Q160" s="3">
        <v>9.8000000000000007</v>
      </c>
      <c r="R160" s="3">
        <f>SUM(Table2[[#This Row],[Qualified Activities Professional Hours]:[Other Activities Professional Hours]])/Table2[[#This Row],[MDS Census]]</f>
        <v>0.2580030487804878</v>
      </c>
      <c r="S160" s="3">
        <v>0.54688888888888898</v>
      </c>
      <c r="T160" s="3">
        <v>3.4544444444444453</v>
      </c>
      <c r="U160" s="3">
        <v>0</v>
      </c>
      <c r="V160" s="3">
        <f>SUM(Table2[[#This Row],[Occupational Therapist Hours]:[OT Aide Hours]])/Table2[[#This Row],[MDS Census]]</f>
        <v>6.8620426829268305E-2</v>
      </c>
      <c r="W160" s="3">
        <v>0.54688888888888887</v>
      </c>
      <c r="X160" s="3">
        <v>4.701666666666668</v>
      </c>
      <c r="Y160" s="3">
        <v>0</v>
      </c>
      <c r="Z160" s="3">
        <f>SUM(Table2[[#This Row],[Physical Therapist (PT) Hours]:[PT Aide Hours]])/Table2[[#This Row],[MDS Census]]</f>
        <v>9.0009527439024406E-2</v>
      </c>
      <c r="AA160" s="3">
        <v>0</v>
      </c>
      <c r="AB160" s="3">
        <v>0</v>
      </c>
      <c r="AC160" s="3">
        <v>0</v>
      </c>
      <c r="AD160" s="3">
        <v>0</v>
      </c>
      <c r="AE160" s="3">
        <v>0</v>
      </c>
      <c r="AF160" s="3">
        <v>0</v>
      </c>
      <c r="AG160" s="3">
        <v>0</v>
      </c>
      <c r="AH160" s="1" t="s">
        <v>158</v>
      </c>
      <c r="AI160" s="17">
        <v>5</v>
      </c>
      <c r="AJ160" s="1"/>
    </row>
    <row r="161" spans="1:36" x14ac:dyDescent="0.2">
      <c r="A161" s="1" t="s">
        <v>680</v>
      </c>
      <c r="B161" s="1" t="s">
        <v>844</v>
      </c>
      <c r="C161" s="1" t="s">
        <v>1369</v>
      </c>
      <c r="D161" s="1" t="s">
        <v>1739</v>
      </c>
      <c r="E161" s="3">
        <v>24.122222222222224</v>
      </c>
      <c r="F161" s="3">
        <v>5.5111111111111111</v>
      </c>
      <c r="G161" s="3">
        <v>6.3333333333333339E-2</v>
      </c>
      <c r="H161" s="3">
        <v>0.14911111111111111</v>
      </c>
      <c r="I161" s="3">
        <v>0.45555555555555555</v>
      </c>
      <c r="J161" s="3">
        <v>0</v>
      </c>
      <c r="K161" s="3">
        <v>0</v>
      </c>
      <c r="L161" s="3">
        <v>0</v>
      </c>
      <c r="M161" s="3">
        <v>0</v>
      </c>
      <c r="N161" s="3">
        <v>5.6</v>
      </c>
      <c r="O161" s="3">
        <f>SUM(Table2[[#This Row],[Qualified Social Work Staff Hours]:[Other Social Work Staff Hours]])/Table2[[#This Row],[MDS Census]]</f>
        <v>0.23215108245048363</v>
      </c>
      <c r="P161" s="3">
        <v>0</v>
      </c>
      <c r="Q161" s="3">
        <v>0</v>
      </c>
      <c r="R161" s="3">
        <f>SUM(Table2[[#This Row],[Qualified Activities Professional Hours]:[Other Activities Professional Hours]])/Table2[[#This Row],[MDS Census]]</f>
        <v>0</v>
      </c>
      <c r="S161" s="3">
        <v>3.819888888888888</v>
      </c>
      <c r="T161" s="3">
        <v>9.1402222222222242</v>
      </c>
      <c r="U161" s="3">
        <v>0</v>
      </c>
      <c r="V161" s="3">
        <f>SUM(Table2[[#This Row],[Occupational Therapist Hours]:[OT Aide Hours]])/Table2[[#This Row],[MDS Census]]</f>
        <v>0.53726853984339018</v>
      </c>
      <c r="W161" s="3">
        <v>3.5273333333333339</v>
      </c>
      <c r="X161" s="3">
        <v>2.6577777777777776</v>
      </c>
      <c r="Y161" s="3">
        <v>0</v>
      </c>
      <c r="Z161" s="3">
        <f>SUM(Table2[[#This Row],[Physical Therapist (PT) Hours]:[PT Aide Hours]])/Table2[[#This Row],[MDS Census]]</f>
        <v>0.25640718562874254</v>
      </c>
      <c r="AA161" s="3">
        <v>0</v>
      </c>
      <c r="AB161" s="3">
        <v>0</v>
      </c>
      <c r="AC161" s="3">
        <v>0</v>
      </c>
      <c r="AD161" s="3">
        <v>0</v>
      </c>
      <c r="AE161" s="3">
        <v>0</v>
      </c>
      <c r="AF161" s="3">
        <v>0</v>
      </c>
      <c r="AG161" s="3">
        <v>0</v>
      </c>
      <c r="AH161" s="1" t="s">
        <v>159</v>
      </c>
      <c r="AI161" s="17">
        <v>5</v>
      </c>
      <c r="AJ161" s="1"/>
    </row>
    <row r="162" spans="1:36" x14ac:dyDescent="0.2">
      <c r="A162" s="1" t="s">
        <v>680</v>
      </c>
      <c r="B162" s="1" t="s">
        <v>845</v>
      </c>
      <c r="C162" s="1" t="s">
        <v>1398</v>
      </c>
      <c r="D162" s="1" t="s">
        <v>1744</v>
      </c>
      <c r="E162" s="3">
        <v>111.58888888888889</v>
      </c>
      <c r="F162" s="3">
        <v>44.7</v>
      </c>
      <c r="G162" s="3">
        <v>0.16666666666666666</v>
      </c>
      <c r="H162" s="3">
        <v>0.73333333333333328</v>
      </c>
      <c r="I162" s="3">
        <v>1.2799999999999998</v>
      </c>
      <c r="J162" s="3">
        <v>0</v>
      </c>
      <c r="K162" s="3">
        <v>0</v>
      </c>
      <c r="L162" s="3">
        <v>4.121777777777778</v>
      </c>
      <c r="M162" s="3">
        <v>0</v>
      </c>
      <c r="N162" s="3">
        <v>5.2444444444444445</v>
      </c>
      <c r="O162" s="3">
        <f>SUM(Table2[[#This Row],[Qualified Social Work Staff Hours]:[Other Social Work Staff Hours]])/Table2[[#This Row],[MDS Census]]</f>
        <v>4.6997908991337253E-2</v>
      </c>
      <c r="P162" s="3">
        <v>5.5111111111111111</v>
      </c>
      <c r="Q162" s="3">
        <v>9.6055555555555561</v>
      </c>
      <c r="R162" s="3">
        <f>SUM(Table2[[#This Row],[Qualified Activities Professional Hours]:[Other Activities Professional Hours]])/Table2[[#This Row],[MDS Census]]</f>
        <v>0.13546748979388629</v>
      </c>
      <c r="S162" s="3">
        <v>4.3880000000000017</v>
      </c>
      <c r="T162" s="3">
        <v>14.32388888888889</v>
      </c>
      <c r="U162" s="3">
        <v>0</v>
      </c>
      <c r="V162" s="3">
        <f>SUM(Table2[[#This Row],[Occupational Therapist Hours]:[OT Aide Hours]])/Table2[[#This Row],[MDS Census]]</f>
        <v>0.16768595041322318</v>
      </c>
      <c r="W162" s="3">
        <v>10.461888888888886</v>
      </c>
      <c r="X162" s="3">
        <v>20.482888888888894</v>
      </c>
      <c r="Y162" s="3">
        <v>0</v>
      </c>
      <c r="Z162" s="3">
        <f>SUM(Table2[[#This Row],[Physical Therapist (PT) Hours]:[PT Aide Hours]])/Table2[[#This Row],[MDS Census]]</f>
        <v>0.27731056457233899</v>
      </c>
      <c r="AA162" s="3">
        <v>0</v>
      </c>
      <c r="AB162" s="3">
        <v>0</v>
      </c>
      <c r="AC162" s="3">
        <v>0</v>
      </c>
      <c r="AD162" s="3">
        <v>0</v>
      </c>
      <c r="AE162" s="3">
        <v>0</v>
      </c>
      <c r="AF162" s="3">
        <v>0.91444444444444462</v>
      </c>
      <c r="AG162" s="3">
        <v>0.13333333333333333</v>
      </c>
      <c r="AH162" s="1" t="s">
        <v>160</v>
      </c>
      <c r="AI162" s="17">
        <v>5</v>
      </c>
      <c r="AJ162" s="1"/>
    </row>
    <row r="163" spans="1:36" x14ac:dyDescent="0.2">
      <c r="A163" s="1" t="s">
        <v>680</v>
      </c>
      <c r="B163" s="1" t="s">
        <v>846</v>
      </c>
      <c r="C163" s="1" t="s">
        <v>1517</v>
      </c>
      <c r="D163" s="1" t="s">
        <v>1748</v>
      </c>
      <c r="E163" s="3">
        <v>48.255555555555553</v>
      </c>
      <c r="F163" s="3">
        <v>4.7111111111111112</v>
      </c>
      <c r="G163" s="3">
        <v>0.28333333333333333</v>
      </c>
      <c r="H163" s="3">
        <v>0.23333333333333334</v>
      </c>
      <c r="I163" s="3">
        <v>5.8277777777777775</v>
      </c>
      <c r="J163" s="3">
        <v>0</v>
      </c>
      <c r="K163" s="3">
        <v>0</v>
      </c>
      <c r="L163" s="3">
        <v>0.91188888888888864</v>
      </c>
      <c r="M163" s="3">
        <v>0</v>
      </c>
      <c r="N163" s="3">
        <v>5.1305555555555555</v>
      </c>
      <c r="O163" s="3">
        <f>SUM(Table2[[#This Row],[Qualified Social Work Staff Hours]:[Other Social Work Staff Hours]])/Table2[[#This Row],[MDS Census]]</f>
        <v>0.10632051577250749</v>
      </c>
      <c r="P163" s="3">
        <v>0</v>
      </c>
      <c r="Q163" s="3">
        <v>35.55833333333333</v>
      </c>
      <c r="R163" s="3">
        <f>SUM(Table2[[#This Row],[Qualified Activities Professional Hours]:[Other Activities Professional Hours]])/Table2[[#This Row],[MDS Census]]</f>
        <v>0.73687543172921943</v>
      </c>
      <c r="S163" s="3">
        <v>0.46288888888888891</v>
      </c>
      <c r="T163" s="3">
        <v>6.1473333333333322</v>
      </c>
      <c r="U163" s="3">
        <v>0</v>
      </c>
      <c r="V163" s="3">
        <f>SUM(Table2[[#This Row],[Occupational Therapist Hours]:[OT Aide Hours]])/Table2[[#This Row],[MDS Census]]</f>
        <v>0.13698365185355743</v>
      </c>
      <c r="W163" s="3">
        <v>0.70622222222222197</v>
      </c>
      <c r="X163" s="3">
        <v>4.4815555555555537</v>
      </c>
      <c r="Y163" s="3">
        <v>0</v>
      </c>
      <c r="Z163" s="3">
        <f>SUM(Table2[[#This Row],[Physical Therapist (PT) Hours]:[PT Aide Hours]])/Table2[[#This Row],[MDS Census]]</f>
        <v>0.10750633202855166</v>
      </c>
      <c r="AA163" s="3">
        <v>0</v>
      </c>
      <c r="AB163" s="3">
        <v>0</v>
      </c>
      <c r="AC163" s="3">
        <v>0</v>
      </c>
      <c r="AD163" s="3">
        <v>0</v>
      </c>
      <c r="AE163" s="3">
        <v>0</v>
      </c>
      <c r="AF163" s="3">
        <v>0</v>
      </c>
      <c r="AG163" s="3">
        <v>0</v>
      </c>
      <c r="AH163" s="1" t="s">
        <v>161</v>
      </c>
      <c r="AI163" s="17">
        <v>5</v>
      </c>
      <c r="AJ163" s="1"/>
    </row>
    <row r="164" spans="1:36" x14ac:dyDescent="0.2">
      <c r="A164" s="1" t="s">
        <v>680</v>
      </c>
      <c r="B164" s="1" t="s">
        <v>847</v>
      </c>
      <c r="C164" s="1" t="s">
        <v>1518</v>
      </c>
      <c r="D164" s="1" t="s">
        <v>1701</v>
      </c>
      <c r="E164" s="3">
        <v>29.855555555555554</v>
      </c>
      <c r="F164" s="3">
        <v>5.7142222222222268</v>
      </c>
      <c r="G164" s="3">
        <v>0</v>
      </c>
      <c r="H164" s="3">
        <v>0.1388888888888889</v>
      </c>
      <c r="I164" s="3">
        <v>0.26666666666666666</v>
      </c>
      <c r="J164" s="3">
        <v>0</v>
      </c>
      <c r="K164" s="3">
        <v>0</v>
      </c>
      <c r="L164" s="3">
        <v>0.34777777777777785</v>
      </c>
      <c r="M164" s="3">
        <v>0</v>
      </c>
      <c r="N164" s="3">
        <v>5.322222222222222</v>
      </c>
      <c r="O164" s="3">
        <f>SUM(Table2[[#This Row],[Qualified Social Work Staff Hours]:[Other Social Work Staff Hours]])/Table2[[#This Row],[MDS Census]]</f>
        <v>0.17826572385560105</v>
      </c>
      <c r="P164" s="3">
        <v>2.5569999999999995</v>
      </c>
      <c r="Q164" s="3">
        <v>0</v>
      </c>
      <c r="R164" s="3">
        <f>SUM(Table2[[#This Row],[Qualified Activities Professional Hours]:[Other Activities Professional Hours]])/Table2[[#This Row],[MDS Census]]</f>
        <v>8.5645701525865259E-2</v>
      </c>
      <c r="S164" s="3">
        <v>0.51788888888888884</v>
      </c>
      <c r="T164" s="3">
        <v>2.7544444444444447</v>
      </c>
      <c r="U164" s="3">
        <v>0</v>
      </c>
      <c r="V164" s="3">
        <f>SUM(Table2[[#This Row],[Occupational Therapist Hours]:[OT Aide Hours]])/Table2[[#This Row],[MDS Census]]</f>
        <v>0.10960550800148866</v>
      </c>
      <c r="W164" s="3">
        <v>0.37544444444444453</v>
      </c>
      <c r="X164" s="3">
        <v>1.826555555555555</v>
      </c>
      <c r="Y164" s="3">
        <v>0</v>
      </c>
      <c r="Z164" s="3">
        <f>SUM(Table2[[#This Row],[Physical Therapist (PT) Hours]:[PT Aide Hours]])/Table2[[#This Row],[MDS Census]]</f>
        <v>7.3755117231112749E-2</v>
      </c>
      <c r="AA164" s="3">
        <v>0</v>
      </c>
      <c r="AB164" s="3">
        <v>0</v>
      </c>
      <c r="AC164" s="3">
        <v>0</v>
      </c>
      <c r="AD164" s="3">
        <v>0</v>
      </c>
      <c r="AE164" s="3">
        <v>0</v>
      </c>
      <c r="AF164" s="3">
        <v>0</v>
      </c>
      <c r="AG164" s="3">
        <v>0</v>
      </c>
      <c r="AH164" s="1" t="s">
        <v>162</v>
      </c>
      <c r="AI164" s="17">
        <v>5</v>
      </c>
      <c r="AJ164" s="1"/>
    </row>
    <row r="165" spans="1:36" x14ac:dyDescent="0.2">
      <c r="A165" s="1" t="s">
        <v>680</v>
      </c>
      <c r="B165" s="1" t="s">
        <v>848</v>
      </c>
      <c r="C165" s="1" t="s">
        <v>1439</v>
      </c>
      <c r="D165" s="1" t="s">
        <v>1741</v>
      </c>
      <c r="E165" s="3">
        <v>146.74444444444444</v>
      </c>
      <c r="F165" s="3">
        <v>5.6888888888888891</v>
      </c>
      <c r="G165" s="3">
        <v>0</v>
      </c>
      <c r="H165" s="3">
        <v>0</v>
      </c>
      <c r="I165" s="3">
        <v>0</v>
      </c>
      <c r="J165" s="3">
        <v>0</v>
      </c>
      <c r="K165" s="3">
        <v>0</v>
      </c>
      <c r="L165" s="3">
        <v>0.5006666666666667</v>
      </c>
      <c r="M165" s="3">
        <v>0</v>
      </c>
      <c r="N165" s="3">
        <v>25.080555555555556</v>
      </c>
      <c r="O165" s="3">
        <f>SUM(Table2[[#This Row],[Qualified Social Work Staff Hours]:[Other Social Work Staff Hours]])/Table2[[#This Row],[MDS Census]]</f>
        <v>0.17091315211630198</v>
      </c>
      <c r="P165" s="3">
        <v>5.2722222222222221</v>
      </c>
      <c r="Q165" s="3">
        <v>20.616666666666667</v>
      </c>
      <c r="R165" s="3">
        <f>SUM(Table2[[#This Row],[Qualified Activities Professional Hours]:[Other Activities Professional Hours]])/Table2[[#This Row],[MDS Census]]</f>
        <v>0.17642159460891951</v>
      </c>
      <c r="S165" s="3">
        <v>3.7794444444444442</v>
      </c>
      <c r="T165" s="3">
        <v>0.14855555555555558</v>
      </c>
      <c r="U165" s="3">
        <v>0</v>
      </c>
      <c r="V165" s="3">
        <f>SUM(Table2[[#This Row],[Occupational Therapist Hours]:[OT Aide Hours]])/Table2[[#This Row],[MDS Census]]</f>
        <v>2.6767623230105248E-2</v>
      </c>
      <c r="W165" s="3">
        <v>4.6162222222222216</v>
      </c>
      <c r="X165" s="3">
        <v>0</v>
      </c>
      <c r="Y165" s="3">
        <v>0</v>
      </c>
      <c r="Z165" s="3">
        <f>SUM(Table2[[#This Row],[Physical Therapist (PT) Hours]:[PT Aide Hours]])/Table2[[#This Row],[MDS Census]]</f>
        <v>3.1457560384644506E-2</v>
      </c>
      <c r="AA165" s="3">
        <v>0</v>
      </c>
      <c r="AB165" s="3">
        <v>0</v>
      </c>
      <c r="AC165" s="3">
        <v>0</v>
      </c>
      <c r="AD165" s="3">
        <v>0</v>
      </c>
      <c r="AE165" s="3">
        <v>0</v>
      </c>
      <c r="AF165" s="3">
        <v>0</v>
      </c>
      <c r="AG165" s="3">
        <v>0</v>
      </c>
      <c r="AH165" s="1" t="s">
        <v>163</v>
      </c>
      <c r="AI165" s="17">
        <v>5</v>
      </c>
      <c r="AJ165" s="1"/>
    </row>
    <row r="166" spans="1:36" x14ac:dyDescent="0.2">
      <c r="A166" s="1" t="s">
        <v>680</v>
      </c>
      <c r="B166" s="1" t="s">
        <v>849</v>
      </c>
      <c r="C166" s="1" t="s">
        <v>1519</v>
      </c>
      <c r="D166" s="1" t="s">
        <v>1777</v>
      </c>
      <c r="E166" s="3">
        <v>62.677777777777777</v>
      </c>
      <c r="F166" s="3">
        <v>39.855555555555554</v>
      </c>
      <c r="G166" s="3">
        <v>0.12777777777777777</v>
      </c>
      <c r="H166" s="3">
        <v>0.34166666666666667</v>
      </c>
      <c r="I166" s="3">
        <v>0.52777777777777779</v>
      </c>
      <c r="J166" s="3">
        <v>0</v>
      </c>
      <c r="K166" s="3">
        <v>0</v>
      </c>
      <c r="L166" s="3">
        <v>3.8011111111111107</v>
      </c>
      <c r="M166" s="3">
        <v>0.17777777777777778</v>
      </c>
      <c r="N166" s="3">
        <v>11.855555555555556</v>
      </c>
      <c r="O166" s="3">
        <f>SUM(Table2[[#This Row],[Qualified Social Work Staff Hours]:[Other Social Work Staff Hours]])/Table2[[#This Row],[MDS Census]]</f>
        <v>0.19198723630561956</v>
      </c>
      <c r="P166" s="3">
        <v>5.2138888888888886</v>
      </c>
      <c r="Q166" s="3">
        <v>8.0055555555555564</v>
      </c>
      <c r="R166" s="3">
        <f>SUM(Table2[[#This Row],[Qualified Activities Professional Hours]:[Other Activities Professional Hours]])/Table2[[#This Row],[MDS Census]]</f>
        <v>0.21091118595993619</v>
      </c>
      <c r="S166" s="3">
        <v>3.2173333333333338</v>
      </c>
      <c r="T166" s="3">
        <v>6.4319999999999986</v>
      </c>
      <c r="U166" s="3">
        <v>0</v>
      </c>
      <c r="V166" s="3">
        <f>SUM(Table2[[#This Row],[Occupational Therapist Hours]:[OT Aide Hours]])/Table2[[#This Row],[MDS Census]]</f>
        <v>0.15395142705194115</v>
      </c>
      <c r="W166" s="3">
        <v>3.0338888888888902</v>
      </c>
      <c r="X166" s="3">
        <v>13.655111111111109</v>
      </c>
      <c r="Y166" s="3">
        <v>0</v>
      </c>
      <c r="Z166" s="3">
        <f>SUM(Table2[[#This Row],[Physical Therapist (PT) Hours]:[PT Aide Hours]])/Table2[[#This Row],[MDS Census]]</f>
        <v>0.26626661939372454</v>
      </c>
      <c r="AA166" s="3">
        <v>0</v>
      </c>
      <c r="AB166" s="3">
        <v>0</v>
      </c>
      <c r="AC166" s="3">
        <v>0</v>
      </c>
      <c r="AD166" s="3">
        <v>0</v>
      </c>
      <c r="AE166" s="3">
        <v>0</v>
      </c>
      <c r="AF166" s="3">
        <v>0</v>
      </c>
      <c r="AG166" s="3">
        <v>0</v>
      </c>
      <c r="AH166" s="1" t="s">
        <v>164</v>
      </c>
      <c r="AI166" s="17">
        <v>5</v>
      </c>
      <c r="AJ166" s="1"/>
    </row>
    <row r="167" spans="1:36" x14ac:dyDescent="0.2">
      <c r="A167" s="1" t="s">
        <v>680</v>
      </c>
      <c r="B167" s="1" t="s">
        <v>850</v>
      </c>
      <c r="C167" s="1" t="s">
        <v>1439</v>
      </c>
      <c r="D167" s="1" t="s">
        <v>1741</v>
      </c>
      <c r="E167" s="3">
        <v>152.97777777777779</v>
      </c>
      <c r="F167" s="3">
        <v>39.902777777777779</v>
      </c>
      <c r="G167" s="3">
        <v>0</v>
      </c>
      <c r="H167" s="3">
        <v>0</v>
      </c>
      <c r="I167" s="3">
        <v>0</v>
      </c>
      <c r="J167" s="3">
        <v>0</v>
      </c>
      <c r="K167" s="3">
        <v>0</v>
      </c>
      <c r="L167" s="3">
        <v>5.1813333333333329</v>
      </c>
      <c r="M167" s="3">
        <v>0</v>
      </c>
      <c r="N167" s="3">
        <v>0</v>
      </c>
      <c r="O167" s="3">
        <f>SUM(Table2[[#This Row],[Qualified Social Work Staff Hours]:[Other Social Work Staff Hours]])/Table2[[#This Row],[MDS Census]]</f>
        <v>0</v>
      </c>
      <c r="P167" s="3">
        <v>4.9944444444444445</v>
      </c>
      <c r="Q167" s="3">
        <v>17.966666666666665</v>
      </c>
      <c r="R167" s="3">
        <f>SUM(Table2[[#This Row],[Qualified Activities Professional Hours]:[Other Activities Professional Hours]])/Table2[[#This Row],[MDS Census]]</f>
        <v>0.15009442184776289</v>
      </c>
      <c r="S167" s="3">
        <v>15.038555555555558</v>
      </c>
      <c r="T167" s="3">
        <v>9.6624444444444428</v>
      </c>
      <c r="U167" s="3">
        <v>0</v>
      </c>
      <c r="V167" s="3">
        <f>SUM(Table2[[#This Row],[Occupational Therapist Hours]:[OT Aide Hours]])/Table2[[#This Row],[MDS Census]]</f>
        <v>0.16146789657176058</v>
      </c>
      <c r="W167" s="3">
        <v>17.670444444444446</v>
      </c>
      <c r="X167" s="3">
        <v>14.574333333333334</v>
      </c>
      <c r="Y167" s="3">
        <v>1.5195555555555551</v>
      </c>
      <c r="Z167" s="3">
        <f>SUM(Table2[[#This Row],[Physical Therapist (PT) Hours]:[PT Aide Hours]])/Table2[[#This Row],[MDS Census]]</f>
        <v>0.22071397443346891</v>
      </c>
      <c r="AA167" s="3">
        <v>0</v>
      </c>
      <c r="AB167" s="3">
        <v>0</v>
      </c>
      <c r="AC167" s="3">
        <v>0</v>
      </c>
      <c r="AD167" s="3">
        <v>0</v>
      </c>
      <c r="AE167" s="3">
        <v>0</v>
      </c>
      <c r="AF167" s="3">
        <v>0</v>
      </c>
      <c r="AG167" s="3">
        <v>0</v>
      </c>
      <c r="AH167" s="1" t="s">
        <v>165</v>
      </c>
      <c r="AI167" s="17">
        <v>5</v>
      </c>
      <c r="AJ167" s="1"/>
    </row>
    <row r="168" spans="1:36" x14ac:dyDescent="0.2">
      <c r="A168" s="1" t="s">
        <v>680</v>
      </c>
      <c r="B168" s="1" t="s">
        <v>851</v>
      </c>
      <c r="C168" s="1" t="s">
        <v>1520</v>
      </c>
      <c r="D168" s="1" t="s">
        <v>1701</v>
      </c>
      <c r="E168" s="3">
        <v>66.855555555555554</v>
      </c>
      <c r="F168" s="3">
        <v>13.116333333333339</v>
      </c>
      <c r="G168" s="3">
        <v>0</v>
      </c>
      <c r="H168" s="3">
        <v>0.38766666666666666</v>
      </c>
      <c r="I168" s="3">
        <v>0.29166666666666669</v>
      </c>
      <c r="J168" s="3">
        <v>0</v>
      </c>
      <c r="K168" s="3">
        <v>0</v>
      </c>
      <c r="L168" s="3">
        <v>0</v>
      </c>
      <c r="M168" s="3">
        <v>5.2121111111111098</v>
      </c>
      <c r="N168" s="3">
        <v>0</v>
      </c>
      <c r="O168" s="3">
        <f>SUM(Table2[[#This Row],[Qualified Social Work Staff Hours]:[Other Social Work Staff Hours]])/Table2[[#This Row],[MDS Census]]</f>
        <v>7.7960777796243955E-2</v>
      </c>
      <c r="P168" s="3">
        <v>10.184666666666665</v>
      </c>
      <c r="Q168" s="3">
        <v>0</v>
      </c>
      <c r="R168" s="3">
        <f>SUM(Table2[[#This Row],[Qualified Activities Professional Hours]:[Other Activities Professional Hours]])/Table2[[#This Row],[MDS Census]]</f>
        <v>0.15233837460528502</v>
      </c>
      <c r="S168" s="3">
        <v>0.61799999999999999</v>
      </c>
      <c r="T168" s="3">
        <v>9.5293333333333301</v>
      </c>
      <c r="U168" s="3">
        <v>0</v>
      </c>
      <c r="V168" s="3">
        <f>SUM(Table2[[#This Row],[Occupational Therapist Hours]:[OT Aide Hours]])/Table2[[#This Row],[MDS Census]]</f>
        <v>0.1517799567890975</v>
      </c>
      <c r="W168" s="3">
        <v>0.79955555555555546</v>
      </c>
      <c r="X168" s="3">
        <v>10.04788888888889</v>
      </c>
      <c r="Y168" s="3">
        <v>0</v>
      </c>
      <c r="Z168" s="3">
        <f>SUM(Table2[[#This Row],[Physical Therapist (PT) Hours]:[PT Aide Hours]])/Table2[[#This Row],[MDS Census]]</f>
        <v>0.16225195280039889</v>
      </c>
      <c r="AA168" s="3">
        <v>0</v>
      </c>
      <c r="AB168" s="3">
        <v>0</v>
      </c>
      <c r="AC168" s="3">
        <v>0</v>
      </c>
      <c r="AD168" s="3">
        <v>0</v>
      </c>
      <c r="AE168" s="3">
        <v>0</v>
      </c>
      <c r="AF168" s="3">
        <v>0</v>
      </c>
      <c r="AG168" s="3">
        <v>0</v>
      </c>
      <c r="AH168" s="1" t="s">
        <v>166</v>
      </c>
      <c r="AI168" s="17">
        <v>5</v>
      </c>
      <c r="AJ168" s="1"/>
    </row>
    <row r="169" spans="1:36" x14ac:dyDescent="0.2">
      <c r="A169" s="1" t="s">
        <v>680</v>
      </c>
      <c r="B169" s="1" t="s">
        <v>852</v>
      </c>
      <c r="C169" s="1" t="s">
        <v>1439</v>
      </c>
      <c r="D169" s="1" t="s">
        <v>1741</v>
      </c>
      <c r="E169" s="3">
        <v>210.48888888888888</v>
      </c>
      <c r="F169" s="3">
        <v>46.041666666666664</v>
      </c>
      <c r="G169" s="3">
        <v>0</v>
      </c>
      <c r="H169" s="3">
        <v>0.76666666666666672</v>
      </c>
      <c r="I169" s="3">
        <v>2.0388888888888888</v>
      </c>
      <c r="J169" s="3">
        <v>0</v>
      </c>
      <c r="K169" s="3">
        <v>0</v>
      </c>
      <c r="L169" s="3">
        <v>6.0736666666666679</v>
      </c>
      <c r="M169" s="3">
        <v>0</v>
      </c>
      <c r="N169" s="3">
        <v>19.022222222222222</v>
      </c>
      <c r="O169" s="3">
        <f>SUM(Table2[[#This Row],[Qualified Social Work Staff Hours]:[Other Social Work Staff Hours]])/Table2[[#This Row],[MDS Census]]</f>
        <v>9.0371621621621628E-2</v>
      </c>
      <c r="P169" s="3">
        <v>5.6888888888888891</v>
      </c>
      <c r="Q169" s="3">
        <v>0</v>
      </c>
      <c r="R169" s="3">
        <f>SUM(Table2[[#This Row],[Qualified Activities Professional Hours]:[Other Activities Professional Hours]])/Table2[[#This Row],[MDS Census]]</f>
        <v>2.7027027027027029E-2</v>
      </c>
      <c r="S169" s="3">
        <v>6.0570000000000022</v>
      </c>
      <c r="T169" s="3">
        <v>10.178222222222221</v>
      </c>
      <c r="U169" s="3">
        <v>0</v>
      </c>
      <c r="V169" s="3">
        <f>SUM(Table2[[#This Row],[Occupational Therapist Hours]:[OT Aide Hours]])/Table2[[#This Row],[MDS Census]]</f>
        <v>7.7131017736486493E-2</v>
      </c>
      <c r="W169" s="3">
        <v>11.660999999999998</v>
      </c>
      <c r="X169" s="3">
        <v>12.421444444444449</v>
      </c>
      <c r="Y169" s="3">
        <v>0</v>
      </c>
      <c r="Z169" s="3">
        <f>SUM(Table2[[#This Row],[Physical Therapist (PT) Hours]:[PT Aide Hours]])/Table2[[#This Row],[MDS Census]]</f>
        <v>0.11441195101351354</v>
      </c>
      <c r="AA169" s="3">
        <v>0</v>
      </c>
      <c r="AB169" s="3">
        <v>0</v>
      </c>
      <c r="AC169" s="3">
        <v>0</v>
      </c>
      <c r="AD169" s="3">
        <v>0</v>
      </c>
      <c r="AE169" s="3">
        <v>0</v>
      </c>
      <c r="AF169" s="3">
        <v>99.191666666666663</v>
      </c>
      <c r="AG169" s="3">
        <v>0</v>
      </c>
      <c r="AH169" s="1" t="s">
        <v>167</v>
      </c>
      <c r="AI169" s="17">
        <v>5</v>
      </c>
      <c r="AJ169" s="1"/>
    </row>
    <row r="170" spans="1:36" x14ac:dyDescent="0.2">
      <c r="A170" s="1" t="s">
        <v>680</v>
      </c>
      <c r="B170" s="1" t="s">
        <v>853</v>
      </c>
      <c r="C170" s="1" t="s">
        <v>1394</v>
      </c>
      <c r="D170" s="1" t="s">
        <v>1771</v>
      </c>
      <c r="E170" s="3">
        <v>84.411111111111111</v>
      </c>
      <c r="F170" s="3">
        <v>27.911111111111101</v>
      </c>
      <c r="G170" s="3">
        <v>6.1111111111111109E-2</v>
      </c>
      <c r="H170" s="3">
        <v>0.41111111111111109</v>
      </c>
      <c r="I170" s="3">
        <v>0.35555555555555557</v>
      </c>
      <c r="J170" s="3">
        <v>0</v>
      </c>
      <c r="K170" s="3">
        <v>0</v>
      </c>
      <c r="L170" s="3">
        <v>3.9403333333333341</v>
      </c>
      <c r="M170" s="3">
        <v>5.3955555555555534</v>
      </c>
      <c r="N170" s="3">
        <v>0</v>
      </c>
      <c r="O170" s="3">
        <f>SUM(Table2[[#This Row],[Qualified Social Work Staff Hours]:[Other Social Work Staff Hours]])/Table2[[#This Row],[MDS Census]]</f>
        <v>6.3919968408582314E-2</v>
      </c>
      <c r="P170" s="3">
        <v>5.0022222222222199</v>
      </c>
      <c r="Q170" s="3">
        <v>13.989444444444441</v>
      </c>
      <c r="R170" s="3">
        <f>SUM(Table2[[#This Row],[Qualified Activities Professional Hours]:[Other Activities Professional Hours]])/Table2[[#This Row],[MDS Census]]</f>
        <v>0.22499012768197965</v>
      </c>
      <c r="S170" s="3">
        <v>1.6833333333333336</v>
      </c>
      <c r="T170" s="3">
        <v>10.021222222222226</v>
      </c>
      <c r="U170" s="3">
        <v>0</v>
      </c>
      <c r="V170" s="3">
        <f>SUM(Table2[[#This Row],[Occupational Therapist Hours]:[OT Aide Hours]])/Table2[[#This Row],[MDS Census]]</f>
        <v>0.13866131367645129</v>
      </c>
      <c r="W170" s="3">
        <v>4.6558888888888887</v>
      </c>
      <c r="X170" s="3">
        <v>5.9055555555555559</v>
      </c>
      <c r="Y170" s="3">
        <v>0.24755555555555556</v>
      </c>
      <c r="Z170" s="3">
        <f>SUM(Table2[[#This Row],[Physical Therapist (PT) Hours]:[PT Aide Hours]])/Table2[[#This Row],[MDS Census]]</f>
        <v>0.12805186257733314</v>
      </c>
      <c r="AA170" s="3">
        <v>0</v>
      </c>
      <c r="AB170" s="3">
        <v>0</v>
      </c>
      <c r="AC170" s="3">
        <v>0</v>
      </c>
      <c r="AD170" s="3">
        <v>0</v>
      </c>
      <c r="AE170" s="3">
        <v>0</v>
      </c>
      <c r="AF170" s="3">
        <v>0</v>
      </c>
      <c r="AG170" s="3">
        <v>0</v>
      </c>
      <c r="AH170" s="1" t="s">
        <v>168</v>
      </c>
      <c r="AI170" s="17">
        <v>5</v>
      </c>
      <c r="AJ170" s="1"/>
    </row>
    <row r="171" spans="1:36" x14ac:dyDescent="0.2">
      <c r="A171" s="1" t="s">
        <v>680</v>
      </c>
      <c r="B171" s="1" t="s">
        <v>854</v>
      </c>
      <c r="C171" s="1" t="s">
        <v>1521</v>
      </c>
      <c r="D171" s="1" t="s">
        <v>1778</v>
      </c>
      <c r="E171" s="3">
        <v>61.4</v>
      </c>
      <c r="F171" s="3">
        <v>14.966666666666667</v>
      </c>
      <c r="G171" s="3">
        <v>1.1111111111111112E-2</v>
      </c>
      <c r="H171" s="3">
        <v>0.18888888888888888</v>
      </c>
      <c r="I171" s="3">
        <v>0.42222222222222222</v>
      </c>
      <c r="J171" s="3">
        <v>0</v>
      </c>
      <c r="K171" s="3">
        <v>0</v>
      </c>
      <c r="L171" s="3">
        <v>0</v>
      </c>
      <c r="M171" s="3">
        <v>0.13333333333333333</v>
      </c>
      <c r="N171" s="3">
        <v>3.2155555555555555</v>
      </c>
      <c r="O171" s="3">
        <f>SUM(Table2[[#This Row],[Qualified Social Work Staff Hours]:[Other Social Work Staff Hours]])/Table2[[#This Row],[MDS Census]]</f>
        <v>5.4542164314151285E-2</v>
      </c>
      <c r="P171" s="3">
        <v>0</v>
      </c>
      <c r="Q171" s="3">
        <v>5.6033333333333299</v>
      </c>
      <c r="R171" s="3">
        <f>SUM(Table2[[#This Row],[Qualified Activities Professional Hours]:[Other Activities Professional Hours]])/Table2[[#This Row],[MDS Census]]</f>
        <v>9.1259500542888117E-2</v>
      </c>
      <c r="S171" s="3">
        <v>0</v>
      </c>
      <c r="T171" s="3">
        <v>0.18277777777777776</v>
      </c>
      <c r="U171" s="3">
        <v>0</v>
      </c>
      <c r="V171" s="3">
        <f>SUM(Table2[[#This Row],[Occupational Therapist Hours]:[OT Aide Hours]])/Table2[[#This Row],[MDS Census]]</f>
        <v>2.9768367716250452E-3</v>
      </c>
      <c r="W171" s="3">
        <v>1.7671111111111111</v>
      </c>
      <c r="X171" s="3">
        <v>0.24733333333333335</v>
      </c>
      <c r="Y171" s="3">
        <v>0</v>
      </c>
      <c r="Z171" s="3">
        <f>SUM(Table2[[#This Row],[Physical Therapist (PT) Hours]:[PT Aide Hours]])/Table2[[#This Row],[MDS Census]]</f>
        <v>3.2808541440463267E-2</v>
      </c>
      <c r="AA171" s="3">
        <v>0</v>
      </c>
      <c r="AB171" s="3">
        <v>0</v>
      </c>
      <c r="AC171" s="3">
        <v>0</v>
      </c>
      <c r="AD171" s="3">
        <v>0</v>
      </c>
      <c r="AE171" s="3">
        <v>0</v>
      </c>
      <c r="AF171" s="3">
        <v>0</v>
      </c>
      <c r="AG171" s="3">
        <v>0</v>
      </c>
      <c r="AH171" s="1" t="s">
        <v>169</v>
      </c>
      <c r="AI171" s="17">
        <v>5</v>
      </c>
      <c r="AJ171" s="1"/>
    </row>
    <row r="172" spans="1:36" x14ac:dyDescent="0.2">
      <c r="A172" s="1" t="s">
        <v>680</v>
      </c>
      <c r="B172" s="1" t="s">
        <v>855</v>
      </c>
      <c r="C172" s="1" t="s">
        <v>1522</v>
      </c>
      <c r="D172" s="1" t="s">
        <v>1773</v>
      </c>
      <c r="E172" s="3">
        <v>34.844444444444441</v>
      </c>
      <c r="F172" s="3">
        <v>5.7142222222222268</v>
      </c>
      <c r="G172" s="3">
        <v>0</v>
      </c>
      <c r="H172" s="3">
        <v>0.10833333333333334</v>
      </c>
      <c r="I172" s="3">
        <v>0.26666666666666666</v>
      </c>
      <c r="J172" s="3">
        <v>0</v>
      </c>
      <c r="K172" s="3">
        <v>0</v>
      </c>
      <c r="L172" s="3">
        <v>1.4491111111111106</v>
      </c>
      <c r="M172" s="3">
        <v>0</v>
      </c>
      <c r="N172" s="3">
        <v>5.4070000000000009</v>
      </c>
      <c r="O172" s="3">
        <f>SUM(Table2[[#This Row],[Qualified Social Work Staff Hours]:[Other Social Work Staff Hours]])/Table2[[#This Row],[MDS Census]]</f>
        <v>0.15517538265306127</v>
      </c>
      <c r="P172" s="3">
        <v>5.3591111111111118</v>
      </c>
      <c r="Q172" s="3">
        <v>0</v>
      </c>
      <c r="R172" s="3">
        <f>SUM(Table2[[#This Row],[Qualified Activities Professional Hours]:[Other Activities Professional Hours]])/Table2[[#This Row],[MDS Census]]</f>
        <v>0.15380102040816329</v>
      </c>
      <c r="S172" s="3">
        <v>0.67188888888888887</v>
      </c>
      <c r="T172" s="3">
        <v>5.4703333333333335</v>
      </c>
      <c r="U172" s="3">
        <v>0</v>
      </c>
      <c r="V172" s="3">
        <f>SUM(Table2[[#This Row],[Occupational Therapist Hours]:[OT Aide Hours]])/Table2[[#This Row],[MDS Census]]</f>
        <v>0.17627551020408164</v>
      </c>
      <c r="W172" s="3">
        <v>0</v>
      </c>
      <c r="X172" s="3">
        <v>0</v>
      </c>
      <c r="Y172" s="3">
        <v>0</v>
      </c>
      <c r="Z172" s="3">
        <f>SUM(Table2[[#This Row],[Physical Therapist (PT) Hours]:[PT Aide Hours]])/Table2[[#This Row],[MDS Census]]</f>
        <v>0</v>
      </c>
      <c r="AA172" s="3">
        <v>0</v>
      </c>
      <c r="AB172" s="3">
        <v>0</v>
      </c>
      <c r="AC172" s="3">
        <v>0</v>
      </c>
      <c r="AD172" s="3">
        <v>0</v>
      </c>
      <c r="AE172" s="3">
        <v>0</v>
      </c>
      <c r="AF172" s="3">
        <v>0</v>
      </c>
      <c r="AG172" s="3">
        <v>0</v>
      </c>
      <c r="AH172" s="1" t="s">
        <v>170</v>
      </c>
      <c r="AI172" s="17">
        <v>5</v>
      </c>
      <c r="AJ172" s="1"/>
    </row>
    <row r="173" spans="1:36" x14ac:dyDescent="0.2">
      <c r="A173" s="1" t="s">
        <v>680</v>
      </c>
      <c r="B173" s="1" t="s">
        <v>856</v>
      </c>
      <c r="C173" s="1" t="s">
        <v>1427</v>
      </c>
      <c r="D173" s="1" t="s">
        <v>1746</v>
      </c>
      <c r="E173" s="3">
        <v>60.81111111111111</v>
      </c>
      <c r="F173" s="3">
        <v>5.4222222222222225</v>
      </c>
      <c r="G173" s="3">
        <v>0</v>
      </c>
      <c r="H173" s="3">
        <v>0</v>
      </c>
      <c r="I173" s="3">
        <v>0.47333333333333327</v>
      </c>
      <c r="J173" s="3">
        <v>0</v>
      </c>
      <c r="K173" s="3">
        <v>0</v>
      </c>
      <c r="L173" s="3">
        <v>0.54333333333333322</v>
      </c>
      <c r="M173" s="3">
        <v>0</v>
      </c>
      <c r="N173" s="3">
        <v>10.522222222222222</v>
      </c>
      <c r="O173" s="3">
        <f>SUM(Table2[[#This Row],[Qualified Social Work Staff Hours]:[Other Social Work Staff Hours]])/Table2[[#This Row],[MDS Census]]</f>
        <v>0.17303124429015165</v>
      </c>
      <c r="P173" s="3">
        <v>4.6833333333333336</v>
      </c>
      <c r="Q173" s="3">
        <v>10.822222222222223</v>
      </c>
      <c r="R173" s="3">
        <f>SUM(Table2[[#This Row],[Qualified Activities Professional Hours]:[Other Activities Professional Hours]])/Table2[[#This Row],[MDS Census]]</f>
        <v>0.25497898775808514</v>
      </c>
      <c r="S173" s="3">
        <v>0.63611111111111085</v>
      </c>
      <c r="T173" s="3">
        <v>4.7022222222222227</v>
      </c>
      <c r="U173" s="3">
        <v>0</v>
      </c>
      <c r="V173" s="3">
        <f>SUM(Table2[[#This Row],[Occupational Therapist Hours]:[OT Aide Hours]])/Table2[[#This Row],[MDS Census]]</f>
        <v>8.7785492417321406E-2</v>
      </c>
      <c r="W173" s="3">
        <v>0.53888888888888875</v>
      </c>
      <c r="X173" s="3">
        <v>5.2822222222222228</v>
      </c>
      <c r="Y173" s="3">
        <v>0</v>
      </c>
      <c r="Z173" s="3">
        <f>SUM(Table2[[#This Row],[Physical Therapist (PT) Hours]:[PT Aide Hours]])/Table2[[#This Row],[MDS Census]]</f>
        <v>9.5724465558194777E-2</v>
      </c>
      <c r="AA173" s="3">
        <v>0</v>
      </c>
      <c r="AB173" s="3">
        <v>0</v>
      </c>
      <c r="AC173" s="3">
        <v>0</v>
      </c>
      <c r="AD173" s="3">
        <v>0</v>
      </c>
      <c r="AE173" s="3">
        <v>0</v>
      </c>
      <c r="AF173" s="3">
        <v>0</v>
      </c>
      <c r="AG173" s="3">
        <v>0</v>
      </c>
      <c r="AH173" s="1" t="s">
        <v>171</v>
      </c>
      <c r="AI173" s="17">
        <v>5</v>
      </c>
      <c r="AJ173" s="1"/>
    </row>
    <row r="174" spans="1:36" x14ac:dyDescent="0.2">
      <c r="A174" s="1" t="s">
        <v>680</v>
      </c>
      <c r="B174" s="1" t="s">
        <v>857</v>
      </c>
      <c r="C174" s="1" t="s">
        <v>1523</v>
      </c>
      <c r="D174" s="1" t="s">
        <v>1757</v>
      </c>
      <c r="E174" s="3">
        <v>60.833333333333336</v>
      </c>
      <c r="F174" s="3">
        <v>11.377777777777778</v>
      </c>
      <c r="G174" s="3">
        <v>0</v>
      </c>
      <c r="H174" s="3">
        <v>0</v>
      </c>
      <c r="I174" s="3">
        <v>5.6</v>
      </c>
      <c r="J174" s="3">
        <v>0</v>
      </c>
      <c r="K174" s="3">
        <v>0</v>
      </c>
      <c r="L174" s="3">
        <v>0.4867777777777777</v>
      </c>
      <c r="M174" s="3">
        <v>5.5361111111111105</v>
      </c>
      <c r="N174" s="3">
        <v>11.377777777777778</v>
      </c>
      <c r="O174" s="3">
        <f>SUM(Table2[[#This Row],[Qualified Social Work Staff Hours]:[Other Social Work Staff Hours]])/Table2[[#This Row],[MDS Census]]</f>
        <v>0.2780365296803653</v>
      </c>
      <c r="P174" s="3">
        <v>5.4338888888888883</v>
      </c>
      <c r="Q174" s="3">
        <v>6.9301111111111116</v>
      </c>
      <c r="R174" s="3">
        <f>SUM(Table2[[#This Row],[Qualified Activities Professional Hours]:[Other Activities Professional Hours]])/Table2[[#This Row],[MDS Census]]</f>
        <v>0.20324383561643836</v>
      </c>
      <c r="S174" s="3">
        <v>3.0518888888888891</v>
      </c>
      <c r="T174" s="3">
        <v>0.22588888888888886</v>
      </c>
      <c r="U174" s="3">
        <v>0</v>
      </c>
      <c r="V174" s="3">
        <f>SUM(Table2[[#This Row],[Occupational Therapist Hours]:[OT Aide Hours]])/Table2[[#This Row],[MDS Census]]</f>
        <v>5.3881278538812791E-2</v>
      </c>
      <c r="W174" s="3">
        <v>2.9992222222222229</v>
      </c>
      <c r="X174" s="3">
        <v>0</v>
      </c>
      <c r="Y174" s="3">
        <v>0</v>
      </c>
      <c r="Z174" s="3">
        <f>SUM(Table2[[#This Row],[Physical Therapist (PT) Hours]:[PT Aide Hours]])/Table2[[#This Row],[MDS Census]]</f>
        <v>4.930228310502284E-2</v>
      </c>
      <c r="AA174" s="3">
        <v>0</v>
      </c>
      <c r="AB174" s="3">
        <v>0</v>
      </c>
      <c r="AC174" s="3">
        <v>0</v>
      </c>
      <c r="AD174" s="3">
        <v>0</v>
      </c>
      <c r="AE174" s="3">
        <v>0</v>
      </c>
      <c r="AF174" s="3">
        <v>0</v>
      </c>
      <c r="AG174" s="3">
        <v>0</v>
      </c>
      <c r="AH174" s="1" t="s">
        <v>172</v>
      </c>
      <c r="AI174" s="17">
        <v>5</v>
      </c>
      <c r="AJ174" s="1"/>
    </row>
    <row r="175" spans="1:36" x14ac:dyDescent="0.2">
      <c r="A175" s="1" t="s">
        <v>680</v>
      </c>
      <c r="B175" s="1" t="s">
        <v>858</v>
      </c>
      <c r="C175" s="1" t="s">
        <v>1405</v>
      </c>
      <c r="D175" s="1" t="s">
        <v>1711</v>
      </c>
      <c r="E175" s="3">
        <v>47.6</v>
      </c>
      <c r="F175" s="3">
        <v>0</v>
      </c>
      <c r="G175" s="3">
        <v>0</v>
      </c>
      <c r="H175" s="3">
        <v>0.15833333333333333</v>
      </c>
      <c r="I175" s="3">
        <v>0.2361111111111111</v>
      </c>
      <c r="J175" s="3">
        <v>0</v>
      </c>
      <c r="K175" s="3">
        <v>0</v>
      </c>
      <c r="L175" s="3">
        <v>8.0222222222222223E-2</v>
      </c>
      <c r="M175" s="3">
        <v>0</v>
      </c>
      <c r="N175" s="3">
        <v>4.7027777777777775</v>
      </c>
      <c r="O175" s="3">
        <f>SUM(Table2[[#This Row],[Qualified Social Work Staff Hours]:[Other Social Work Staff Hours]])/Table2[[#This Row],[MDS Census]]</f>
        <v>9.8797852474323059E-2</v>
      </c>
      <c r="P175" s="3">
        <v>0</v>
      </c>
      <c r="Q175" s="3">
        <v>8.6758888888888883</v>
      </c>
      <c r="R175" s="3">
        <f>SUM(Table2[[#This Row],[Qualified Activities Professional Hours]:[Other Activities Professional Hours]])/Table2[[#This Row],[MDS Census]]</f>
        <v>0.18226657329598506</v>
      </c>
      <c r="S175" s="3">
        <v>0.37222222222222223</v>
      </c>
      <c r="T175" s="3">
        <v>1.7807777777777776</v>
      </c>
      <c r="U175" s="3">
        <v>0</v>
      </c>
      <c r="V175" s="3">
        <f>SUM(Table2[[#This Row],[Occupational Therapist Hours]:[OT Aide Hours]])/Table2[[#This Row],[MDS Census]]</f>
        <v>4.5231092436974776E-2</v>
      </c>
      <c r="W175" s="3">
        <v>0.23133333333333334</v>
      </c>
      <c r="X175" s="3">
        <v>1.7040000000000002</v>
      </c>
      <c r="Y175" s="3">
        <v>0</v>
      </c>
      <c r="Z175" s="3">
        <f>SUM(Table2[[#This Row],[Physical Therapist (PT) Hours]:[PT Aide Hours]])/Table2[[#This Row],[MDS Census]]</f>
        <v>4.0658263305322136E-2</v>
      </c>
      <c r="AA175" s="3">
        <v>0</v>
      </c>
      <c r="AB175" s="3">
        <v>0</v>
      </c>
      <c r="AC175" s="3">
        <v>0</v>
      </c>
      <c r="AD175" s="3">
        <v>0</v>
      </c>
      <c r="AE175" s="3">
        <v>0</v>
      </c>
      <c r="AF175" s="3">
        <v>0</v>
      </c>
      <c r="AG175" s="3">
        <v>0</v>
      </c>
      <c r="AH175" s="1" t="s">
        <v>173</v>
      </c>
      <c r="AI175" s="17">
        <v>5</v>
      </c>
      <c r="AJ175" s="1"/>
    </row>
    <row r="176" spans="1:36" x14ac:dyDescent="0.2">
      <c r="A176" s="1" t="s">
        <v>680</v>
      </c>
      <c r="B176" s="1" t="s">
        <v>859</v>
      </c>
      <c r="C176" s="1" t="s">
        <v>1520</v>
      </c>
      <c r="D176" s="1" t="s">
        <v>1701</v>
      </c>
      <c r="E176" s="3">
        <v>61.466666666666669</v>
      </c>
      <c r="F176" s="3">
        <v>27.869444444444444</v>
      </c>
      <c r="G176" s="3">
        <v>0.45555555555555555</v>
      </c>
      <c r="H176" s="3">
        <v>0.28333333333333333</v>
      </c>
      <c r="I176" s="3">
        <v>8.3333333333333329E-2</v>
      </c>
      <c r="J176" s="3">
        <v>0</v>
      </c>
      <c r="K176" s="3">
        <v>0</v>
      </c>
      <c r="L176" s="3">
        <v>2.347666666666667</v>
      </c>
      <c r="M176" s="3">
        <v>0</v>
      </c>
      <c r="N176" s="3">
        <v>9.0666666666666664</v>
      </c>
      <c r="O176" s="3">
        <f>SUM(Table2[[#This Row],[Qualified Social Work Staff Hours]:[Other Social Work Staff Hours]])/Table2[[#This Row],[MDS Census]]</f>
        <v>0.1475054229934924</v>
      </c>
      <c r="P176" s="3">
        <v>5.0083333333333337</v>
      </c>
      <c r="Q176" s="3">
        <v>15.072222222222223</v>
      </c>
      <c r="R176" s="3">
        <f>SUM(Table2[[#This Row],[Qualified Activities Professional Hours]:[Other Activities Professional Hours]])/Table2[[#This Row],[MDS Census]]</f>
        <v>0.32669016630513376</v>
      </c>
      <c r="S176" s="3">
        <v>1.8458888888888896</v>
      </c>
      <c r="T176" s="3">
        <v>9.9300000000000033</v>
      </c>
      <c r="U176" s="3">
        <v>0</v>
      </c>
      <c r="V176" s="3">
        <f>SUM(Table2[[#This Row],[Occupational Therapist Hours]:[OT Aide Hours]])/Table2[[#This Row],[MDS Census]]</f>
        <v>0.19158170643528569</v>
      </c>
      <c r="W176" s="3">
        <v>1.1234444444444445</v>
      </c>
      <c r="X176" s="3">
        <v>11.258333333333335</v>
      </c>
      <c r="Y176" s="3">
        <v>0</v>
      </c>
      <c r="Z176" s="3">
        <f>SUM(Table2[[#This Row],[Physical Therapist (PT) Hours]:[PT Aide Hours]])/Table2[[#This Row],[MDS Census]]</f>
        <v>0.20143890093998557</v>
      </c>
      <c r="AA176" s="3">
        <v>0</v>
      </c>
      <c r="AB176" s="3">
        <v>0</v>
      </c>
      <c r="AC176" s="3">
        <v>0</v>
      </c>
      <c r="AD176" s="3">
        <v>0</v>
      </c>
      <c r="AE176" s="3">
        <v>0</v>
      </c>
      <c r="AF176" s="3">
        <v>0</v>
      </c>
      <c r="AG176" s="3">
        <v>0</v>
      </c>
      <c r="AH176" s="1" t="s">
        <v>174</v>
      </c>
      <c r="AI176" s="17">
        <v>5</v>
      </c>
      <c r="AJ176" s="1"/>
    </row>
    <row r="177" spans="1:36" x14ac:dyDescent="0.2">
      <c r="A177" s="1" t="s">
        <v>680</v>
      </c>
      <c r="B177" s="1" t="s">
        <v>860</v>
      </c>
      <c r="C177" s="1" t="s">
        <v>1524</v>
      </c>
      <c r="D177" s="1" t="s">
        <v>1761</v>
      </c>
      <c r="E177" s="3">
        <v>54.022222222222226</v>
      </c>
      <c r="F177" s="3">
        <v>4.0888888888888886</v>
      </c>
      <c r="G177" s="3">
        <v>0.1</v>
      </c>
      <c r="H177" s="3">
        <v>0.27777777777777779</v>
      </c>
      <c r="I177" s="3">
        <v>0.4</v>
      </c>
      <c r="J177" s="3">
        <v>0</v>
      </c>
      <c r="K177" s="3">
        <v>0</v>
      </c>
      <c r="L177" s="3">
        <v>3.9181111111111102</v>
      </c>
      <c r="M177" s="3">
        <v>0.2038888888888889</v>
      </c>
      <c r="N177" s="3">
        <v>5.2885555555555568</v>
      </c>
      <c r="O177" s="3">
        <f>SUM(Table2[[#This Row],[Qualified Social Work Staff Hours]:[Other Social Work Staff Hours]])/Table2[[#This Row],[MDS Census]]</f>
        <v>0.10167009461127109</v>
      </c>
      <c r="P177" s="3">
        <v>4.6472222222222239</v>
      </c>
      <c r="Q177" s="3">
        <v>6.0673333333333312</v>
      </c>
      <c r="R177" s="3">
        <f>SUM(Table2[[#This Row],[Qualified Activities Professional Hours]:[Other Activities Professional Hours]])/Table2[[#This Row],[MDS Census]]</f>
        <v>0.19833607568901687</v>
      </c>
      <c r="S177" s="3">
        <v>2.7167777777777768</v>
      </c>
      <c r="T177" s="3">
        <v>7.2525555555555536</v>
      </c>
      <c r="U177" s="3">
        <v>0</v>
      </c>
      <c r="V177" s="3">
        <f>SUM(Table2[[#This Row],[Occupational Therapist Hours]:[OT Aide Hours]])/Table2[[#This Row],[MDS Census]]</f>
        <v>0.18454134101192921</v>
      </c>
      <c r="W177" s="3">
        <v>2.4146666666666667</v>
      </c>
      <c r="X177" s="3">
        <v>7.160000000000001</v>
      </c>
      <c r="Y177" s="3">
        <v>5.1902222222222214</v>
      </c>
      <c r="Z177" s="3">
        <f>SUM(Table2[[#This Row],[Physical Therapist (PT) Hours]:[PT Aide Hours]])/Table2[[#This Row],[MDS Census]]</f>
        <v>0.27331139448786507</v>
      </c>
      <c r="AA177" s="3">
        <v>0</v>
      </c>
      <c r="AB177" s="3">
        <v>0</v>
      </c>
      <c r="AC177" s="3">
        <v>0</v>
      </c>
      <c r="AD177" s="3">
        <v>0</v>
      </c>
      <c r="AE177" s="3">
        <v>0</v>
      </c>
      <c r="AF177" s="3">
        <v>0</v>
      </c>
      <c r="AG177" s="3">
        <v>0</v>
      </c>
      <c r="AH177" s="1" t="s">
        <v>175</v>
      </c>
      <c r="AI177" s="17">
        <v>5</v>
      </c>
      <c r="AJ177" s="1"/>
    </row>
    <row r="178" spans="1:36" x14ac:dyDescent="0.2">
      <c r="A178" s="1" t="s">
        <v>680</v>
      </c>
      <c r="B178" s="1" t="s">
        <v>861</v>
      </c>
      <c r="C178" s="1" t="s">
        <v>1439</v>
      </c>
      <c r="D178" s="1" t="s">
        <v>1741</v>
      </c>
      <c r="E178" s="3">
        <v>237.22222222222223</v>
      </c>
      <c r="F178" s="3">
        <v>16.444444444444443</v>
      </c>
      <c r="G178" s="3">
        <v>0</v>
      </c>
      <c r="H178" s="3">
        <v>0</v>
      </c>
      <c r="I178" s="3">
        <v>0</v>
      </c>
      <c r="J178" s="3">
        <v>0</v>
      </c>
      <c r="K178" s="3">
        <v>0</v>
      </c>
      <c r="L178" s="3">
        <v>0</v>
      </c>
      <c r="M178" s="3">
        <v>0</v>
      </c>
      <c r="N178" s="3">
        <v>33.102777777777774</v>
      </c>
      <c r="O178" s="3">
        <f>SUM(Table2[[#This Row],[Qualified Social Work Staff Hours]:[Other Social Work Staff Hours]])/Table2[[#This Row],[MDS Census]]</f>
        <v>0.13954332552693208</v>
      </c>
      <c r="P178" s="3">
        <v>2.9388888888888891</v>
      </c>
      <c r="Q178" s="3">
        <v>56.875</v>
      </c>
      <c r="R178" s="3">
        <f>SUM(Table2[[#This Row],[Qualified Activities Professional Hours]:[Other Activities Professional Hours]])/Table2[[#This Row],[MDS Census]]</f>
        <v>0.25214285714285711</v>
      </c>
      <c r="S178" s="3">
        <v>0</v>
      </c>
      <c r="T178" s="3">
        <v>0</v>
      </c>
      <c r="U178" s="3">
        <v>0</v>
      </c>
      <c r="V178" s="3">
        <f>SUM(Table2[[#This Row],[Occupational Therapist Hours]:[OT Aide Hours]])/Table2[[#This Row],[MDS Census]]</f>
        <v>0</v>
      </c>
      <c r="W178" s="3">
        <v>0</v>
      </c>
      <c r="X178" s="3">
        <v>0</v>
      </c>
      <c r="Y178" s="3">
        <v>0</v>
      </c>
      <c r="Z178" s="3">
        <f>SUM(Table2[[#This Row],[Physical Therapist (PT) Hours]:[PT Aide Hours]])/Table2[[#This Row],[MDS Census]]</f>
        <v>0</v>
      </c>
      <c r="AA178" s="3">
        <v>0</v>
      </c>
      <c r="AB178" s="3">
        <v>0</v>
      </c>
      <c r="AC178" s="3">
        <v>0</v>
      </c>
      <c r="AD178" s="3">
        <v>0</v>
      </c>
      <c r="AE178" s="3">
        <v>0</v>
      </c>
      <c r="AF178" s="3">
        <v>0</v>
      </c>
      <c r="AG178" s="3">
        <v>0</v>
      </c>
      <c r="AH178" s="1" t="s">
        <v>176</v>
      </c>
      <c r="AI178" s="17">
        <v>5</v>
      </c>
      <c r="AJ178" s="1"/>
    </row>
    <row r="179" spans="1:36" x14ac:dyDescent="0.2">
      <c r="A179" s="1" t="s">
        <v>680</v>
      </c>
      <c r="B179" s="1" t="s">
        <v>862</v>
      </c>
      <c r="C179" s="1" t="s">
        <v>1396</v>
      </c>
      <c r="D179" s="1" t="s">
        <v>1706</v>
      </c>
      <c r="E179" s="3">
        <v>58.588888888888889</v>
      </c>
      <c r="F179" s="3">
        <v>6.416666666666667</v>
      </c>
      <c r="G179" s="3">
        <v>0.57777777777777772</v>
      </c>
      <c r="H179" s="3">
        <v>0.13333333333333333</v>
      </c>
      <c r="I179" s="3">
        <v>28.723666666666666</v>
      </c>
      <c r="J179" s="3">
        <v>0</v>
      </c>
      <c r="K179" s="3">
        <v>0</v>
      </c>
      <c r="L179" s="3">
        <v>3.8191111111111122</v>
      </c>
      <c r="M179" s="3">
        <v>0</v>
      </c>
      <c r="N179" s="3">
        <v>5.2638888888888893</v>
      </c>
      <c r="O179" s="3">
        <f>SUM(Table2[[#This Row],[Qualified Social Work Staff Hours]:[Other Social Work Staff Hours]])/Table2[[#This Row],[MDS Census]]</f>
        <v>8.9844490802199889E-2</v>
      </c>
      <c r="P179" s="3">
        <v>10.574888888888891</v>
      </c>
      <c r="Q179" s="3">
        <v>12.798777777777781</v>
      </c>
      <c r="R179" s="3">
        <f>SUM(Table2[[#This Row],[Qualified Activities Professional Hours]:[Other Activities Professional Hours]])/Table2[[#This Row],[MDS Census]]</f>
        <v>0.39894367532713837</v>
      </c>
      <c r="S179" s="3">
        <v>1.7864444444444441</v>
      </c>
      <c r="T179" s="3">
        <v>1.8316666666666666</v>
      </c>
      <c r="U179" s="3">
        <v>0</v>
      </c>
      <c r="V179" s="3">
        <f>SUM(Table2[[#This Row],[Occupational Therapist Hours]:[OT Aide Hours]])/Table2[[#This Row],[MDS Census]]</f>
        <v>6.1754219609330537E-2</v>
      </c>
      <c r="W179" s="3">
        <v>1.941444444444445</v>
      </c>
      <c r="X179" s="3">
        <v>5.6224444444444446</v>
      </c>
      <c r="Y179" s="3">
        <v>0</v>
      </c>
      <c r="Z179" s="3">
        <f>SUM(Table2[[#This Row],[Physical Therapist (PT) Hours]:[PT Aide Hours]])/Table2[[#This Row],[MDS Census]]</f>
        <v>0.12910108097857009</v>
      </c>
      <c r="AA179" s="3">
        <v>0</v>
      </c>
      <c r="AB179" s="3">
        <v>0</v>
      </c>
      <c r="AC179" s="3">
        <v>0</v>
      </c>
      <c r="AD179" s="3">
        <v>0</v>
      </c>
      <c r="AE179" s="3">
        <v>0</v>
      </c>
      <c r="AF179" s="3">
        <v>0</v>
      </c>
      <c r="AG179" s="3">
        <v>0</v>
      </c>
      <c r="AH179" s="1" t="s">
        <v>177</v>
      </c>
      <c r="AI179" s="17">
        <v>5</v>
      </c>
      <c r="AJ179" s="1"/>
    </row>
    <row r="180" spans="1:36" x14ac:dyDescent="0.2">
      <c r="A180" s="1" t="s">
        <v>680</v>
      </c>
      <c r="B180" s="1" t="s">
        <v>863</v>
      </c>
      <c r="C180" s="1" t="s">
        <v>1439</v>
      </c>
      <c r="D180" s="1" t="s">
        <v>1741</v>
      </c>
      <c r="E180" s="3">
        <v>193.47777777777779</v>
      </c>
      <c r="F180" s="3">
        <v>50.449999999999989</v>
      </c>
      <c r="G180" s="3">
        <v>0</v>
      </c>
      <c r="H180" s="3">
        <v>1.2722222222222224</v>
      </c>
      <c r="I180" s="3">
        <v>8.7138888888888886</v>
      </c>
      <c r="J180" s="3">
        <v>0</v>
      </c>
      <c r="K180" s="3">
        <v>0</v>
      </c>
      <c r="L180" s="3">
        <v>8.5036666666666658</v>
      </c>
      <c r="M180" s="3">
        <v>0</v>
      </c>
      <c r="N180" s="3">
        <v>15.427777777777781</v>
      </c>
      <c r="O180" s="3">
        <f>SUM(Table2[[#This Row],[Qualified Social Work Staff Hours]:[Other Social Work Staff Hours]])/Table2[[#This Row],[MDS Census]]</f>
        <v>7.9739275254120501E-2</v>
      </c>
      <c r="P180" s="3">
        <v>5.1555555555555559</v>
      </c>
      <c r="Q180" s="3">
        <v>8.0777777777777775</v>
      </c>
      <c r="R180" s="3">
        <f>SUM(Table2[[#This Row],[Qualified Activities Professional Hours]:[Other Activities Professional Hours]])/Table2[[#This Row],[MDS Census]]</f>
        <v>6.8397174524780335E-2</v>
      </c>
      <c r="S180" s="3">
        <v>9.1517777777777791</v>
      </c>
      <c r="T180" s="3">
        <v>14.792666666666669</v>
      </c>
      <c r="U180" s="3">
        <v>0</v>
      </c>
      <c r="V180" s="3">
        <f>SUM(Table2[[#This Row],[Occupational Therapist Hours]:[OT Aide Hours]])/Table2[[#This Row],[MDS Census]]</f>
        <v>0.12375811175558493</v>
      </c>
      <c r="W180" s="3">
        <v>12.82033333333333</v>
      </c>
      <c r="X180" s="3">
        <v>9.8498888888888896</v>
      </c>
      <c r="Y180" s="3">
        <v>4.4547777777777782</v>
      </c>
      <c r="Z180" s="3">
        <f>SUM(Table2[[#This Row],[Physical Therapist (PT) Hours]:[PT Aide Hours]])/Table2[[#This Row],[MDS Census]]</f>
        <v>0.14019697926836272</v>
      </c>
      <c r="AA180" s="3">
        <v>0</v>
      </c>
      <c r="AB180" s="3">
        <v>0</v>
      </c>
      <c r="AC180" s="3">
        <v>0</v>
      </c>
      <c r="AD180" s="3">
        <v>1.3416666666666666</v>
      </c>
      <c r="AE180" s="3">
        <v>0</v>
      </c>
      <c r="AF180" s="3">
        <v>0.39222222222222219</v>
      </c>
      <c r="AG180" s="3">
        <v>0.33333333333333331</v>
      </c>
      <c r="AH180" s="1" t="s">
        <v>178</v>
      </c>
      <c r="AI180" s="17">
        <v>5</v>
      </c>
      <c r="AJ180" s="1"/>
    </row>
    <row r="181" spans="1:36" x14ac:dyDescent="0.2">
      <c r="A181" s="1" t="s">
        <v>680</v>
      </c>
      <c r="B181" s="1" t="s">
        <v>864</v>
      </c>
      <c r="C181" s="1" t="s">
        <v>1525</v>
      </c>
      <c r="D181" s="1" t="s">
        <v>1754</v>
      </c>
      <c r="E181" s="3">
        <v>113.24444444444444</v>
      </c>
      <c r="F181" s="3">
        <v>5.333333333333333</v>
      </c>
      <c r="G181" s="3">
        <v>0</v>
      </c>
      <c r="H181" s="3">
        <v>0.66888888888888898</v>
      </c>
      <c r="I181" s="3">
        <v>5.6</v>
      </c>
      <c r="J181" s="3">
        <v>0</v>
      </c>
      <c r="K181" s="3">
        <v>0</v>
      </c>
      <c r="L181" s="3">
        <v>4.3551111111111105</v>
      </c>
      <c r="M181" s="3">
        <v>0</v>
      </c>
      <c r="N181" s="3">
        <v>15.022222222222222</v>
      </c>
      <c r="O181" s="3">
        <f>SUM(Table2[[#This Row],[Qualified Social Work Staff Hours]:[Other Social Work Staff Hours]])/Table2[[#This Row],[MDS Census]]</f>
        <v>0.1326530612244898</v>
      </c>
      <c r="P181" s="3">
        <v>4.3555555555555552</v>
      </c>
      <c r="Q181" s="3">
        <v>12.391666666666667</v>
      </c>
      <c r="R181" s="3">
        <f>SUM(Table2[[#This Row],[Qualified Activities Professional Hours]:[Other Activities Professional Hours]])/Table2[[#This Row],[MDS Census]]</f>
        <v>0.14788559654631084</v>
      </c>
      <c r="S181" s="3">
        <v>5.6090000000000009</v>
      </c>
      <c r="T181" s="3">
        <v>9.4123333333333328</v>
      </c>
      <c r="U181" s="3">
        <v>0</v>
      </c>
      <c r="V181" s="3">
        <f>SUM(Table2[[#This Row],[Occupational Therapist Hours]:[OT Aide Hours]])/Table2[[#This Row],[MDS Census]]</f>
        <v>0.13264521193092624</v>
      </c>
      <c r="W181" s="3">
        <v>7.5462222222222222</v>
      </c>
      <c r="X181" s="3">
        <v>18.989444444444448</v>
      </c>
      <c r="Y181" s="3">
        <v>0</v>
      </c>
      <c r="Z181" s="3">
        <f>SUM(Table2[[#This Row],[Physical Therapist (PT) Hours]:[PT Aide Hours]])/Table2[[#This Row],[MDS Census]]</f>
        <v>0.2343220172684459</v>
      </c>
      <c r="AA181" s="3">
        <v>0</v>
      </c>
      <c r="AB181" s="3">
        <v>0</v>
      </c>
      <c r="AC181" s="3">
        <v>0</v>
      </c>
      <c r="AD181" s="3">
        <v>0</v>
      </c>
      <c r="AE181" s="3">
        <v>0</v>
      </c>
      <c r="AF181" s="3">
        <v>2.0466666666666664</v>
      </c>
      <c r="AG181" s="3">
        <v>0</v>
      </c>
      <c r="AH181" s="1" t="s">
        <v>179</v>
      </c>
      <c r="AI181" s="17">
        <v>5</v>
      </c>
      <c r="AJ181" s="1"/>
    </row>
    <row r="182" spans="1:36" x14ac:dyDescent="0.2">
      <c r="A182" s="1" t="s">
        <v>680</v>
      </c>
      <c r="B182" s="1" t="s">
        <v>865</v>
      </c>
      <c r="C182" s="1" t="s">
        <v>1456</v>
      </c>
      <c r="D182" s="1" t="s">
        <v>1737</v>
      </c>
      <c r="E182" s="3">
        <v>24.4</v>
      </c>
      <c r="F182" s="3">
        <v>5.7142222222222223</v>
      </c>
      <c r="G182" s="3">
        <v>0</v>
      </c>
      <c r="H182" s="3">
        <v>0.12466666666666665</v>
      </c>
      <c r="I182" s="3">
        <v>0.26666666666666666</v>
      </c>
      <c r="J182" s="3">
        <v>0</v>
      </c>
      <c r="K182" s="3">
        <v>0</v>
      </c>
      <c r="L182" s="3">
        <v>0.82111111111111101</v>
      </c>
      <c r="M182" s="3">
        <v>0</v>
      </c>
      <c r="N182" s="3">
        <v>5.6282222222222238</v>
      </c>
      <c r="O182" s="3">
        <f>SUM(Table2[[#This Row],[Qualified Social Work Staff Hours]:[Other Social Work Staff Hours]])/Table2[[#This Row],[MDS Census]]</f>
        <v>0.23066484517304198</v>
      </c>
      <c r="P182" s="3">
        <v>5.8964444444444455</v>
      </c>
      <c r="Q182" s="3">
        <v>0</v>
      </c>
      <c r="R182" s="3">
        <f>SUM(Table2[[#This Row],[Qualified Activities Professional Hours]:[Other Activities Professional Hours]])/Table2[[#This Row],[MDS Census]]</f>
        <v>0.24165755919854287</v>
      </c>
      <c r="S182" s="3">
        <v>0.51066666666666671</v>
      </c>
      <c r="T182" s="3">
        <v>1.5834444444444447</v>
      </c>
      <c r="U182" s="3">
        <v>0</v>
      </c>
      <c r="V182" s="3">
        <f>SUM(Table2[[#This Row],[Occupational Therapist Hours]:[OT Aide Hours]])/Table2[[#This Row],[MDS Census]]</f>
        <v>8.5824225865209477E-2</v>
      </c>
      <c r="W182" s="3">
        <v>0.38177777777777772</v>
      </c>
      <c r="X182" s="3">
        <v>3.988222222222221</v>
      </c>
      <c r="Y182" s="3">
        <v>0</v>
      </c>
      <c r="Z182" s="3">
        <f>SUM(Table2[[#This Row],[Physical Therapist (PT) Hours]:[PT Aide Hours]])/Table2[[#This Row],[MDS Census]]</f>
        <v>0.17909836065573764</v>
      </c>
      <c r="AA182" s="3">
        <v>0</v>
      </c>
      <c r="AB182" s="3">
        <v>0</v>
      </c>
      <c r="AC182" s="3">
        <v>0</v>
      </c>
      <c r="AD182" s="3">
        <v>0</v>
      </c>
      <c r="AE182" s="3">
        <v>0</v>
      </c>
      <c r="AF182" s="3">
        <v>0</v>
      </c>
      <c r="AG182" s="3">
        <v>0</v>
      </c>
      <c r="AH182" s="1" t="s">
        <v>180</v>
      </c>
      <c r="AI182" s="17">
        <v>5</v>
      </c>
      <c r="AJ182" s="1"/>
    </row>
    <row r="183" spans="1:36" x14ac:dyDescent="0.2">
      <c r="A183" s="1" t="s">
        <v>680</v>
      </c>
      <c r="B183" s="1" t="s">
        <v>866</v>
      </c>
      <c r="C183" s="1" t="s">
        <v>1526</v>
      </c>
      <c r="D183" s="1" t="s">
        <v>1717</v>
      </c>
      <c r="E183" s="3">
        <v>73.111111111111114</v>
      </c>
      <c r="F183" s="3">
        <v>5.3111111111111109</v>
      </c>
      <c r="G183" s="3">
        <v>0</v>
      </c>
      <c r="H183" s="3">
        <v>0</v>
      </c>
      <c r="I183" s="3">
        <v>0</v>
      </c>
      <c r="J183" s="3">
        <v>0</v>
      </c>
      <c r="K183" s="3">
        <v>0</v>
      </c>
      <c r="L183" s="3">
        <v>3.949333333333334</v>
      </c>
      <c r="M183" s="3">
        <v>0</v>
      </c>
      <c r="N183" s="3">
        <v>0</v>
      </c>
      <c r="O183" s="3">
        <f>SUM(Table2[[#This Row],[Qualified Social Work Staff Hours]:[Other Social Work Staff Hours]])/Table2[[#This Row],[MDS Census]]</f>
        <v>0</v>
      </c>
      <c r="P183" s="3">
        <v>4.2583333333333337</v>
      </c>
      <c r="Q183" s="3">
        <v>17.802777777777777</v>
      </c>
      <c r="R183" s="3">
        <f>SUM(Table2[[#This Row],[Qualified Activities Professional Hours]:[Other Activities Professional Hours]])/Table2[[#This Row],[MDS Census]]</f>
        <v>0.30174772036474162</v>
      </c>
      <c r="S183" s="3">
        <v>4.1141111111111099</v>
      </c>
      <c r="T183" s="3">
        <v>8.088000000000001</v>
      </c>
      <c r="U183" s="3">
        <v>0</v>
      </c>
      <c r="V183" s="3">
        <f>SUM(Table2[[#This Row],[Occupational Therapist Hours]:[OT Aide Hours]])/Table2[[#This Row],[MDS Census]]</f>
        <v>0.16689817629179332</v>
      </c>
      <c r="W183" s="3">
        <v>3.4512222222222211</v>
      </c>
      <c r="X183" s="3">
        <v>6.3574444444444449</v>
      </c>
      <c r="Y183" s="3">
        <v>0</v>
      </c>
      <c r="Z183" s="3">
        <f>SUM(Table2[[#This Row],[Physical Therapist (PT) Hours]:[PT Aide Hours]])/Table2[[#This Row],[MDS Census]]</f>
        <v>0.134161094224924</v>
      </c>
      <c r="AA183" s="3">
        <v>0</v>
      </c>
      <c r="AB183" s="3">
        <v>0</v>
      </c>
      <c r="AC183" s="3">
        <v>0</v>
      </c>
      <c r="AD183" s="3">
        <v>0</v>
      </c>
      <c r="AE183" s="3">
        <v>0</v>
      </c>
      <c r="AF183" s="3">
        <v>0</v>
      </c>
      <c r="AG183" s="3">
        <v>0</v>
      </c>
      <c r="AH183" s="1" t="s">
        <v>181</v>
      </c>
      <c r="AI183" s="17">
        <v>5</v>
      </c>
      <c r="AJ183" s="1"/>
    </row>
    <row r="184" spans="1:36" x14ac:dyDescent="0.2">
      <c r="A184" s="1" t="s">
        <v>680</v>
      </c>
      <c r="B184" s="1" t="s">
        <v>867</v>
      </c>
      <c r="C184" s="1" t="s">
        <v>1527</v>
      </c>
      <c r="D184" s="1" t="s">
        <v>1700</v>
      </c>
      <c r="E184" s="3">
        <v>30.68888888888889</v>
      </c>
      <c r="F184" s="3">
        <v>5.7142222222222285</v>
      </c>
      <c r="G184" s="3">
        <v>0</v>
      </c>
      <c r="H184" s="3">
        <v>0.16111111111111112</v>
      </c>
      <c r="I184" s="3">
        <v>0.26666666666666666</v>
      </c>
      <c r="J184" s="3">
        <v>0</v>
      </c>
      <c r="K184" s="3">
        <v>0</v>
      </c>
      <c r="L184" s="3">
        <v>2.3896666666666664</v>
      </c>
      <c r="M184" s="3">
        <v>0</v>
      </c>
      <c r="N184" s="3">
        <v>4.9211111111111112</v>
      </c>
      <c r="O184" s="3">
        <f>SUM(Table2[[#This Row],[Qualified Social Work Staff Hours]:[Other Social Work Staff Hours]])/Table2[[#This Row],[MDS Census]]</f>
        <v>0.16035481535119478</v>
      </c>
      <c r="P184" s="3">
        <v>4.8641111111111099</v>
      </c>
      <c r="Q184" s="3">
        <v>4.7983333333333347</v>
      </c>
      <c r="R184" s="3">
        <f>SUM(Table2[[#This Row],[Qualified Activities Professional Hours]:[Other Activities Professional Hours]])/Table2[[#This Row],[MDS Census]]</f>
        <v>0.31485155684286747</v>
      </c>
      <c r="S184" s="3">
        <v>0.87955555555555553</v>
      </c>
      <c r="T184" s="3">
        <v>4.3213333333333326</v>
      </c>
      <c r="U184" s="3">
        <v>0</v>
      </c>
      <c r="V184" s="3">
        <f>SUM(Table2[[#This Row],[Occupational Therapist Hours]:[OT Aide Hours]])/Table2[[#This Row],[MDS Census]]</f>
        <v>0.16947139753801588</v>
      </c>
      <c r="W184" s="3">
        <v>0.82588888888888889</v>
      </c>
      <c r="X184" s="3">
        <v>4.6247777777777763</v>
      </c>
      <c r="Y184" s="3">
        <v>0</v>
      </c>
      <c r="Z184" s="3">
        <f>SUM(Table2[[#This Row],[Physical Therapist (PT) Hours]:[PT Aide Hours]])/Table2[[#This Row],[MDS Census]]</f>
        <v>0.1776104272266473</v>
      </c>
      <c r="AA184" s="3">
        <v>0</v>
      </c>
      <c r="AB184" s="3">
        <v>0</v>
      </c>
      <c r="AC184" s="3">
        <v>0</v>
      </c>
      <c r="AD184" s="3">
        <v>0</v>
      </c>
      <c r="AE184" s="3">
        <v>0</v>
      </c>
      <c r="AF184" s="3">
        <v>0</v>
      </c>
      <c r="AG184" s="3">
        <v>0</v>
      </c>
      <c r="AH184" s="1" t="s">
        <v>182</v>
      </c>
      <c r="AI184" s="17">
        <v>5</v>
      </c>
      <c r="AJ184" s="1"/>
    </row>
    <row r="185" spans="1:36" x14ac:dyDescent="0.2">
      <c r="A185" s="1" t="s">
        <v>680</v>
      </c>
      <c r="B185" s="1" t="s">
        <v>868</v>
      </c>
      <c r="C185" s="1" t="s">
        <v>1528</v>
      </c>
      <c r="D185" s="1" t="s">
        <v>1717</v>
      </c>
      <c r="E185" s="3">
        <v>33.288888888888891</v>
      </c>
      <c r="F185" s="3">
        <v>12.71111111111111</v>
      </c>
      <c r="G185" s="3">
        <v>0</v>
      </c>
      <c r="H185" s="3">
        <v>0.14166666666666666</v>
      </c>
      <c r="I185" s="3">
        <v>0</v>
      </c>
      <c r="J185" s="3">
        <v>0</v>
      </c>
      <c r="K185" s="3">
        <v>0</v>
      </c>
      <c r="L185" s="3">
        <v>1.9565555555555558</v>
      </c>
      <c r="M185" s="3">
        <v>0</v>
      </c>
      <c r="N185" s="3">
        <v>5.083333333333333</v>
      </c>
      <c r="O185" s="3">
        <f>SUM(Table2[[#This Row],[Qualified Social Work Staff Hours]:[Other Social Work Staff Hours]])/Table2[[#This Row],[MDS Census]]</f>
        <v>0.15270360480640852</v>
      </c>
      <c r="P185" s="3">
        <v>5.1805555555555554</v>
      </c>
      <c r="Q185" s="3">
        <v>2.2916666666666665</v>
      </c>
      <c r="R185" s="3">
        <f>SUM(Table2[[#This Row],[Qualified Activities Professional Hours]:[Other Activities Professional Hours]])/Table2[[#This Row],[MDS Census]]</f>
        <v>0.22446595460614149</v>
      </c>
      <c r="S185" s="3">
        <v>1.2731111111111109</v>
      </c>
      <c r="T185" s="3">
        <v>2.3815555555555554</v>
      </c>
      <c r="U185" s="3">
        <v>0</v>
      </c>
      <c r="V185" s="3">
        <f>SUM(Table2[[#This Row],[Occupational Therapist Hours]:[OT Aide Hours]])/Table2[[#This Row],[MDS Census]]</f>
        <v>0.10978638184245659</v>
      </c>
      <c r="W185" s="3">
        <v>1.1123333333333334</v>
      </c>
      <c r="X185" s="3">
        <v>3.9023333333333339</v>
      </c>
      <c r="Y185" s="3">
        <v>0</v>
      </c>
      <c r="Z185" s="3">
        <f>SUM(Table2[[#This Row],[Physical Therapist (PT) Hours]:[PT Aide Hours]])/Table2[[#This Row],[MDS Census]]</f>
        <v>0.15064085447263018</v>
      </c>
      <c r="AA185" s="3">
        <v>0</v>
      </c>
      <c r="AB185" s="3">
        <v>0</v>
      </c>
      <c r="AC185" s="3">
        <v>0</v>
      </c>
      <c r="AD185" s="3">
        <v>0</v>
      </c>
      <c r="AE185" s="3">
        <v>0</v>
      </c>
      <c r="AF185" s="3">
        <v>0</v>
      </c>
      <c r="AG185" s="3">
        <v>0</v>
      </c>
      <c r="AH185" s="1" t="s">
        <v>183</v>
      </c>
      <c r="AI185" s="17">
        <v>5</v>
      </c>
      <c r="AJ185" s="1"/>
    </row>
    <row r="186" spans="1:36" x14ac:dyDescent="0.2">
      <c r="A186" s="1" t="s">
        <v>680</v>
      </c>
      <c r="B186" s="1" t="s">
        <v>869</v>
      </c>
      <c r="C186" s="1" t="s">
        <v>1384</v>
      </c>
      <c r="D186" s="1" t="s">
        <v>1725</v>
      </c>
      <c r="E186" s="3">
        <v>82.533333333333331</v>
      </c>
      <c r="F186" s="3">
        <v>4.0071111111111106</v>
      </c>
      <c r="G186" s="3">
        <v>0.75555555555555554</v>
      </c>
      <c r="H186" s="3">
        <v>0.13333333333333333</v>
      </c>
      <c r="I186" s="3">
        <v>1.3305555555555555</v>
      </c>
      <c r="J186" s="3">
        <v>0</v>
      </c>
      <c r="K186" s="3">
        <v>0</v>
      </c>
      <c r="L186" s="3">
        <v>12.467777777777782</v>
      </c>
      <c r="M186" s="3">
        <v>10.11188888888889</v>
      </c>
      <c r="N186" s="3">
        <v>4.836444444444445</v>
      </c>
      <c r="O186" s="3">
        <f>SUM(Table2[[#This Row],[Qualified Social Work Staff Hours]:[Other Social Work Staff Hours]])/Table2[[#This Row],[MDS Census]]</f>
        <v>0.18111873990306948</v>
      </c>
      <c r="P186" s="3">
        <v>5.6184444444444477</v>
      </c>
      <c r="Q186" s="3">
        <v>6.9042222222222236</v>
      </c>
      <c r="R186" s="3">
        <f>SUM(Table2[[#This Row],[Qualified Activities Professional Hours]:[Other Activities Professional Hours]])/Table2[[#This Row],[MDS Census]]</f>
        <v>0.15172859450726986</v>
      </c>
      <c r="S186" s="3">
        <v>3.8568888888888897</v>
      </c>
      <c r="T186" s="3">
        <v>11.203888888888891</v>
      </c>
      <c r="U186" s="3">
        <v>0</v>
      </c>
      <c r="V186" s="3">
        <f>SUM(Table2[[#This Row],[Occupational Therapist Hours]:[OT Aide Hours]])/Table2[[#This Row],[MDS Census]]</f>
        <v>0.18248115239633822</v>
      </c>
      <c r="W186" s="3">
        <v>8.9544444444444427</v>
      </c>
      <c r="X186" s="3">
        <v>4.9619999999999989</v>
      </c>
      <c r="Y186" s="3">
        <v>0</v>
      </c>
      <c r="Z186" s="3">
        <f>SUM(Table2[[#This Row],[Physical Therapist (PT) Hours]:[PT Aide Hours]])/Table2[[#This Row],[MDS Census]]</f>
        <v>0.16861604738826058</v>
      </c>
      <c r="AA186" s="3">
        <v>0</v>
      </c>
      <c r="AB186" s="3">
        <v>0</v>
      </c>
      <c r="AC186" s="3">
        <v>0</v>
      </c>
      <c r="AD186" s="3">
        <v>48.784555555555585</v>
      </c>
      <c r="AE186" s="3">
        <v>0</v>
      </c>
      <c r="AF186" s="3">
        <v>0</v>
      </c>
      <c r="AG186" s="3">
        <v>0</v>
      </c>
      <c r="AH186" s="1" t="s">
        <v>184</v>
      </c>
      <c r="AI186" s="17">
        <v>5</v>
      </c>
      <c r="AJ186" s="1"/>
    </row>
    <row r="187" spans="1:36" x14ac:dyDescent="0.2">
      <c r="A187" s="1" t="s">
        <v>680</v>
      </c>
      <c r="B187" s="1" t="s">
        <v>870</v>
      </c>
      <c r="C187" s="1" t="s">
        <v>1525</v>
      </c>
      <c r="D187" s="1" t="s">
        <v>1754</v>
      </c>
      <c r="E187" s="3">
        <v>15.066666666666666</v>
      </c>
      <c r="F187" s="3">
        <v>4.9777777777777779</v>
      </c>
      <c r="G187" s="3">
        <v>0.15555555555555556</v>
      </c>
      <c r="H187" s="3">
        <v>0.55366666666666675</v>
      </c>
      <c r="I187" s="3">
        <v>4.5337777777777779</v>
      </c>
      <c r="J187" s="3">
        <v>0</v>
      </c>
      <c r="K187" s="3">
        <v>0</v>
      </c>
      <c r="L187" s="3">
        <v>4.2748888888888867</v>
      </c>
      <c r="M187" s="3">
        <v>5.6</v>
      </c>
      <c r="N187" s="3">
        <v>0</v>
      </c>
      <c r="O187" s="3">
        <f>SUM(Table2[[#This Row],[Qualified Social Work Staff Hours]:[Other Social Work Staff Hours]])/Table2[[#This Row],[MDS Census]]</f>
        <v>0.37168141592920351</v>
      </c>
      <c r="P187" s="3">
        <v>5.6888888888888891</v>
      </c>
      <c r="Q187" s="3">
        <v>4.8277777777777775</v>
      </c>
      <c r="R187" s="3">
        <f>SUM(Table2[[#This Row],[Qualified Activities Professional Hours]:[Other Activities Professional Hours]])/Table2[[#This Row],[MDS Census]]</f>
        <v>0.69800884955752207</v>
      </c>
      <c r="S187" s="3">
        <v>4.7030000000000012</v>
      </c>
      <c r="T187" s="3">
        <v>5.6692222222222197</v>
      </c>
      <c r="U187" s="3">
        <v>0</v>
      </c>
      <c r="V187" s="3">
        <f>SUM(Table2[[#This Row],[Occupational Therapist Hours]:[OT Aide Hours]])/Table2[[#This Row],[MDS Census]]</f>
        <v>0.68842182890855441</v>
      </c>
      <c r="W187" s="3">
        <v>11.442666666666671</v>
      </c>
      <c r="X187" s="3">
        <v>10.190111111111113</v>
      </c>
      <c r="Y187" s="3">
        <v>4.7333333333333334</v>
      </c>
      <c r="Z187" s="3">
        <f>SUM(Table2[[#This Row],[Physical Therapist (PT) Hours]:[PT Aide Hours]])/Table2[[#This Row],[MDS Census]]</f>
        <v>1.7499631268436582</v>
      </c>
      <c r="AA187" s="3">
        <v>0</v>
      </c>
      <c r="AB187" s="3">
        <v>0</v>
      </c>
      <c r="AC187" s="3">
        <v>0</v>
      </c>
      <c r="AD187" s="3">
        <v>0</v>
      </c>
      <c r="AE187" s="3">
        <v>0</v>
      </c>
      <c r="AF187" s="3">
        <v>0</v>
      </c>
      <c r="AG187" s="3">
        <v>0</v>
      </c>
      <c r="AH187" s="1" t="s">
        <v>185</v>
      </c>
      <c r="AI187" s="17">
        <v>5</v>
      </c>
      <c r="AJ187" s="1"/>
    </row>
    <row r="188" spans="1:36" x14ac:dyDescent="0.2">
      <c r="A188" s="1" t="s">
        <v>680</v>
      </c>
      <c r="B188" s="1" t="s">
        <v>871</v>
      </c>
      <c r="C188" s="1" t="s">
        <v>1459</v>
      </c>
      <c r="D188" s="1" t="s">
        <v>1743</v>
      </c>
      <c r="E188" s="3">
        <v>37.755555555555553</v>
      </c>
      <c r="F188" s="3">
        <v>5.6</v>
      </c>
      <c r="G188" s="3">
        <v>0.26666666666666666</v>
      </c>
      <c r="H188" s="3">
        <v>0</v>
      </c>
      <c r="I188" s="3">
        <v>1.2666666666666666</v>
      </c>
      <c r="J188" s="3">
        <v>0</v>
      </c>
      <c r="K188" s="3">
        <v>0</v>
      </c>
      <c r="L188" s="3">
        <v>2.2827777777777771</v>
      </c>
      <c r="M188" s="3">
        <v>4.75</v>
      </c>
      <c r="N188" s="3">
        <v>6.6194444444444445</v>
      </c>
      <c r="O188" s="3">
        <f>SUM(Table2[[#This Row],[Qualified Social Work Staff Hours]:[Other Social Work Staff Hours]])/Table2[[#This Row],[MDS Census]]</f>
        <v>0.3011330194231901</v>
      </c>
      <c r="P188" s="3">
        <v>0</v>
      </c>
      <c r="Q188" s="3">
        <v>0</v>
      </c>
      <c r="R188" s="3">
        <f>SUM(Table2[[#This Row],[Qualified Activities Professional Hours]:[Other Activities Professional Hours]])/Table2[[#This Row],[MDS Census]]</f>
        <v>0</v>
      </c>
      <c r="S188" s="3">
        <v>4.8872222222222232</v>
      </c>
      <c r="T188" s="3">
        <v>5.7855555555555531</v>
      </c>
      <c r="U188" s="3">
        <v>0</v>
      </c>
      <c r="V188" s="3">
        <f>SUM(Table2[[#This Row],[Occupational Therapist Hours]:[OT Aide Hours]])/Table2[[#This Row],[MDS Census]]</f>
        <v>0.28268098881695114</v>
      </c>
      <c r="W188" s="3">
        <v>9.9774444444444477</v>
      </c>
      <c r="X188" s="3">
        <v>6.2434444444444441</v>
      </c>
      <c r="Y188" s="3">
        <v>0</v>
      </c>
      <c r="Z188" s="3">
        <f>SUM(Table2[[#This Row],[Physical Therapist (PT) Hours]:[PT Aide Hours]])/Table2[[#This Row],[MDS Census]]</f>
        <v>0.42962919364331975</v>
      </c>
      <c r="AA188" s="3">
        <v>0</v>
      </c>
      <c r="AB188" s="3">
        <v>0</v>
      </c>
      <c r="AC188" s="3">
        <v>0</v>
      </c>
      <c r="AD188" s="3">
        <v>0</v>
      </c>
      <c r="AE188" s="3">
        <v>0</v>
      </c>
      <c r="AF188" s="3">
        <v>0</v>
      </c>
      <c r="AG188" s="3">
        <v>0</v>
      </c>
      <c r="AH188" s="1" t="s">
        <v>186</v>
      </c>
      <c r="AI188" s="17">
        <v>5</v>
      </c>
      <c r="AJ188" s="1"/>
    </row>
    <row r="189" spans="1:36" x14ac:dyDescent="0.2">
      <c r="A189" s="1" t="s">
        <v>680</v>
      </c>
      <c r="B189" s="1" t="s">
        <v>872</v>
      </c>
      <c r="C189" s="1" t="s">
        <v>1529</v>
      </c>
      <c r="D189" s="1" t="s">
        <v>1741</v>
      </c>
      <c r="E189" s="3">
        <v>15.577777777777778</v>
      </c>
      <c r="F189" s="3">
        <v>0</v>
      </c>
      <c r="G189" s="3">
        <v>0</v>
      </c>
      <c r="H189" s="3">
        <v>0</v>
      </c>
      <c r="I189" s="3">
        <v>0</v>
      </c>
      <c r="J189" s="3">
        <v>0</v>
      </c>
      <c r="K189" s="3">
        <v>0</v>
      </c>
      <c r="L189" s="3">
        <v>0.57222222222222219</v>
      </c>
      <c r="M189" s="3">
        <v>0</v>
      </c>
      <c r="N189" s="3">
        <v>0</v>
      </c>
      <c r="O189" s="3">
        <f>SUM(Table2[[#This Row],[Qualified Social Work Staff Hours]:[Other Social Work Staff Hours]])/Table2[[#This Row],[MDS Census]]</f>
        <v>0</v>
      </c>
      <c r="P189" s="3">
        <v>2.7111111111111112</v>
      </c>
      <c r="Q189" s="3">
        <v>0</v>
      </c>
      <c r="R189" s="3">
        <f>SUM(Table2[[#This Row],[Qualified Activities Professional Hours]:[Other Activities Professional Hours]])/Table2[[#This Row],[MDS Census]]</f>
        <v>0.17403708987161198</v>
      </c>
      <c r="S189" s="3">
        <v>11.127777777777778</v>
      </c>
      <c r="T189" s="3">
        <v>0</v>
      </c>
      <c r="U189" s="3">
        <v>0</v>
      </c>
      <c r="V189" s="3">
        <f>SUM(Table2[[#This Row],[Occupational Therapist Hours]:[OT Aide Hours]])/Table2[[#This Row],[MDS Census]]</f>
        <v>0.71433666191155498</v>
      </c>
      <c r="W189" s="3">
        <v>5.6994444444444445</v>
      </c>
      <c r="X189" s="3">
        <v>5.7572222222222216</v>
      </c>
      <c r="Y189" s="3">
        <v>0</v>
      </c>
      <c r="Z189" s="3">
        <f>SUM(Table2[[#This Row],[Physical Therapist (PT) Hours]:[PT Aide Hours]])/Table2[[#This Row],[MDS Census]]</f>
        <v>0.7354493580599144</v>
      </c>
      <c r="AA189" s="3">
        <v>0</v>
      </c>
      <c r="AB189" s="3">
        <v>0</v>
      </c>
      <c r="AC189" s="3">
        <v>0</v>
      </c>
      <c r="AD189" s="3">
        <v>0</v>
      </c>
      <c r="AE189" s="3">
        <v>0</v>
      </c>
      <c r="AF189" s="3">
        <v>41.447222222222223</v>
      </c>
      <c r="AG189" s="3">
        <v>0</v>
      </c>
      <c r="AH189" s="1" t="s">
        <v>187</v>
      </c>
      <c r="AI189" s="17">
        <v>5</v>
      </c>
      <c r="AJ189" s="1"/>
    </row>
    <row r="190" spans="1:36" x14ac:dyDescent="0.2">
      <c r="A190" s="1" t="s">
        <v>680</v>
      </c>
      <c r="B190" s="1" t="s">
        <v>873</v>
      </c>
      <c r="C190" s="1" t="s">
        <v>1443</v>
      </c>
      <c r="D190" s="1" t="s">
        <v>1741</v>
      </c>
      <c r="E190" s="3">
        <v>55.444444444444443</v>
      </c>
      <c r="F190" s="3">
        <v>5.6922222222222221</v>
      </c>
      <c r="G190" s="3">
        <v>2.2222222222222223E-2</v>
      </c>
      <c r="H190" s="3">
        <v>0</v>
      </c>
      <c r="I190" s="3">
        <v>0</v>
      </c>
      <c r="J190" s="3">
        <v>0</v>
      </c>
      <c r="K190" s="3">
        <v>0</v>
      </c>
      <c r="L190" s="3">
        <v>0</v>
      </c>
      <c r="M190" s="3">
        <v>10.227777777777776</v>
      </c>
      <c r="N190" s="3">
        <v>0</v>
      </c>
      <c r="O190" s="3">
        <f>SUM(Table2[[#This Row],[Qualified Social Work Staff Hours]:[Other Social Work Staff Hours]])/Table2[[#This Row],[MDS Census]]</f>
        <v>0.18446893787575147</v>
      </c>
      <c r="P190" s="3">
        <v>5.6400000000000015</v>
      </c>
      <c r="Q190" s="3">
        <v>25.566666666666666</v>
      </c>
      <c r="R190" s="3">
        <f>SUM(Table2[[#This Row],[Qualified Activities Professional Hours]:[Other Activities Professional Hours]])/Table2[[#This Row],[MDS Census]]</f>
        <v>0.56284569138276552</v>
      </c>
      <c r="S190" s="3">
        <v>0</v>
      </c>
      <c r="T190" s="3">
        <v>0</v>
      </c>
      <c r="U190" s="3">
        <v>0</v>
      </c>
      <c r="V190" s="3">
        <f>SUM(Table2[[#This Row],[Occupational Therapist Hours]:[OT Aide Hours]])/Table2[[#This Row],[MDS Census]]</f>
        <v>0</v>
      </c>
      <c r="W190" s="3">
        <v>0</v>
      </c>
      <c r="X190" s="3">
        <v>0</v>
      </c>
      <c r="Y190" s="3">
        <v>0</v>
      </c>
      <c r="Z190" s="3">
        <f>SUM(Table2[[#This Row],[Physical Therapist (PT) Hours]:[PT Aide Hours]])/Table2[[#This Row],[MDS Census]]</f>
        <v>0</v>
      </c>
      <c r="AA190" s="3">
        <v>0</v>
      </c>
      <c r="AB190" s="3">
        <v>0</v>
      </c>
      <c r="AC190" s="3">
        <v>0</v>
      </c>
      <c r="AD190" s="3">
        <v>0</v>
      </c>
      <c r="AE190" s="3">
        <v>0</v>
      </c>
      <c r="AF190" s="3">
        <v>0</v>
      </c>
      <c r="AG190" s="3">
        <v>0</v>
      </c>
      <c r="AH190" s="1" t="s">
        <v>188</v>
      </c>
      <c r="AI190" s="17">
        <v>5</v>
      </c>
      <c r="AJ190" s="1"/>
    </row>
    <row r="191" spans="1:36" x14ac:dyDescent="0.2">
      <c r="A191" s="1" t="s">
        <v>680</v>
      </c>
      <c r="B191" s="1" t="s">
        <v>874</v>
      </c>
      <c r="C191" s="1" t="s">
        <v>1439</v>
      </c>
      <c r="D191" s="1" t="s">
        <v>1741</v>
      </c>
      <c r="E191" s="3">
        <v>102.57777777777778</v>
      </c>
      <c r="F191" s="3">
        <v>3.5555555555555554</v>
      </c>
      <c r="G191" s="3">
        <v>0.15</v>
      </c>
      <c r="H191" s="3">
        <v>0.10555555555555556</v>
      </c>
      <c r="I191" s="3">
        <v>5.7444444444444445</v>
      </c>
      <c r="J191" s="3">
        <v>0</v>
      </c>
      <c r="K191" s="3">
        <v>0</v>
      </c>
      <c r="L191" s="3">
        <v>1.7212222222222222</v>
      </c>
      <c r="M191" s="3">
        <v>0</v>
      </c>
      <c r="N191" s="3">
        <v>8.9277777777777771</v>
      </c>
      <c r="O191" s="3">
        <f>SUM(Table2[[#This Row],[Qualified Social Work Staff Hours]:[Other Social Work Staff Hours]])/Table2[[#This Row],[MDS Census]]</f>
        <v>8.7034228769497388E-2</v>
      </c>
      <c r="P191" s="3">
        <v>11.488888888888889</v>
      </c>
      <c r="Q191" s="3">
        <v>9.2305555555555561</v>
      </c>
      <c r="R191" s="3">
        <f>SUM(Table2[[#This Row],[Qualified Activities Professional Hours]:[Other Activities Professional Hours]])/Table2[[#This Row],[MDS Census]]</f>
        <v>0.20198765164644714</v>
      </c>
      <c r="S191" s="3">
        <v>10.093777777777779</v>
      </c>
      <c r="T191" s="3">
        <v>0</v>
      </c>
      <c r="U191" s="3">
        <v>0</v>
      </c>
      <c r="V191" s="3">
        <f>SUM(Table2[[#This Row],[Occupational Therapist Hours]:[OT Aide Hours]])/Table2[[#This Row],[MDS Census]]</f>
        <v>9.8401213171577129E-2</v>
      </c>
      <c r="W191" s="3">
        <v>10.201666666666664</v>
      </c>
      <c r="X191" s="3">
        <v>0</v>
      </c>
      <c r="Y191" s="3">
        <v>0</v>
      </c>
      <c r="Z191" s="3">
        <f>SUM(Table2[[#This Row],[Physical Therapist (PT) Hours]:[PT Aide Hours]])/Table2[[#This Row],[MDS Census]]</f>
        <v>9.945298960138646E-2</v>
      </c>
      <c r="AA191" s="3">
        <v>0</v>
      </c>
      <c r="AB191" s="3">
        <v>0</v>
      </c>
      <c r="AC191" s="3">
        <v>0</v>
      </c>
      <c r="AD191" s="3">
        <v>0</v>
      </c>
      <c r="AE191" s="3">
        <v>0</v>
      </c>
      <c r="AF191" s="3">
        <v>0</v>
      </c>
      <c r="AG191" s="3">
        <v>0</v>
      </c>
      <c r="AH191" s="1" t="s">
        <v>189</v>
      </c>
      <c r="AI191" s="17">
        <v>5</v>
      </c>
      <c r="AJ191" s="1"/>
    </row>
    <row r="192" spans="1:36" x14ac:dyDescent="0.2">
      <c r="A192" s="1" t="s">
        <v>680</v>
      </c>
      <c r="B192" s="1" t="s">
        <v>875</v>
      </c>
      <c r="C192" s="1" t="s">
        <v>1530</v>
      </c>
      <c r="D192" s="1" t="s">
        <v>1752</v>
      </c>
      <c r="E192" s="3">
        <v>78.288888888888891</v>
      </c>
      <c r="F192" s="3">
        <v>5.4666666666666668</v>
      </c>
      <c r="G192" s="3">
        <v>0.5</v>
      </c>
      <c r="H192" s="3">
        <v>0.48188888888888903</v>
      </c>
      <c r="I192" s="3">
        <v>0</v>
      </c>
      <c r="J192" s="3">
        <v>0</v>
      </c>
      <c r="K192" s="3">
        <v>0</v>
      </c>
      <c r="L192" s="3">
        <v>5.5861111111111112</v>
      </c>
      <c r="M192" s="3">
        <v>0</v>
      </c>
      <c r="N192" s="3">
        <v>3.9527777777777779</v>
      </c>
      <c r="O192" s="3">
        <f>SUM(Table2[[#This Row],[Qualified Social Work Staff Hours]:[Other Social Work Staff Hours]])/Table2[[#This Row],[MDS Census]]</f>
        <v>5.0489639511779733E-2</v>
      </c>
      <c r="P192" s="3">
        <v>5.4222222222222225</v>
      </c>
      <c r="Q192" s="3">
        <v>17.31388888888889</v>
      </c>
      <c r="R192" s="3">
        <f>SUM(Table2[[#This Row],[Qualified Activities Professional Hours]:[Other Activities Professional Hours]])/Table2[[#This Row],[MDS Census]]</f>
        <v>0.29041300028384903</v>
      </c>
      <c r="S192" s="3">
        <v>2.9458888888888883</v>
      </c>
      <c r="T192" s="3">
        <v>5.8565555555555555</v>
      </c>
      <c r="U192" s="3">
        <v>0</v>
      </c>
      <c r="V192" s="3">
        <f>SUM(Table2[[#This Row],[Occupational Therapist Hours]:[OT Aide Hours]])/Table2[[#This Row],[MDS Census]]</f>
        <v>0.11243542435424353</v>
      </c>
      <c r="W192" s="3">
        <v>5.1433333333333318</v>
      </c>
      <c r="X192" s="3">
        <v>5.6728888888888891</v>
      </c>
      <c r="Y192" s="3">
        <v>0</v>
      </c>
      <c r="Z192" s="3">
        <f>SUM(Table2[[#This Row],[Physical Therapist (PT) Hours]:[PT Aide Hours]])/Table2[[#This Row],[MDS Census]]</f>
        <v>0.13815782003973884</v>
      </c>
      <c r="AA192" s="3">
        <v>0</v>
      </c>
      <c r="AB192" s="3">
        <v>0</v>
      </c>
      <c r="AC192" s="3">
        <v>0</v>
      </c>
      <c r="AD192" s="3">
        <v>0</v>
      </c>
      <c r="AE192" s="3">
        <v>0</v>
      </c>
      <c r="AF192" s="3">
        <v>0</v>
      </c>
      <c r="AG192" s="3">
        <v>0</v>
      </c>
      <c r="AH192" s="1" t="s">
        <v>190</v>
      </c>
      <c r="AI192" s="17">
        <v>5</v>
      </c>
      <c r="AJ192" s="1"/>
    </row>
    <row r="193" spans="1:36" x14ac:dyDescent="0.2">
      <c r="A193" s="1" t="s">
        <v>680</v>
      </c>
      <c r="B193" s="1" t="s">
        <v>876</v>
      </c>
      <c r="C193" s="1" t="s">
        <v>1531</v>
      </c>
      <c r="D193" s="1" t="s">
        <v>1750</v>
      </c>
      <c r="E193" s="3">
        <v>82.63333333333334</v>
      </c>
      <c r="F193" s="3">
        <v>49.192222222222213</v>
      </c>
      <c r="G193" s="3">
        <v>0.25</v>
      </c>
      <c r="H193" s="3">
        <v>0.48888888888888887</v>
      </c>
      <c r="I193" s="3">
        <v>1.7916666666666667</v>
      </c>
      <c r="J193" s="3">
        <v>0</v>
      </c>
      <c r="K193" s="3">
        <v>0</v>
      </c>
      <c r="L193" s="3">
        <v>3.4375555555555568</v>
      </c>
      <c r="M193" s="3">
        <v>3.9955555555555557</v>
      </c>
      <c r="N193" s="3">
        <v>0</v>
      </c>
      <c r="O193" s="3">
        <f>SUM(Table2[[#This Row],[Qualified Social Work Staff Hours]:[Other Social Work Staff Hours]])/Table2[[#This Row],[MDS Census]]</f>
        <v>4.8352830442382679E-2</v>
      </c>
      <c r="P193" s="3">
        <v>5.333333333333333</v>
      </c>
      <c r="Q193" s="3">
        <v>29.120000000000008</v>
      </c>
      <c r="R193" s="3">
        <f>SUM(Table2[[#This Row],[Qualified Activities Professional Hours]:[Other Activities Professional Hours]])/Table2[[#This Row],[MDS Census]]</f>
        <v>0.41694231544977817</v>
      </c>
      <c r="S193" s="3">
        <v>9.0416666666666696</v>
      </c>
      <c r="T193" s="3">
        <v>13.162999999999998</v>
      </c>
      <c r="U193" s="3">
        <v>0</v>
      </c>
      <c r="V193" s="3">
        <f>SUM(Table2[[#This Row],[Occupational Therapist Hours]:[OT Aide Hours]])/Table2[[#This Row],[MDS Census]]</f>
        <v>0.26871319080274303</v>
      </c>
      <c r="W193" s="3">
        <v>7.1443333333333321</v>
      </c>
      <c r="X193" s="3">
        <v>13.131111111111109</v>
      </c>
      <c r="Y193" s="3">
        <v>0</v>
      </c>
      <c r="Z193" s="3">
        <f>SUM(Table2[[#This Row],[Physical Therapist (PT) Hours]:[PT Aide Hours]])/Table2[[#This Row],[MDS Census]]</f>
        <v>0.24536641118730662</v>
      </c>
      <c r="AA193" s="3">
        <v>0</v>
      </c>
      <c r="AB193" s="3">
        <v>0</v>
      </c>
      <c r="AC193" s="3">
        <v>0</v>
      </c>
      <c r="AD193" s="3">
        <v>0</v>
      </c>
      <c r="AE193" s="3">
        <v>0</v>
      </c>
      <c r="AF193" s="3">
        <v>0</v>
      </c>
      <c r="AG193" s="3">
        <v>0</v>
      </c>
      <c r="AH193" s="1" t="s">
        <v>191</v>
      </c>
      <c r="AI193" s="17">
        <v>5</v>
      </c>
      <c r="AJ193" s="1"/>
    </row>
    <row r="194" spans="1:36" x14ac:dyDescent="0.2">
      <c r="A194" s="1" t="s">
        <v>680</v>
      </c>
      <c r="B194" s="1" t="s">
        <v>877</v>
      </c>
      <c r="C194" s="1" t="s">
        <v>1532</v>
      </c>
      <c r="D194" s="1" t="s">
        <v>1707</v>
      </c>
      <c r="E194" s="3">
        <v>52.544444444444444</v>
      </c>
      <c r="F194" s="3">
        <v>5.4222222222222225</v>
      </c>
      <c r="G194" s="3">
        <v>0</v>
      </c>
      <c r="H194" s="3">
        <v>0.21111111111111111</v>
      </c>
      <c r="I194" s="3">
        <v>0.45833333333333331</v>
      </c>
      <c r="J194" s="3">
        <v>0</v>
      </c>
      <c r="K194" s="3">
        <v>0</v>
      </c>
      <c r="L194" s="3">
        <v>1.5091111111111111</v>
      </c>
      <c r="M194" s="3">
        <v>0</v>
      </c>
      <c r="N194" s="3">
        <v>2.3083333333333331</v>
      </c>
      <c r="O194" s="3">
        <f>SUM(Table2[[#This Row],[Qualified Social Work Staff Hours]:[Other Social Work Staff Hours]])/Table2[[#This Row],[MDS Census]]</f>
        <v>4.3931063649820253E-2</v>
      </c>
      <c r="P194" s="3">
        <v>5.333333333333333</v>
      </c>
      <c r="Q194" s="3">
        <v>7.2222222222222223</v>
      </c>
      <c r="R194" s="3">
        <f>SUM(Table2[[#This Row],[Qualified Activities Professional Hours]:[Other Activities Professional Hours]])/Table2[[#This Row],[MDS Census]]</f>
        <v>0.23895115246352294</v>
      </c>
      <c r="S194" s="3">
        <v>0.97033333333333327</v>
      </c>
      <c r="T194" s="3">
        <v>10.180555555555559</v>
      </c>
      <c r="U194" s="3">
        <v>0</v>
      </c>
      <c r="V194" s="3">
        <f>SUM(Table2[[#This Row],[Occupational Therapist Hours]:[OT Aide Hours]])/Table2[[#This Row],[MDS Census]]</f>
        <v>0.21221822795517029</v>
      </c>
      <c r="W194" s="3">
        <v>1.2547777777777778</v>
      </c>
      <c r="X194" s="3">
        <v>10.027888888888889</v>
      </c>
      <c r="Y194" s="3">
        <v>0</v>
      </c>
      <c r="Z194" s="3">
        <f>SUM(Table2[[#This Row],[Physical Therapist (PT) Hours]:[PT Aide Hours]])/Table2[[#This Row],[MDS Census]]</f>
        <v>0.21472615775005285</v>
      </c>
      <c r="AA194" s="3">
        <v>0</v>
      </c>
      <c r="AB194" s="3">
        <v>0</v>
      </c>
      <c r="AC194" s="3">
        <v>0</v>
      </c>
      <c r="AD194" s="3">
        <v>0</v>
      </c>
      <c r="AE194" s="3">
        <v>0</v>
      </c>
      <c r="AF194" s="3">
        <v>0</v>
      </c>
      <c r="AG194" s="3">
        <v>0</v>
      </c>
      <c r="AH194" s="1" t="s">
        <v>192</v>
      </c>
      <c r="AI194" s="17">
        <v>5</v>
      </c>
      <c r="AJ194" s="1"/>
    </row>
    <row r="195" spans="1:36" x14ac:dyDescent="0.2">
      <c r="A195" s="1" t="s">
        <v>680</v>
      </c>
      <c r="B195" s="1" t="s">
        <v>878</v>
      </c>
      <c r="C195" s="1" t="s">
        <v>1458</v>
      </c>
      <c r="D195" s="1" t="s">
        <v>1716</v>
      </c>
      <c r="E195" s="3">
        <v>116.76666666666667</v>
      </c>
      <c r="F195" s="3">
        <v>5.6888888888888891</v>
      </c>
      <c r="G195" s="3">
        <v>0</v>
      </c>
      <c r="H195" s="3">
        <v>0.2</v>
      </c>
      <c r="I195" s="3">
        <v>17.588888888888889</v>
      </c>
      <c r="J195" s="3">
        <v>0</v>
      </c>
      <c r="K195" s="3">
        <v>0</v>
      </c>
      <c r="L195" s="3">
        <v>0.5805555555555556</v>
      </c>
      <c r="M195" s="3">
        <v>19.377777777777776</v>
      </c>
      <c r="N195" s="3">
        <v>0</v>
      </c>
      <c r="O195" s="3">
        <f>SUM(Table2[[#This Row],[Qualified Social Work Staff Hours]:[Other Social Work Staff Hours]])/Table2[[#This Row],[MDS Census]]</f>
        <v>0.165952992672947</v>
      </c>
      <c r="P195" s="3">
        <v>0</v>
      </c>
      <c r="Q195" s="3">
        <v>45.219444444444441</v>
      </c>
      <c r="R195" s="3">
        <f>SUM(Table2[[#This Row],[Qualified Activities Professional Hours]:[Other Activities Professional Hours]])/Table2[[#This Row],[MDS Census]]</f>
        <v>0.38726329812541627</v>
      </c>
      <c r="S195" s="3">
        <v>1.1472222222222221</v>
      </c>
      <c r="T195" s="3">
        <v>1.6611111111111112</v>
      </c>
      <c r="U195" s="3">
        <v>0</v>
      </c>
      <c r="V195" s="3">
        <f>SUM(Table2[[#This Row],[Occupational Therapist Hours]:[OT Aide Hours]])/Table2[[#This Row],[MDS Census]]</f>
        <v>2.4050813588352843E-2</v>
      </c>
      <c r="W195" s="3">
        <v>0.2388888888888889</v>
      </c>
      <c r="X195" s="3">
        <v>2.3166666666666669</v>
      </c>
      <c r="Y195" s="3">
        <v>0</v>
      </c>
      <c r="Z195" s="3">
        <f>SUM(Table2[[#This Row],[Physical Therapist (PT) Hours]:[PT Aide Hours]])/Table2[[#This Row],[MDS Census]]</f>
        <v>2.1886002474069848E-2</v>
      </c>
      <c r="AA195" s="3">
        <v>0</v>
      </c>
      <c r="AB195" s="3">
        <v>0</v>
      </c>
      <c r="AC195" s="3">
        <v>0</v>
      </c>
      <c r="AD195" s="3">
        <v>0</v>
      </c>
      <c r="AE195" s="3">
        <v>0</v>
      </c>
      <c r="AF195" s="3">
        <v>1.2138888888888888</v>
      </c>
      <c r="AG195" s="3">
        <v>0</v>
      </c>
      <c r="AH195" s="1" t="s">
        <v>193</v>
      </c>
      <c r="AI195" s="17">
        <v>5</v>
      </c>
      <c r="AJ195" s="1"/>
    </row>
    <row r="196" spans="1:36" x14ac:dyDescent="0.2">
      <c r="A196" s="1" t="s">
        <v>680</v>
      </c>
      <c r="B196" s="1" t="s">
        <v>879</v>
      </c>
      <c r="C196" s="1" t="s">
        <v>1439</v>
      </c>
      <c r="D196" s="1" t="s">
        <v>1741</v>
      </c>
      <c r="E196" s="3">
        <v>31.166666666666668</v>
      </c>
      <c r="F196" s="3">
        <v>0</v>
      </c>
      <c r="G196" s="3">
        <v>0.3611111111111111</v>
      </c>
      <c r="H196" s="3">
        <v>2</v>
      </c>
      <c r="I196" s="3">
        <v>3.0333333333333332</v>
      </c>
      <c r="J196" s="3">
        <v>0</v>
      </c>
      <c r="K196" s="3">
        <v>0</v>
      </c>
      <c r="L196" s="3">
        <v>3.0166666666666666</v>
      </c>
      <c r="M196" s="3">
        <v>10.991888888888885</v>
      </c>
      <c r="N196" s="3">
        <v>0</v>
      </c>
      <c r="O196" s="3">
        <f>SUM(Table2[[#This Row],[Qualified Social Work Staff Hours]:[Other Social Work Staff Hours]])/Table2[[#This Row],[MDS Census]]</f>
        <v>0.35268092691622094</v>
      </c>
      <c r="P196" s="3">
        <v>5.4566666666666652</v>
      </c>
      <c r="Q196" s="3">
        <v>0</v>
      </c>
      <c r="R196" s="3">
        <f>SUM(Table2[[#This Row],[Qualified Activities Professional Hours]:[Other Activities Professional Hours]])/Table2[[#This Row],[MDS Census]]</f>
        <v>0.17508021390374326</v>
      </c>
      <c r="S196" s="3">
        <v>12.916666666666666</v>
      </c>
      <c r="T196" s="3">
        <v>5.333333333333333</v>
      </c>
      <c r="U196" s="3">
        <v>0</v>
      </c>
      <c r="V196" s="3">
        <f>SUM(Table2[[#This Row],[Occupational Therapist Hours]:[OT Aide Hours]])/Table2[[#This Row],[MDS Census]]</f>
        <v>0.58556149732620322</v>
      </c>
      <c r="W196" s="3">
        <v>10.780555555555555</v>
      </c>
      <c r="X196" s="3">
        <v>12.147222222222222</v>
      </c>
      <c r="Y196" s="3">
        <v>8.2583333333333329</v>
      </c>
      <c r="Z196" s="3">
        <f>SUM(Table2[[#This Row],[Physical Therapist (PT) Hours]:[PT Aide Hours]])/Table2[[#This Row],[MDS Census]]</f>
        <v>1.0006238859180034</v>
      </c>
      <c r="AA196" s="3">
        <v>0</v>
      </c>
      <c r="AB196" s="3">
        <v>0</v>
      </c>
      <c r="AC196" s="3">
        <v>0</v>
      </c>
      <c r="AD196" s="3">
        <v>0</v>
      </c>
      <c r="AE196" s="3">
        <v>0</v>
      </c>
      <c r="AF196" s="3">
        <v>3.2555555555555555</v>
      </c>
      <c r="AG196" s="3">
        <v>0</v>
      </c>
      <c r="AH196" s="1" t="s">
        <v>194</v>
      </c>
      <c r="AI196" s="17">
        <v>5</v>
      </c>
      <c r="AJ196" s="1"/>
    </row>
    <row r="197" spans="1:36" x14ac:dyDescent="0.2">
      <c r="A197" s="1" t="s">
        <v>680</v>
      </c>
      <c r="B197" s="1" t="s">
        <v>880</v>
      </c>
      <c r="C197" s="1" t="s">
        <v>1439</v>
      </c>
      <c r="D197" s="1" t="s">
        <v>1741</v>
      </c>
      <c r="E197" s="3">
        <v>144.48888888888888</v>
      </c>
      <c r="F197" s="3">
        <v>5.6888888888888891</v>
      </c>
      <c r="G197" s="3">
        <v>0</v>
      </c>
      <c r="H197" s="3">
        <v>0</v>
      </c>
      <c r="I197" s="3">
        <v>5.3083333333333336</v>
      </c>
      <c r="J197" s="3">
        <v>0</v>
      </c>
      <c r="K197" s="3">
        <v>0</v>
      </c>
      <c r="L197" s="3">
        <v>2.7104444444444438</v>
      </c>
      <c r="M197" s="3">
        <v>14.866666666666667</v>
      </c>
      <c r="N197" s="3">
        <v>0</v>
      </c>
      <c r="O197" s="3">
        <f>SUM(Table2[[#This Row],[Qualified Social Work Staff Hours]:[Other Social Work Staff Hours]])/Table2[[#This Row],[MDS Census]]</f>
        <v>0.10289141802522302</v>
      </c>
      <c r="P197" s="3">
        <v>5.2416666666666663</v>
      </c>
      <c r="Q197" s="3">
        <v>28.191666666666666</v>
      </c>
      <c r="R197" s="3">
        <f>SUM(Table2[[#This Row],[Qualified Activities Professional Hours]:[Other Activities Professional Hours]])/Table2[[#This Row],[MDS Census]]</f>
        <v>0.23139034143340509</v>
      </c>
      <c r="S197" s="3">
        <v>3.6436666666666673</v>
      </c>
      <c r="T197" s="3">
        <v>8.4993333333333325</v>
      </c>
      <c r="U197" s="3">
        <v>0</v>
      </c>
      <c r="V197" s="3">
        <f>SUM(Table2[[#This Row],[Occupational Therapist Hours]:[OT Aide Hours]])/Table2[[#This Row],[MDS Census]]</f>
        <v>8.4041064287911416E-2</v>
      </c>
      <c r="W197" s="3">
        <v>5.4015555555555546</v>
      </c>
      <c r="X197" s="3">
        <v>4.2056666666666667</v>
      </c>
      <c r="Y197" s="3">
        <v>25.488666666666667</v>
      </c>
      <c r="Z197" s="3">
        <f>SUM(Table2[[#This Row],[Physical Therapist (PT) Hours]:[PT Aide Hours]])/Table2[[#This Row],[MDS Census]]</f>
        <v>0.24289680098431252</v>
      </c>
      <c r="AA197" s="3">
        <v>0</v>
      </c>
      <c r="AB197" s="3">
        <v>0</v>
      </c>
      <c r="AC197" s="3">
        <v>0</v>
      </c>
      <c r="AD197" s="3">
        <v>0</v>
      </c>
      <c r="AE197" s="3">
        <v>0</v>
      </c>
      <c r="AF197" s="3">
        <v>0</v>
      </c>
      <c r="AG197" s="3">
        <v>0</v>
      </c>
      <c r="AH197" s="1" t="s">
        <v>195</v>
      </c>
      <c r="AI197" s="17">
        <v>5</v>
      </c>
      <c r="AJ197" s="1"/>
    </row>
    <row r="198" spans="1:36" x14ac:dyDescent="0.2">
      <c r="A198" s="1" t="s">
        <v>680</v>
      </c>
      <c r="B198" s="1" t="s">
        <v>881</v>
      </c>
      <c r="C198" s="1" t="s">
        <v>1390</v>
      </c>
      <c r="D198" s="1" t="s">
        <v>1740</v>
      </c>
      <c r="E198" s="3">
        <v>15.355555555555556</v>
      </c>
      <c r="F198" s="3">
        <v>0.93333333333333335</v>
      </c>
      <c r="G198" s="3">
        <v>0.1388888888888889</v>
      </c>
      <c r="H198" s="3">
        <v>0</v>
      </c>
      <c r="I198" s="3">
        <v>0.69444444444444442</v>
      </c>
      <c r="J198" s="3">
        <v>0</v>
      </c>
      <c r="K198" s="3">
        <v>0</v>
      </c>
      <c r="L198" s="3">
        <v>0</v>
      </c>
      <c r="M198" s="3">
        <v>4.4722222222222223</v>
      </c>
      <c r="N198" s="3">
        <v>0</v>
      </c>
      <c r="O198" s="3">
        <f>SUM(Table2[[#This Row],[Qualified Social Work Staff Hours]:[Other Social Work Staff Hours]])/Table2[[#This Row],[MDS Census]]</f>
        <v>0.29124457308248913</v>
      </c>
      <c r="P198" s="3">
        <v>5.5083333333333337</v>
      </c>
      <c r="Q198" s="3">
        <v>0</v>
      </c>
      <c r="R198" s="3">
        <f>SUM(Table2[[#This Row],[Qualified Activities Professional Hours]:[Other Activities Professional Hours]])/Table2[[#This Row],[MDS Census]]</f>
        <v>0.3587192474674385</v>
      </c>
      <c r="S198" s="3">
        <v>0.43611111111111112</v>
      </c>
      <c r="T198" s="3">
        <v>1.1138888888888889</v>
      </c>
      <c r="U198" s="3">
        <v>0</v>
      </c>
      <c r="V198" s="3">
        <f>SUM(Table2[[#This Row],[Occupational Therapist Hours]:[OT Aide Hours]])/Table2[[#This Row],[MDS Census]]</f>
        <v>0.10094066570188133</v>
      </c>
      <c r="W198" s="3">
        <v>0.14166666666666666</v>
      </c>
      <c r="X198" s="3">
        <v>1.7166666666666666</v>
      </c>
      <c r="Y198" s="3">
        <v>0</v>
      </c>
      <c r="Z198" s="3">
        <f>SUM(Table2[[#This Row],[Physical Therapist (PT) Hours]:[PT Aide Hours]])/Table2[[#This Row],[MDS Census]]</f>
        <v>0.12102026049204051</v>
      </c>
      <c r="AA198" s="3">
        <v>0</v>
      </c>
      <c r="AB198" s="3">
        <v>0</v>
      </c>
      <c r="AC198" s="3">
        <v>0</v>
      </c>
      <c r="AD198" s="3">
        <v>0</v>
      </c>
      <c r="AE198" s="3">
        <v>0</v>
      </c>
      <c r="AF198" s="3">
        <v>7.7777777777777784E-4</v>
      </c>
      <c r="AG198" s="3">
        <v>0</v>
      </c>
      <c r="AH198" s="1" t="s">
        <v>196</v>
      </c>
      <c r="AI198" s="17">
        <v>5</v>
      </c>
      <c r="AJ198" s="1"/>
    </row>
    <row r="199" spans="1:36" x14ac:dyDescent="0.2">
      <c r="A199" s="1" t="s">
        <v>680</v>
      </c>
      <c r="B199" s="1" t="s">
        <v>882</v>
      </c>
      <c r="C199" s="1" t="s">
        <v>1533</v>
      </c>
      <c r="D199" s="1" t="s">
        <v>1706</v>
      </c>
      <c r="E199" s="3">
        <v>54.544444444444444</v>
      </c>
      <c r="F199" s="3">
        <v>5.6</v>
      </c>
      <c r="G199" s="3">
        <v>0</v>
      </c>
      <c r="H199" s="3">
        <v>0</v>
      </c>
      <c r="I199" s="3">
        <v>0</v>
      </c>
      <c r="J199" s="3">
        <v>0</v>
      </c>
      <c r="K199" s="3">
        <v>0</v>
      </c>
      <c r="L199" s="3">
        <v>4.5963333333333338</v>
      </c>
      <c r="M199" s="3">
        <v>0</v>
      </c>
      <c r="N199" s="3">
        <v>5.3416666666666668</v>
      </c>
      <c r="O199" s="3">
        <f>SUM(Table2[[#This Row],[Qualified Social Work Staff Hours]:[Other Social Work Staff Hours]])/Table2[[#This Row],[MDS Census]]</f>
        <v>9.793236911794663E-2</v>
      </c>
      <c r="P199" s="3">
        <v>0</v>
      </c>
      <c r="Q199" s="3">
        <v>13.588888888888889</v>
      </c>
      <c r="R199" s="3">
        <f>SUM(Table2[[#This Row],[Qualified Activities Professional Hours]:[Other Activities Professional Hours]])/Table2[[#This Row],[MDS Census]]</f>
        <v>0.24913424322672642</v>
      </c>
      <c r="S199" s="3">
        <v>1.0171111111111111</v>
      </c>
      <c r="T199" s="3">
        <v>5.0029999999999992</v>
      </c>
      <c r="U199" s="3">
        <v>0</v>
      </c>
      <c r="V199" s="3">
        <f>SUM(Table2[[#This Row],[Occupational Therapist Hours]:[OT Aide Hours]])/Table2[[#This Row],[MDS Census]]</f>
        <v>0.11037074760643714</v>
      </c>
      <c r="W199" s="3">
        <v>2.5360000000000005</v>
      </c>
      <c r="X199" s="3">
        <v>5.4688888888888885</v>
      </c>
      <c r="Y199" s="3">
        <v>0</v>
      </c>
      <c r="Z199" s="3">
        <f>SUM(Table2[[#This Row],[Physical Therapist (PT) Hours]:[PT Aide Hours]])/Table2[[#This Row],[MDS Census]]</f>
        <v>0.14675901405581585</v>
      </c>
      <c r="AA199" s="3">
        <v>0</v>
      </c>
      <c r="AB199" s="3">
        <v>0</v>
      </c>
      <c r="AC199" s="3">
        <v>0</v>
      </c>
      <c r="AD199" s="3">
        <v>0</v>
      </c>
      <c r="AE199" s="3">
        <v>0</v>
      </c>
      <c r="AF199" s="3">
        <v>0</v>
      </c>
      <c r="AG199" s="3">
        <v>0</v>
      </c>
      <c r="AH199" s="1" t="s">
        <v>197</v>
      </c>
      <c r="AI199" s="17">
        <v>5</v>
      </c>
      <c r="AJ199" s="1"/>
    </row>
    <row r="200" spans="1:36" x14ac:dyDescent="0.2">
      <c r="A200" s="1" t="s">
        <v>680</v>
      </c>
      <c r="B200" s="1" t="s">
        <v>883</v>
      </c>
      <c r="C200" s="1" t="s">
        <v>1534</v>
      </c>
      <c r="D200" s="1" t="s">
        <v>1762</v>
      </c>
      <c r="E200" s="3">
        <v>75.711111111111109</v>
      </c>
      <c r="F200" s="3">
        <v>5.333333333333333</v>
      </c>
      <c r="G200" s="3">
        <v>0.44444444444444442</v>
      </c>
      <c r="H200" s="3">
        <v>0.31666666666666665</v>
      </c>
      <c r="I200" s="3">
        <v>0.33055555555555555</v>
      </c>
      <c r="J200" s="3">
        <v>0</v>
      </c>
      <c r="K200" s="3">
        <v>0</v>
      </c>
      <c r="L200" s="3">
        <v>1.0731111111111113</v>
      </c>
      <c r="M200" s="3">
        <v>5.6</v>
      </c>
      <c r="N200" s="3">
        <v>15.863888888888889</v>
      </c>
      <c r="O200" s="3">
        <f>SUM(Table2[[#This Row],[Qualified Social Work Staff Hours]:[Other Social Work Staff Hours]])/Table2[[#This Row],[MDS Census]]</f>
        <v>0.28349721162312885</v>
      </c>
      <c r="P200" s="3">
        <v>2.3777777777777778</v>
      </c>
      <c r="Q200" s="3">
        <v>20.844444444444445</v>
      </c>
      <c r="R200" s="3">
        <f>SUM(Table2[[#This Row],[Qualified Activities Professional Hours]:[Other Activities Professional Hours]])/Table2[[#This Row],[MDS Census]]</f>
        <v>0.30672145582624011</v>
      </c>
      <c r="S200" s="3">
        <v>0.87411111111111117</v>
      </c>
      <c r="T200" s="3">
        <v>5.0768888888888881</v>
      </c>
      <c r="U200" s="3">
        <v>0</v>
      </c>
      <c r="V200" s="3">
        <f>SUM(Table2[[#This Row],[Occupational Therapist Hours]:[OT Aide Hours]])/Table2[[#This Row],[MDS Census]]</f>
        <v>7.8601408864103314E-2</v>
      </c>
      <c r="W200" s="3">
        <v>3.1111111111111116</v>
      </c>
      <c r="X200" s="3">
        <v>10.490333333333334</v>
      </c>
      <c r="Y200" s="3">
        <v>0</v>
      </c>
      <c r="Z200" s="3">
        <f>SUM(Table2[[#This Row],[Physical Therapist (PT) Hours]:[PT Aide Hours]])/Table2[[#This Row],[MDS Census]]</f>
        <v>0.17964925154094513</v>
      </c>
      <c r="AA200" s="3">
        <v>0</v>
      </c>
      <c r="AB200" s="3">
        <v>5.6</v>
      </c>
      <c r="AC200" s="3">
        <v>0</v>
      </c>
      <c r="AD200" s="3">
        <v>0</v>
      </c>
      <c r="AE200" s="3">
        <v>0</v>
      </c>
      <c r="AF200" s="3">
        <v>0</v>
      </c>
      <c r="AG200" s="3">
        <v>0</v>
      </c>
      <c r="AH200" s="1" t="s">
        <v>198</v>
      </c>
      <c r="AI200" s="17">
        <v>5</v>
      </c>
      <c r="AJ200" s="1"/>
    </row>
    <row r="201" spans="1:36" x14ac:dyDescent="0.2">
      <c r="A201" s="1" t="s">
        <v>680</v>
      </c>
      <c r="B201" s="1" t="s">
        <v>884</v>
      </c>
      <c r="C201" s="1" t="s">
        <v>1535</v>
      </c>
      <c r="D201" s="1" t="s">
        <v>1741</v>
      </c>
      <c r="E201" s="3">
        <v>115.87777777777778</v>
      </c>
      <c r="F201" s="3">
        <v>11.005555555555556</v>
      </c>
      <c r="G201" s="3">
        <v>0.4</v>
      </c>
      <c r="H201" s="3">
        <v>0.59444444444444444</v>
      </c>
      <c r="I201" s="3">
        <v>6.1444444444444448</v>
      </c>
      <c r="J201" s="3">
        <v>0</v>
      </c>
      <c r="K201" s="3">
        <v>0</v>
      </c>
      <c r="L201" s="3">
        <v>3.763555555555556</v>
      </c>
      <c r="M201" s="3">
        <v>4.4444444444444446E-2</v>
      </c>
      <c r="N201" s="3">
        <v>10.45</v>
      </c>
      <c r="O201" s="3">
        <f>SUM(Table2[[#This Row],[Qualified Social Work Staff Hours]:[Other Social Work Staff Hours]])/Table2[[#This Row],[MDS Census]]</f>
        <v>9.0564771310768039E-2</v>
      </c>
      <c r="P201" s="3">
        <v>4.2222222222222223</v>
      </c>
      <c r="Q201" s="3">
        <v>12.338888888888889</v>
      </c>
      <c r="R201" s="3">
        <f>SUM(Table2[[#This Row],[Qualified Activities Professional Hours]:[Other Activities Professional Hours]])/Table2[[#This Row],[MDS Census]]</f>
        <v>0.14291878415955508</v>
      </c>
      <c r="S201" s="3">
        <v>9.5608888888888846</v>
      </c>
      <c r="T201" s="3">
        <v>5.5484444444444447</v>
      </c>
      <c r="U201" s="3">
        <v>0</v>
      </c>
      <c r="V201" s="3">
        <f>SUM(Table2[[#This Row],[Occupational Therapist Hours]:[OT Aide Hours]])/Table2[[#This Row],[MDS Census]]</f>
        <v>0.13039025793460537</v>
      </c>
      <c r="W201" s="3">
        <v>5.7762222222222235</v>
      </c>
      <c r="X201" s="3">
        <v>21.005777777777784</v>
      </c>
      <c r="Y201" s="3">
        <v>4.2914444444444451</v>
      </c>
      <c r="Z201" s="3">
        <f>SUM(Table2[[#This Row],[Physical Therapist (PT) Hours]:[PT Aide Hours]])/Table2[[#This Row],[MDS Census]]</f>
        <v>0.26815706203854639</v>
      </c>
      <c r="AA201" s="3">
        <v>0</v>
      </c>
      <c r="AB201" s="3">
        <v>6.6666666666666666E-2</v>
      </c>
      <c r="AC201" s="3">
        <v>0</v>
      </c>
      <c r="AD201" s="3">
        <v>0</v>
      </c>
      <c r="AE201" s="3">
        <v>0</v>
      </c>
      <c r="AF201" s="3">
        <v>31.383333333333333</v>
      </c>
      <c r="AG201" s="3">
        <v>0</v>
      </c>
      <c r="AH201" s="1" t="s">
        <v>199</v>
      </c>
      <c r="AI201" s="17">
        <v>5</v>
      </c>
      <c r="AJ201" s="1"/>
    </row>
    <row r="202" spans="1:36" x14ac:dyDescent="0.2">
      <c r="A202" s="1" t="s">
        <v>680</v>
      </c>
      <c r="B202" s="1" t="s">
        <v>885</v>
      </c>
      <c r="C202" s="1" t="s">
        <v>1441</v>
      </c>
      <c r="D202" s="1" t="s">
        <v>1757</v>
      </c>
      <c r="E202" s="3">
        <v>92.044444444444451</v>
      </c>
      <c r="F202" s="3">
        <v>4.8</v>
      </c>
      <c r="G202" s="3">
        <v>0.91666666666666663</v>
      </c>
      <c r="H202" s="3">
        <v>0</v>
      </c>
      <c r="I202" s="3">
        <v>5.5111111111111111</v>
      </c>
      <c r="J202" s="3">
        <v>0</v>
      </c>
      <c r="K202" s="3">
        <v>0</v>
      </c>
      <c r="L202" s="3">
        <v>7.399111111111111</v>
      </c>
      <c r="M202" s="3">
        <v>0</v>
      </c>
      <c r="N202" s="3">
        <v>8.6226666666666674</v>
      </c>
      <c r="O202" s="3">
        <f>SUM(Table2[[#This Row],[Qualified Social Work Staff Hours]:[Other Social Work Staff Hours]])/Table2[[#This Row],[MDS Census]]</f>
        <v>9.3679381941091266E-2</v>
      </c>
      <c r="P202" s="3">
        <v>0</v>
      </c>
      <c r="Q202" s="3">
        <v>15.461333333333341</v>
      </c>
      <c r="R202" s="3">
        <f>SUM(Table2[[#This Row],[Qualified Activities Professional Hours]:[Other Activities Professional Hours]])/Table2[[#This Row],[MDS Census]]</f>
        <v>0.16797682279092233</v>
      </c>
      <c r="S202" s="3">
        <v>5.0695555555555547</v>
      </c>
      <c r="T202" s="3">
        <v>16.896777777777782</v>
      </c>
      <c r="U202" s="3">
        <v>0</v>
      </c>
      <c r="V202" s="3">
        <f>SUM(Table2[[#This Row],[Occupational Therapist Hours]:[OT Aide Hours]])/Table2[[#This Row],[MDS Census]]</f>
        <v>0.238649203283438</v>
      </c>
      <c r="W202" s="3">
        <v>4.9701111111111107</v>
      </c>
      <c r="X202" s="3">
        <v>18.894777777777776</v>
      </c>
      <c r="Y202" s="3">
        <v>0</v>
      </c>
      <c r="Z202" s="3">
        <f>SUM(Table2[[#This Row],[Physical Therapist (PT) Hours]:[PT Aide Hours]])/Table2[[#This Row],[MDS Census]]</f>
        <v>0.25927571221632056</v>
      </c>
      <c r="AA202" s="3">
        <v>0</v>
      </c>
      <c r="AB202" s="3">
        <v>0</v>
      </c>
      <c r="AC202" s="3">
        <v>0</v>
      </c>
      <c r="AD202" s="3">
        <v>0</v>
      </c>
      <c r="AE202" s="3">
        <v>0</v>
      </c>
      <c r="AF202" s="3">
        <v>0</v>
      </c>
      <c r="AG202" s="3">
        <v>0</v>
      </c>
      <c r="AH202" s="1" t="s">
        <v>200</v>
      </c>
      <c r="AI202" s="17">
        <v>5</v>
      </c>
      <c r="AJ202" s="1"/>
    </row>
    <row r="203" spans="1:36" x14ac:dyDescent="0.2">
      <c r="A203" s="1" t="s">
        <v>680</v>
      </c>
      <c r="B203" s="1" t="s">
        <v>886</v>
      </c>
      <c r="C203" s="1" t="s">
        <v>1439</v>
      </c>
      <c r="D203" s="1" t="s">
        <v>1741</v>
      </c>
      <c r="E203" s="3">
        <v>18.244444444444444</v>
      </c>
      <c r="F203" s="3">
        <v>4.8</v>
      </c>
      <c r="G203" s="3">
        <v>0</v>
      </c>
      <c r="H203" s="3">
        <v>0</v>
      </c>
      <c r="I203" s="3">
        <v>0</v>
      </c>
      <c r="J203" s="3">
        <v>0</v>
      </c>
      <c r="K203" s="3">
        <v>0</v>
      </c>
      <c r="L203" s="3">
        <v>5.9284444444444464</v>
      </c>
      <c r="M203" s="3">
        <v>0</v>
      </c>
      <c r="N203" s="3">
        <v>5.6182222222222213</v>
      </c>
      <c r="O203" s="3">
        <f>SUM(Table2[[#This Row],[Qualified Social Work Staff Hours]:[Other Social Work Staff Hours]])/Table2[[#This Row],[MDS Census]]</f>
        <v>0.30794153471376368</v>
      </c>
      <c r="P203" s="3">
        <v>0</v>
      </c>
      <c r="Q203" s="3">
        <v>0</v>
      </c>
      <c r="R203" s="3">
        <f>SUM(Table2[[#This Row],[Qualified Activities Professional Hours]:[Other Activities Professional Hours]])/Table2[[#This Row],[MDS Census]]</f>
        <v>0</v>
      </c>
      <c r="S203" s="3">
        <v>8.828888888888887</v>
      </c>
      <c r="T203" s="3">
        <v>5.0582222222222208</v>
      </c>
      <c r="U203" s="3">
        <v>0</v>
      </c>
      <c r="V203" s="3">
        <f>SUM(Table2[[#This Row],[Occupational Therapist Hours]:[OT Aide Hours]])/Table2[[#This Row],[MDS Census]]</f>
        <v>0.76116930572472574</v>
      </c>
      <c r="W203" s="3">
        <v>7.3182222222222224</v>
      </c>
      <c r="X203" s="3">
        <v>7.8001111111111108</v>
      </c>
      <c r="Y203" s="3">
        <v>0</v>
      </c>
      <c r="Z203" s="3">
        <f>SUM(Table2[[#This Row],[Physical Therapist (PT) Hours]:[PT Aide Hours]])/Table2[[#This Row],[MDS Census]]</f>
        <v>0.82865408038976851</v>
      </c>
      <c r="AA203" s="3">
        <v>0</v>
      </c>
      <c r="AB203" s="3">
        <v>0</v>
      </c>
      <c r="AC203" s="3">
        <v>0</v>
      </c>
      <c r="AD203" s="3">
        <v>0</v>
      </c>
      <c r="AE203" s="3">
        <v>0</v>
      </c>
      <c r="AF203" s="3">
        <v>0</v>
      </c>
      <c r="AG203" s="3">
        <v>0</v>
      </c>
      <c r="AH203" s="1" t="s">
        <v>201</v>
      </c>
      <c r="AI203" s="17">
        <v>5</v>
      </c>
      <c r="AJ203" s="1"/>
    </row>
    <row r="204" spans="1:36" x14ac:dyDescent="0.2">
      <c r="A204" s="1" t="s">
        <v>680</v>
      </c>
      <c r="B204" s="1" t="s">
        <v>887</v>
      </c>
      <c r="C204" s="1" t="s">
        <v>1536</v>
      </c>
      <c r="D204" s="1" t="s">
        <v>1717</v>
      </c>
      <c r="E204" s="3">
        <v>94.811111111111117</v>
      </c>
      <c r="F204" s="3">
        <v>7.0508888888888892</v>
      </c>
      <c r="G204" s="3">
        <v>1.288</v>
      </c>
      <c r="H204" s="3">
        <v>0.2</v>
      </c>
      <c r="I204" s="3">
        <v>32.50055555555555</v>
      </c>
      <c r="J204" s="3">
        <v>0</v>
      </c>
      <c r="K204" s="3">
        <v>0</v>
      </c>
      <c r="L204" s="3">
        <v>5.6723333333333361</v>
      </c>
      <c r="M204" s="3">
        <v>5.8292222222222225</v>
      </c>
      <c r="N204" s="3">
        <v>1.1682222222222223</v>
      </c>
      <c r="O204" s="3">
        <f>SUM(Table2[[#This Row],[Qualified Social Work Staff Hours]:[Other Social Work Staff Hours]])/Table2[[#This Row],[MDS Census]]</f>
        <v>7.3804054845892419E-2</v>
      </c>
      <c r="P204" s="3">
        <v>5.1342222222222222</v>
      </c>
      <c r="Q204" s="3">
        <v>14.795888888888889</v>
      </c>
      <c r="R204" s="3">
        <f>SUM(Table2[[#This Row],[Qualified Activities Professional Hours]:[Other Activities Professional Hours]])/Table2[[#This Row],[MDS Census]]</f>
        <v>0.21020860189851162</v>
      </c>
      <c r="S204" s="3">
        <v>8.083444444444444</v>
      </c>
      <c r="T204" s="3">
        <v>6.1137777777777789</v>
      </c>
      <c r="U204" s="3">
        <v>0</v>
      </c>
      <c r="V204" s="3">
        <f>SUM(Table2[[#This Row],[Occupational Therapist Hours]:[OT Aide Hours]])/Table2[[#This Row],[MDS Census]]</f>
        <v>0.1497421774288058</v>
      </c>
      <c r="W204" s="3">
        <v>5.0731111111111122</v>
      </c>
      <c r="X204" s="3">
        <v>12.29511111111111</v>
      </c>
      <c r="Y204" s="3">
        <v>0</v>
      </c>
      <c r="Z204" s="3">
        <f>SUM(Table2[[#This Row],[Physical Therapist (PT) Hours]:[PT Aide Hours]])/Table2[[#This Row],[MDS Census]]</f>
        <v>0.18318762451658266</v>
      </c>
      <c r="AA204" s="3">
        <v>0</v>
      </c>
      <c r="AB204" s="3">
        <v>0</v>
      </c>
      <c r="AC204" s="3">
        <v>0</v>
      </c>
      <c r="AD204" s="3">
        <v>0</v>
      </c>
      <c r="AE204" s="3">
        <v>0</v>
      </c>
      <c r="AF204" s="3">
        <v>0</v>
      </c>
      <c r="AG204" s="3">
        <v>0</v>
      </c>
      <c r="AH204" s="1" t="s">
        <v>202</v>
      </c>
      <c r="AI204" s="17">
        <v>5</v>
      </c>
      <c r="AJ204" s="1"/>
    </row>
    <row r="205" spans="1:36" x14ac:dyDescent="0.2">
      <c r="A205" s="1" t="s">
        <v>680</v>
      </c>
      <c r="B205" s="1" t="s">
        <v>888</v>
      </c>
      <c r="C205" s="1" t="s">
        <v>1417</v>
      </c>
      <c r="D205" s="1" t="s">
        <v>1731</v>
      </c>
      <c r="E205" s="3">
        <v>12.655555555555555</v>
      </c>
      <c r="F205" s="3">
        <v>0.88888888888888884</v>
      </c>
      <c r="G205" s="3">
        <v>0</v>
      </c>
      <c r="H205" s="3">
        <v>0</v>
      </c>
      <c r="I205" s="3">
        <v>0</v>
      </c>
      <c r="J205" s="3">
        <v>0</v>
      </c>
      <c r="K205" s="3">
        <v>0</v>
      </c>
      <c r="L205" s="3">
        <v>1.2647777777777773</v>
      </c>
      <c r="M205" s="3">
        <v>0</v>
      </c>
      <c r="N205" s="3">
        <v>0</v>
      </c>
      <c r="O205" s="3">
        <f>SUM(Table2[[#This Row],[Qualified Social Work Staff Hours]:[Other Social Work Staff Hours]])/Table2[[#This Row],[MDS Census]]</f>
        <v>0</v>
      </c>
      <c r="P205" s="3">
        <v>0</v>
      </c>
      <c r="Q205" s="3">
        <v>4.0645555555555539</v>
      </c>
      <c r="R205" s="3">
        <f>SUM(Table2[[#This Row],[Qualified Activities Professional Hours]:[Other Activities Professional Hours]])/Table2[[#This Row],[MDS Census]]</f>
        <v>0.32116769095697967</v>
      </c>
      <c r="S205" s="3">
        <v>0.98022222222222233</v>
      </c>
      <c r="T205" s="3">
        <v>3.0927777777777781</v>
      </c>
      <c r="U205" s="3">
        <v>0</v>
      </c>
      <c r="V205" s="3">
        <f>SUM(Table2[[#This Row],[Occupational Therapist Hours]:[OT Aide Hours]])/Table2[[#This Row],[MDS Census]]</f>
        <v>0.32183494293239689</v>
      </c>
      <c r="W205" s="3">
        <v>1.1517777777777778</v>
      </c>
      <c r="X205" s="3">
        <v>3.9171111111111125</v>
      </c>
      <c r="Y205" s="3">
        <v>0</v>
      </c>
      <c r="Z205" s="3">
        <f>SUM(Table2[[#This Row],[Physical Therapist (PT) Hours]:[PT Aide Hours]])/Table2[[#This Row],[MDS Census]]</f>
        <v>0.40052677787532942</v>
      </c>
      <c r="AA205" s="3">
        <v>0</v>
      </c>
      <c r="AB205" s="3">
        <v>0</v>
      </c>
      <c r="AC205" s="3">
        <v>0</v>
      </c>
      <c r="AD205" s="3">
        <v>0</v>
      </c>
      <c r="AE205" s="3">
        <v>0.72133333333333338</v>
      </c>
      <c r="AF205" s="3">
        <v>1.011222222222222</v>
      </c>
      <c r="AG205" s="3">
        <v>0</v>
      </c>
      <c r="AH205" s="1" t="s">
        <v>203</v>
      </c>
      <c r="AI205" s="17">
        <v>5</v>
      </c>
      <c r="AJ205" s="1"/>
    </row>
    <row r="206" spans="1:36" x14ac:dyDescent="0.2">
      <c r="A206" s="1" t="s">
        <v>680</v>
      </c>
      <c r="B206" s="1" t="s">
        <v>889</v>
      </c>
      <c r="C206" s="1" t="s">
        <v>1376</v>
      </c>
      <c r="D206" s="1" t="s">
        <v>1751</v>
      </c>
      <c r="E206" s="3">
        <v>16.044444444444444</v>
      </c>
      <c r="F206" s="3">
        <v>0</v>
      </c>
      <c r="G206" s="3">
        <v>0</v>
      </c>
      <c r="H206" s="3">
        <v>0</v>
      </c>
      <c r="I206" s="3">
        <v>0</v>
      </c>
      <c r="J206" s="3">
        <v>0</v>
      </c>
      <c r="K206" s="3">
        <v>0</v>
      </c>
      <c r="L206" s="3">
        <v>8.0762222222222206</v>
      </c>
      <c r="M206" s="3">
        <v>0</v>
      </c>
      <c r="N206" s="3">
        <v>0</v>
      </c>
      <c r="O206" s="3">
        <f>SUM(Table2[[#This Row],[Qualified Social Work Staff Hours]:[Other Social Work Staff Hours]])/Table2[[#This Row],[MDS Census]]</f>
        <v>0</v>
      </c>
      <c r="P206" s="3">
        <v>0</v>
      </c>
      <c r="Q206" s="3">
        <v>0</v>
      </c>
      <c r="R206" s="3">
        <f>SUM(Table2[[#This Row],[Qualified Activities Professional Hours]:[Other Activities Professional Hours]])/Table2[[#This Row],[MDS Census]]</f>
        <v>0</v>
      </c>
      <c r="S206" s="3">
        <v>2.5594444444444444</v>
      </c>
      <c r="T206" s="3">
        <v>7.6205555555555557</v>
      </c>
      <c r="U206" s="3">
        <v>0</v>
      </c>
      <c r="V206" s="3">
        <f>SUM(Table2[[#This Row],[Occupational Therapist Hours]:[OT Aide Hours]])/Table2[[#This Row],[MDS Census]]</f>
        <v>0.6344875346260388</v>
      </c>
      <c r="W206" s="3">
        <v>2.0191111111111115</v>
      </c>
      <c r="X206" s="3">
        <v>17.202999999999996</v>
      </c>
      <c r="Y206" s="3">
        <v>2.1556666666666677</v>
      </c>
      <c r="Z206" s="3">
        <f>SUM(Table2[[#This Row],[Physical Therapist (PT) Hours]:[PT Aide Hours]])/Table2[[#This Row],[MDS Census]]</f>
        <v>1.3324099722991689</v>
      </c>
      <c r="AA206" s="3">
        <v>0</v>
      </c>
      <c r="AB206" s="3">
        <v>4.4888888888888889</v>
      </c>
      <c r="AC206" s="3">
        <v>0</v>
      </c>
      <c r="AD206" s="3">
        <v>0</v>
      </c>
      <c r="AE206" s="3">
        <v>0</v>
      </c>
      <c r="AF206" s="3">
        <v>0</v>
      </c>
      <c r="AG206" s="3">
        <v>0</v>
      </c>
      <c r="AH206" s="1" t="s">
        <v>204</v>
      </c>
      <c r="AI206" s="17">
        <v>5</v>
      </c>
      <c r="AJ206" s="1"/>
    </row>
    <row r="207" spans="1:36" x14ac:dyDescent="0.2">
      <c r="A207" s="1" t="s">
        <v>680</v>
      </c>
      <c r="B207" s="1" t="s">
        <v>890</v>
      </c>
      <c r="C207" s="1" t="s">
        <v>1537</v>
      </c>
      <c r="D207" s="1" t="s">
        <v>1717</v>
      </c>
      <c r="E207" s="3">
        <v>76.333333333333329</v>
      </c>
      <c r="F207" s="3">
        <v>5.5111111111111111</v>
      </c>
      <c r="G207" s="3">
        <v>0.4</v>
      </c>
      <c r="H207" s="3">
        <v>0.18333333333333332</v>
      </c>
      <c r="I207" s="3">
        <v>5.9833333333333334</v>
      </c>
      <c r="J207" s="3">
        <v>0</v>
      </c>
      <c r="K207" s="3">
        <v>0</v>
      </c>
      <c r="L207" s="3">
        <v>5.7048888888888891</v>
      </c>
      <c r="M207" s="3">
        <v>5.7333333333333334</v>
      </c>
      <c r="N207" s="3">
        <v>2.0611111111111109</v>
      </c>
      <c r="O207" s="3">
        <f>SUM(Table2[[#This Row],[Qualified Social Work Staff Hours]:[Other Social Work Staff Hours]])/Table2[[#This Row],[MDS Census]]</f>
        <v>0.10211062590975255</v>
      </c>
      <c r="P207" s="3">
        <v>6.697222222222222</v>
      </c>
      <c r="Q207" s="3">
        <v>5.2944444444444443</v>
      </c>
      <c r="R207" s="3">
        <f>SUM(Table2[[#This Row],[Qualified Activities Professional Hours]:[Other Activities Professional Hours]])/Table2[[#This Row],[MDS Census]]</f>
        <v>0.15709606986899566</v>
      </c>
      <c r="S207" s="3">
        <v>5.4445555555555556</v>
      </c>
      <c r="T207" s="3">
        <v>13.204444444444446</v>
      </c>
      <c r="U207" s="3">
        <v>0</v>
      </c>
      <c r="V207" s="3">
        <f>SUM(Table2[[#This Row],[Occupational Therapist Hours]:[OT Aide Hours]])/Table2[[#This Row],[MDS Census]]</f>
        <v>0.24431004366812228</v>
      </c>
      <c r="W207" s="3">
        <v>2.3392222222222223</v>
      </c>
      <c r="X207" s="3">
        <v>12.365444444444442</v>
      </c>
      <c r="Y207" s="3">
        <v>0</v>
      </c>
      <c r="Z207" s="3">
        <f>SUM(Table2[[#This Row],[Physical Therapist (PT) Hours]:[PT Aide Hours]])/Table2[[#This Row],[MDS Census]]</f>
        <v>0.19263755458515283</v>
      </c>
      <c r="AA207" s="3">
        <v>0</v>
      </c>
      <c r="AB207" s="3">
        <v>0</v>
      </c>
      <c r="AC207" s="3">
        <v>0</v>
      </c>
      <c r="AD207" s="3">
        <v>0</v>
      </c>
      <c r="AE207" s="3">
        <v>0</v>
      </c>
      <c r="AF207" s="3">
        <v>0</v>
      </c>
      <c r="AG207" s="3">
        <v>0</v>
      </c>
      <c r="AH207" s="1" t="s">
        <v>205</v>
      </c>
      <c r="AI207" s="17">
        <v>5</v>
      </c>
      <c r="AJ207" s="1"/>
    </row>
    <row r="208" spans="1:36" x14ac:dyDescent="0.2">
      <c r="A208" s="1" t="s">
        <v>680</v>
      </c>
      <c r="B208" s="1" t="s">
        <v>891</v>
      </c>
      <c r="C208" s="1" t="s">
        <v>1430</v>
      </c>
      <c r="D208" s="1" t="s">
        <v>1754</v>
      </c>
      <c r="E208" s="3">
        <v>106.68888888888888</v>
      </c>
      <c r="F208" s="3">
        <v>10.922222222222222</v>
      </c>
      <c r="G208" s="3">
        <v>0.51111111111111107</v>
      </c>
      <c r="H208" s="3">
        <v>0.33333333333333331</v>
      </c>
      <c r="I208" s="3">
        <v>5.416666666666667</v>
      </c>
      <c r="J208" s="3">
        <v>0</v>
      </c>
      <c r="K208" s="3">
        <v>0</v>
      </c>
      <c r="L208" s="3">
        <v>3.3193333333333332</v>
      </c>
      <c r="M208" s="3">
        <v>4.4444444444444446E-2</v>
      </c>
      <c r="N208" s="3">
        <v>4.447222222222222</v>
      </c>
      <c r="O208" s="3">
        <f>SUM(Table2[[#This Row],[Qualified Social Work Staff Hours]:[Other Social Work Staff Hours]])/Table2[[#This Row],[MDS Census]]</f>
        <v>4.2100604040824829E-2</v>
      </c>
      <c r="P208" s="3">
        <v>5.9222222222222225</v>
      </c>
      <c r="Q208" s="3">
        <v>26.402777777777779</v>
      </c>
      <c r="R208" s="3">
        <f>SUM(Table2[[#This Row],[Qualified Activities Professional Hours]:[Other Activities Professional Hours]])/Table2[[#This Row],[MDS Census]]</f>
        <v>0.30298375338471156</v>
      </c>
      <c r="S208" s="3">
        <v>12.355333333333336</v>
      </c>
      <c r="T208" s="3">
        <v>6.184555555555554</v>
      </c>
      <c r="U208" s="3">
        <v>0</v>
      </c>
      <c r="V208" s="3">
        <f>SUM(Table2[[#This Row],[Occupational Therapist Hours]:[OT Aide Hours]])/Table2[[#This Row],[MDS Census]]</f>
        <v>0.17377525515517603</v>
      </c>
      <c r="W208" s="3">
        <v>12.586555555555556</v>
      </c>
      <c r="X208" s="3">
        <v>10.753222222222224</v>
      </c>
      <c r="Y208" s="3">
        <v>5.4348888888888895</v>
      </c>
      <c r="Z208" s="3">
        <f>SUM(Table2[[#This Row],[Physical Therapist (PT) Hours]:[PT Aide Hours]])/Table2[[#This Row],[MDS Census]]</f>
        <v>0.2697063111851698</v>
      </c>
      <c r="AA208" s="3">
        <v>0</v>
      </c>
      <c r="AB208" s="3">
        <v>4.4444444444444446E-2</v>
      </c>
      <c r="AC208" s="3">
        <v>0</v>
      </c>
      <c r="AD208" s="3">
        <v>0</v>
      </c>
      <c r="AE208" s="3">
        <v>0</v>
      </c>
      <c r="AF208" s="3">
        <v>0</v>
      </c>
      <c r="AG208" s="3">
        <v>0</v>
      </c>
      <c r="AH208" s="1" t="s">
        <v>206</v>
      </c>
      <c r="AI208" s="17">
        <v>5</v>
      </c>
      <c r="AJ208" s="1"/>
    </row>
    <row r="209" spans="1:36" x14ac:dyDescent="0.2">
      <c r="A209" s="1" t="s">
        <v>680</v>
      </c>
      <c r="B209" s="1" t="s">
        <v>892</v>
      </c>
      <c r="C209" s="1" t="s">
        <v>1519</v>
      </c>
      <c r="D209" s="1" t="s">
        <v>1777</v>
      </c>
      <c r="E209" s="3">
        <v>93.022222222222226</v>
      </c>
      <c r="F209" s="3">
        <v>11.428444444444445</v>
      </c>
      <c r="G209" s="3">
        <v>0</v>
      </c>
      <c r="H209" s="3">
        <v>0.36477777777777776</v>
      </c>
      <c r="I209" s="3">
        <v>0.43333333333333335</v>
      </c>
      <c r="J209" s="3">
        <v>0</v>
      </c>
      <c r="K209" s="3">
        <v>0</v>
      </c>
      <c r="L209" s="3">
        <v>0.74888888888888894</v>
      </c>
      <c r="M209" s="3">
        <v>0</v>
      </c>
      <c r="N209" s="3">
        <v>14.418666666666665</v>
      </c>
      <c r="O209" s="3">
        <f>SUM(Table2[[#This Row],[Qualified Social Work Staff Hours]:[Other Social Work Staff Hours]])/Table2[[#This Row],[MDS Census]]</f>
        <v>0.15500238891543236</v>
      </c>
      <c r="P209" s="3">
        <v>5.55</v>
      </c>
      <c r="Q209" s="3">
        <v>10.957222222222232</v>
      </c>
      <c r="R209" s="3">
        <f>SUM(Table2[[#This Row],[Qualified Activities Professional Hours]:[Other Activities Professional Hours]])/Table2[[#This Row],[MDS Census]]</f>
        <v>0.17745461060678461</v>
      </c>
      <c r="S209" s="3">
        <v>0.92666666666666653</v>
      </c>
      <c r="T209" s="3">
        <v>3.7796666666666674</v>
      </c>
      <c r="U209" s="3">
        <v>0</v>
      </c>
      <c r="V209" s="3">
        <f>SUM(Table2[[#This Row],[Occupational Therapist Hours]:[OT Aide Hours]])/Table2[[#This Row],[MDS Census]]</f>
        <v>5.0593645484949837E-2</v>
      </c>
      <c r="W209" s="3">
        <v>0.55599999999999994</v>
      </c>
      <c r="X209" s="3">
        <v>6.5602222222222233</v>
      </c>
      <c r="Y209" s="3">
        <v>0</v>
      </c>
      <c r="Z209" s="3">
        <f>SUM(Table2[[#This Row],[Physical Therapist (PT) Hours]:[PT Aide Hours]])/Table2[[#This Row],[MDS Census]]</f>
        <v>7.6500238891543254E-2</v>
      </c>
      <c r="AA209" s="3">
        <v>0</v>
      </c>
      <c r="AB209" s="3">
        <v>0</v>
      </c>
      <c r="AC209" s="3">
        <v>0</v>
      </c>
      <c r="AD209" s="3">
        <v>0</v>
      </c>
      <c r="AE209" s="3">
        <v>0</v>
      </c>
      <c r="AF209" s="3">
        <v>0</v>
      </c>
      <c r="AG209" s="3">
        <v>0</v>
      </c>
      <c r="AH209" s="1" t="s">
        <v>207</v>
      </c>
      <c r="AI209" s="17">
        <v>5</v>
      </c>
      <c r="AJ209" s="1"/>
    </row>
    <row r="210" spans="1:36" x14ac:dyDescent="0.2">
      <c r="A210" s="1" t="s">
        <v>680</v>
      </c>
      <c r="B210" s="1" t="s">
        <v>893</v>
      </c>
      <c r="C210" s="1" t="s">
        <v>1538</v>
      </c>
      <c r="D210" s="1" t="s">
        <v>1717</v>
      </c>
      <c r="E210" s="3">
        <v>87.288888888888891</v>
      </c>
      <c r="F210" s="3">
        <v>5.333333333333333</v>
      </c>
      <c r="G210" s="3">
        <v>0.4</v>
      </c>
      <c r="H210" s="3">
        <v>0.25</v>
      </c>
      <c r="I210" s="3">
        <v>11.333333333333334</v>
      </c>
      <c r="J210" s="3">
        <v>0</v>
      </c>
      <c r="K210" s="3">
        <v>0</v>
      </c>
      <c r="L210" s="3">
        <v>4.9847777777777775</v>
      </c>
      <c r="M210" s="3">
        <v>0</v>
      </c>
      <c r="N210" s="3">
        <v>0</v>
      </c>
      <c r="O210" s="3">
        <f>SUM(Table2[[#This Row],[Qualified Social Work Staff Hours]:[Other Social Work Staff Hours]])/Table2[[#This Row],[MDS Census]]</f>
        <v>0</v>
      </c>
      <c r="P210" s="3">
        <v>4.5027777777777782</v>
      </c>
      <c r="Q210" s="3">
        <v>9.6611111111111114</v>
      </c>
      <c r="R210" s="3">
        <f>SUM(Table2[[#This Row],[Qualified Activities Professional Hours]:[Other Activities Professional Hours]])/Table2[[#This Row],[MDS Census]]</f>
        <v>0.16226451120162932</v>
      </c>
      <c r="S210" s="3">
        <v>5.2906666666666666</v>
      </c>
      <c r="T210" s="3">
        <v>11.386999999999999</v>
      </c>
      <c r="U210" s="3">
        <v>0</v>
      </c>
      <c r="V210" s="3">
        <f>SUM(Table2[[#This Row],[Occupational Therapist Hours]:[OT Aide Hours]])/Table2[[#This Row],[MDS Census]]</f>
        <v>0.19106288187372708</v>
      </c>
      <c r="W210" s="3">
        <v>2.7973333333333334</v>
      </c>
      <c r="X210" s="3">
        <v>10.961444444444444</v>
      </c>
      <c r="Y210" s="3">
        <v>0</v>
      </c>
      <c r="Z210" s="3">
        <f>SUM(Table2[[#This Row],[Physical Therapist (PT) Hours]:[PT Aide Hours]])/Table2[[#This Row],[MDS Census]]</f>
        <v>0.15762347250509162</v>
      </c>
      <c r="AA210" s="3">
        <v>0</v>
      </c>
      <c r="AB210" s="3">
        <v>0</v>
      </c>
      <c r="AC210" s="3">
        <v>0</v>
      </c>
      <c r="AD210" s="3">
        <v>0</v>
      </c>
      <c r="AE210" s="3">
        <v>0</v>
      </c>
      <c r="AF210" s="3">
        <v>0</v>
      </c>
      <c r="AG210" s="3">
        <v>0</v>
      </c>
      <c r="AH210" s="1" t="s">
        <v>208</v>
      </c>
      <c r="AI210" s="17">
        <v>5</v>
      </c>
      <c r="AJ210" s="1"/>
    </row>
    <row r="211" spans="1:36" x14ac:dyDescent="0.2">
      <c r="A211" s="1" t="s">
        <v>680</v>
      </c>
      <c r="B211" s="1" t="s">
        <v>894</v>
      </c>
      <c r="C211" s="1" t="s">
        <v>1439</v>
      </c>
      <c r="D211" s="1" t="s">
        <v>1741</v>
      </c>
      <c r="E211" s="3">
        <v>73.911111111111111</v>
      </c>
      <c r="F211" s="3">
        <v>5.5111111111111111</v>
      </c>
      <c r="G211" s="3">
        <v>0.43333333333333335</v>
      </c>
      <c r="H211" s="3">
        <v>0.25</v>
      </c>
      <c r="I211" s="3">
        <v>2.1333333333333333</v>
      </c>
      <c r="J211" s="3">
        <v>0</v>
      </c>
      <c r="K211" s="3">
        <v>0</v>
      </c>
      <c r="L211" s="3">
        <v>2.2027777777777779</v>
      </c>
      <c r="M211" s="3">
        <v>4.5111111111111111</v>
      </c>
      <c r="N211" s="3">
        <v>5.333333333333333</v>
      </c>
      <c r="O211" s="3">
        <f>SUM(Table2[[#This Row],[Qualified Social Work Staff Hours]:[Other Social Work Staff Hours]])/Table2[[#This Row],[MDS Census]]</f>
        <v>0.13319302465423932</v>
      </c>
      <c r="P211" s="3">
        <v>5.1166666666666663</v>
      </c>
      <c r="Q211" s="3">
        <v>16.171111111111113</v>
      </c>
      <c r="R211" s="3">
        <f>SUM(Table2[[#This Row],[Qualified Activities Professional Hours]:[Other Activities Professional Hours]])/Table2[[#This Row],[MDS Census]]</f>
        <v>0.28801864101022251</v>
      </c>
      <c r="S211" s="3">
        <v>6</v>
      </c>
      <c r="T211" s="3">
        <v>6.208333333333333</v>
      </c>
      <c r="U211" s="3">
        <v>0</v>
      </c>
      <c r="V211" s="3">
        <f>SUM(Table2[[#This Row],[Occupational Therapist Hours]:[OT Aide Hours]])/Table2[[#This Row],[MDS Census]]</f>
        <v>0.16517588695129282</v>
      </c>
      <c r="W211" s="3">
        <v>6.6611111111111114</v>
      </c>
      <c r="X211" s="3">
        <v>5.802777777777778</v>
      </c>
      <c r="Y211" s="3">
        <v>0</v>
      </c>
      <c r="Z211" s="3">
        <f>SUM(Table2[[#This Row],[Physical Therapist (PT) Hours]:[PT Aide Hours]])/Table2[[#This Row],[MDS Census]]</f>
        <v>0.16863349368610944</v>
      </c>
      <c r="AA211" s="3">
        <v>0</v>
      </c>
      <c r="AB211" s="3">
        <v>0</v>
      </c>
      <c r="AC211" s="3">
        <v>0</v>
      </c>
      <c r="AD211" s="3">
        <v>0</v>
      </c>
      <c r="AE211" s="3">
        <v>0</v>
      </c>
      <c r="AF211" s="3">
        <v>0</v>
      </c>
      <c r="AG211" s="3">
        <v>0</v>
      </c>
      <c r="AH211" s="1" t="s">
        <v>209</v>
      </c>
      <c r="AI211" s="17">
        <v>5</v>
      </c>
      <c r="AJ211" s="1"/>
    </row>
    <row r="212" spans="1:36" x14ac:dyDescent="0.2">
      <c r="A212" s="1" t="s">
        <v>680</v>
      </c>
      <c r="B212" s="1" t="s">
        <v>895</v>
      </c>
      <c r="C212" s="1" t="s">
        <v>1539</v>
      </c>
      <c r="D212" s="1" t="s">
        <v>1733</v>
      </c>
      <c r="E212" s="3">
        <v>95.6</v>
      </c>
      <c r="F212" s="3">
        <v>6.3111111111111109</v>
      </c>
      <c r="G212" s="3">
        <v>0</v>
      </c>
      <c r="H212" s="3">
        <v>5.4444444444444448E-2</v>
      </c>
      <c r="I212" s="3">
        <v>5.6842222222222212</v>
      </c>
      <c r="J212" s="3">
        <v>0</v>
      </c>
      <c r="K212" s="3">
        <v>0</v>
      </c>
      <c r="L212" s="3">
        <v>7.8166666666666655</v>
      </c>
      <c r="M212" s="3">
        <v>5.2444444444444445</v>
      </c>
      <c r="N212" s="3">
        <v>5.1899999999999995</v>
      </c>
      <c r="O212" s="3">
        <f>SUM(Table2[[#This Row],[Qualified Social Work Staff Hours]:[Other Social Work Staff Hours]])/Table2[[#This Row],[MDS Census]]</f>
        <v>0.10914690841469085</v>
      </c>
      <c r="P212" s="3">
        <v>0</v>
      </c>
      <c r="Q212" s="3">
        <v>8.9155555555555548</v>
      </c>
      <c r="R212" s="3">
        <f>SUM(Table2[[#This Row],[Qualified Activities Professional Hours]:[Other Activities Professional Hours]])/Table2[[#This Row],[MDS Census]]</f>
        <v>9.325894932589493E-2</v>
      </c>
      <c r="S212" s="3">
        <v>10.393999999999998</v>
      </c>
      <c r="T212" s="3">
        <v>9.8970000000000002</v>
      </c>
      <c r="U212" s="3">
        <v>0</v>
      </c>
      <c r="V212" s="3">
        <f>SUM(Table2[[#This Row],[Occupational Therapist Hours]:[OT Aide Hours]])/Table2[[#This Row],[MDS Census]]</f>
        <v>0.21224895397489538</v>
      </c>
      <c r="W212" s="3">
        <v>14.249222222222221</v>
      </c>
      <c r="X212" s="3">
        <v>13.891888888888886</v>
      </c>
      <c r="Y212" s="3">
        <v>0</v>
      </c>
      <c r="Z212" s="3">
        <f>SUM(Table2[[#This Row],[Physical Therapist (PT) Hours]:[PT Aide Hours]])/Table2[[#This Row],[MDS Census]]</f>
        <v>0.29436308693630869</v>
      </c>
      <c r="AA212" s="3">
        <v>0</v>
      </c>
      <c r="AB212" s="3">
        <v>0</v>
      </c>
      <c r="AC212" s="3">
        <v>0</v>
      </c>
      <c r="AD212" s="3">
        <v>0</v>
      </c>
      <c r="AE212" s="3">
        <v>0</v>
      </c>
      <c r="AF212" s="3">
        <v>0</v>
      </c>
      <c r="AG212" s="3">
        <v>0</v>
      </c>
      <c r="AH212" s="1" t="s">
        <v>210</v>
      </c>
      <c r="AI212" s="17">
        <v>5</v>
      </c>
      <c r="AJ212" s="1"/>
    </row>
    <row r="213" spans="1:36" x14ac:dyDescent="0.2">
      <c r="A213" s="1" t="s">
        <v>680</v>
      </c>
      <c r="B213" s="1" t="s">
        <v>896</v>
      </c>
      <c r="C213" s="1" t="s">
        <v>1540</v>
      </c>
      <c r="D213" s="1" t="s">
        <v>1764</v>
      </c>
      <c r="E213" s="3">
        <v>82.86666666666666</v>
      </c>
      <c r="F213" s="3">
        <v>0</v>
      </c>
      <c r="G213" s="3">
        <v>0</v>
      </c>
      <c r="H213" s="3">
        <v>0.45833333333333331</v>
      </c>
      <c r="I213" s="3">
        <v>0</v>
      </c>
      <c r="J213" s="3">
        <v>0</v>
      </c>
      <c r="K213" s="3">
        <v>0</v>
      </c>
      <c r="L213" s="3">
        <v>2.5341111111111112</v>
      </c>
      <c r="M213" s="3">
        <v>6.4952222222222229</v>
      </c>
      <c r="N213" s="3">
        <v>9.0961111111111101</v>
      </c>
      <c r="O213" s="3">
        <f>SUM(Table2[[#This Row],[Qualified Social Work Staff Hours]:[Other Social Work Staff Hours]])/Table2[[#This Row],[MDS Census]]</f>
        <v>0.18814963797264683</v>
      </c>
      <c r="P213" s="3">
        <v>6.0268888888888901</v>
      </c>
      <c r="Q213" s="3">
        <v>32.319444444444443</v>
      </c>
      <c r="R213" s="3">
        <f>SUM(Table2[[#This Row],[Qualified Activities Professional Hours]:[Other Activities Professional Hours]])/Table2[[#This Row],[MDS Census]]</f>
        <v>0.46274738535800486</v>
      </c>
      <c r="S213" s="3">
        <v>4.0734444444444469</v>
      </c>
      <c r="T213" s="3">
        <v>5.9874444444444457</v>
      </c>
      <c r="U213" s="3">
        <v>0</v>
      </c>
      <c r="V213" s="3">
        <f>SUM(Table2[[#This Row],[Occupational Therapist Hours]:[OT Aide Hours]])/Table2[[#This Row],[MDS Census]]</f>
        <v>0.12141056583534467</v>
      </c>
      <c r="W213" s="3">
        <v>9.3763333333333332</v>
      </c>
      <c r="X213" s="3">
        <v>14.488333333333337</v>
      </c>
      <c r="Y213" s="3">
        <v>0</v>
      </c>
      <c r="Z213" s="3">
        <f>SUM(Table2[[#This Row],[Physical Therapist (PT) Hours]:[PT Aide Hours]])/Table2[[#This Row],[MDS Census]]</f>
        <v>0.28798873692679011</v>
      </c>
      <c r="AA213" s="3">
        <v>0</v>
      </c>
      <c r="AB213" s="3">
        <v>0</v>
      </c>
      <c r="AC213" s="3">
        <v>0</v>
      </c>
      <c r="AD213" s="3">
        <v>0</v>
      </c>
      <c r="AE213" s="3">
        <v>0</v>
      </c>
      <c r="AF213" s="3">
        <v>0</v>
      </c>
      <c r="AG213" s="3">
        <v>0</v>
      </c>
      <c r="AH213" s="1" t="s">
        <v>211</v>
      </c>
      <c r="AI213" s="17">
        <v>5</v>
      </c>
      <c r="AJ213" s="1"/>
    </row>
    <row r="214" spans="1:36" x14ac:dyDescent="0.2">
      <c r="A214" s="1" t="s">
        <v>680</v>
      </c>
      <c r="B214" s="1" t="s">
        <v>897</v>
      </c>
      <c r="C214" s="1" t="s">
        <v>1464</v>
      </c>
      <c r="D214" s="1" t="s">
        <v>1743</v>
      </c>
      <c r="E214" s="3">
        <v>75.677777777777777</v>
      </c>
      <c r="F214" s="3">
        <v>5.5111111111111111</v>
      </c>
      <c r="G214" s="3">
        <v>0.26666666666666666</v>
      </c>
      <c r="H214" s="3">
        <v>0.32777777777777778</v>
      </c>
      <c r="I214" s="3">
        <v>0.46111111111111114</v>
      </c>
      <c r="J214" s="3">
        <v>0</v>
      </c>
      <c r="K214" s="3">
        <v>1.4333333333333333</v>
      </c>
      <c r="L214" s="3">
        <v>3.807888888888888</v>
      </c>
      <c r="M214" s="3">
        <v>0</v>
      </c>
      <c r="N214" s="3">
        <v>6.2333333333333334</v>
      </c>
      <c r="O214" s="3">
        <f>SUM(Table2[[#This Row],[Qualified Social Work Staff Hours]:[Other Social Work Staff Hours]])/Table2[[#This Row],[MDS Census]]</f>
        <v>8.2366759653501695E-2</v>
      </c>
      <c r="P214" s="3">
        <v>4.2722222222222221</v>
      </c>
      <c r="Q214" s="3">
        <v>5.7444444444444445</v>
      </c>
      <c r="R214" s="3">
        <f>SUM(Table2[[#This Row],[Qualified Activities Professional Hours]:[Other Activities Professional Hours]])/Table2[[#This Row],[MDS Census]]</f>
        <v>0.13235941858757891</v>
      </c>
      <c r="S214" s="3">
        <v>2.4076666666666666</v>
      </c>
      <c r="T214" s="3">
        <v>6.1547777777777748</v>
      </c>
      <c r="U214" s="3">
        <v>0</v>
      </c>
      <c r="V214" s="3">
        <f>SUM(Table2[[#This Row],[Occupational Therapist Hours]:[OT Aide Hours]])/Table2[[#This Row],[MDS Census]]</f>
        <v>0.11314344442813093</v>
      </c>
      <c r="W214" s="3">
        <v>2.5612222222222223</v>
      </c>
      <c r="X214" s="3">
        <v>12.761444444444445</v>
      </c>
      <c r="Y214" s="3">
        <v>2.1226666666666674</v>
      </c>
      <c r="Z214" s="3">
        <f>SUM(Table2[[#This Row],[Physical Therapist (PT) Hours]:[PT Aide Hours]])/Table2[[#This Row],[MDS Census]]</f>
        <v>0.23052121568051681</v>
      </c>
      <c r="AA214" s="3">
        <v>0</v>
      </c>
      <c r="AB214" s="3">
        <v>0</v>
      </c>
      <c r="AC214" s="3">
        <v>0</v>
      </c>
      <c r="AD214" s="3">
        <v>0</v>
      </c>
      <c r="AE214" s="3">
        <v>0</v>
      </c>
      <c r="AF214" s="3">
        <v>0</v>
      </c>
      <c r="AG214" s="3">
        <v>0</v>
      </c>
      <c r="AH214" s="1" t="s">
        <v>212</v>
      </c>
      <c r="AI214" s="17">
        <v>5</v>
      </c>
      <c r="AJ214" s="1"/>
    </row>
    <row r="215" spans="1:36" x14ac:dyDescent="0.2">
      <c r="A215" s="1" t="s">
        <v>680</v>
      </c>
      <c r="B215" s="1" t="s">
        <v>898</v>
      </c>
      <c r="C215" s="1" t="s">
        <v>1421</v>
      </c>
      <c r="D215" s="1" t="s">
        <v>1745</v>
      </c>
      <c r="E215" s="3">
        <v>63.06666666666667</v>
      </c>
      <c r="F215" s="3">
        <v>5.1111111111111107</v>
      </c>
      <c r="G215" s="3">
        <v>0.26666666666666666</v>
      </c>
      <c r="H215" s="3">
        <v>0.21111111111111111</v>
      </c>
      <c r="I215" s="3">
        <v>0.67222222222222228</v>
      </c>
      <c r="J215" s="3">
        <v>0</v>
      </c>
      <c r="K215" s="3">
        <v>0</v>
      </c>
      <c r="L215" s="3">
        <v>2.4083333333333332</v>
      </c>
      <c r="M215" s="3">
        <v>0</v>
      </c>
      <c r="N215" s="3">
        <v>7.9749999999999996</v>
      </c>
      <c r="O215" s="3">
        <f>SUM(Table2[[#This Row],[Qualified Social Work Staff Hours]:[Other Social Work Staff Hours]])/Table2[[#This Row],[MDS Census]]</f>
        <v>0.126453488372093</v>
      </c>
      <c r="P215" s="3">
        <v>5.1805555555555554</v>
      </c>
      <c r="Q215" s="3">
        <v>17.691666666666666</v>
      </c>
      <c r="R215" s="3">
        <f>SUM(Table2[[#This Row],[Qualified Activities Professional Hours]:[Other Activities Professional Hours]])/Table2[[#This Row],[MDS Census]]</f>
        <v>0.36266737138830157</v>
      </c>
      <c r="S215" s="3">
        <v>7.5742222222222217</v>
      </c>
      <c r="T215" s="3">
        <v>11.794333333333331</v>
      </c>
      <c r="U215" s="3">
        <v>0</v>
      </c>
      <c r="V215" s="3">
        <f>SUM(Table2[[#This Row],[Occupational Therapist Hours]:[OT Aide Hours]])/Table2[[#This Row],[MDS Census]]</f>
        <v>0.30711240310077514</v>
      </c>
      <c r="W215" s="3">
        <v>1.8917777777777782</v>
      </c>
      <c r="X215" s="3">
        <v>16.141111111111108</v>
      </c>
      <c r="Y215" s="3">
        <v>0</v>
      </c>
      <c r="Z215" s="3">
        <f>SUM(Table2[[#This Row],[Physical Therapist (PT) Hours]:[PT Aide Hours]])/Table2[[#This Row],[MDS Census]]</f>
        <v>0.28593375616631428</v>
      </c>
      <c r="AA215" s="3">
        <v>0</v>
      </c>
      <c r="AB215" s="3">
        <v>0</v>
      </c>
      <c r="AC215" s="3">
        <v>0</v>
      </c>
      <c r="AD215" s="3">
        <v>0</v>
      </c>
      <c r="AE215" s="3">
        <v>0</v>
      </c>
      <c r="AF215" s="3">
        <v>0</v>
      </c>
      <c r="AG215" s="3">
        <v>0</v>
      </c>
      <c r="AH215" s="1" t="s">
        <v>213</v>
      </c>
      <c r="AI215" s="17">
        <v>5</v>
      </c>
      <c r="AJ215" s="1"/>
    </row>
    <row r="216" spans="1:36" x14ac:dyDescent="0.2">
      <c r="A216" s="1" t="s">
        <v>680</v>
      </c>
      <c r="B216" s="1" t="s">
        <v>899</v>
      </c>
      <c r="C216" s="1" t="s">
        <v>1417</v>
      </c>
      <c r="D216" s="1" t="s">
        <v>1731</v>
      </c>
      <c r="E216" s="3">
        <v>54.611111111111114</v>
      </c>
      <c r="F216" s="3">
        <v>21.294444444444444</v>
      </c>
      <c r="G216" s="3">
        <v>0.26666666666666666</v>
      </c>
      <c r="H216" s="3">
        <v>0.23333333333333334</v>
      </c>
      <c r="I216" s="3">
        <v>0.53333333333333333</v>
      </c>
      <c r="J216" s="3">
        <v>0</v>
      </c>
      <c r="K216" s="3">
        <v>0</v>
      </c>
      <c r="L216" s="3">
        <v>2.9329999999999998</v>
      </c>
      <c r="M216" s="3">
        <v>6.6666666666666666E-2</v>
      </c>
      <c r="N216" s="3">
        <v>5.6944444444444446</v>
      </c>
      <c r="O216" s="3">
        <f>SUM(Table2[[#This Row],[Qualified Social Work Staff Hours]:[Other Social Work Staff Hours]])/Table2[[#This Row],[MDS Census]]</f>
        <v>0.10549338758901322</v>
      </c>
      <c r="P216" s="3">
        <v>4.3055555555555554</v>
      </c>
      <c r="Q216" s="3">
        <v>5.6638888888888888</v>
      </c>
      <c r="R216" s="3">
        <f>SUM(Table2[[#This Row],[Qualified Activities Professional Hours]:[Other Activities Professional Hours]])/Table2[[#This Row],[MDS Census]]</f>
        <v>0.18255340793489319</v>
      </c>
      <c r="S216" s="3">
        <v>1.6144444444444446</v>
      </c>
      <c r="T216" s="3">
        <v>9.2627777777777762</v>
      </c>
      <c r="U216" s="3">
        <v>0</v>
      </c>
      <c r="V216" s="3">
        <f>SUM(Table2[[#This Row],[Occupational Therapist Hours]:[OT Aide Hours]])/Table2[[#This Row],[MDS Census]]</f>
        <v>0.19917599186164797</v>
      </c>
      <c r="W216" s="3">
        <v>2.9862222222222234</v>
      </c>
      <c r="X216" s="3">
        <v>6.2426666666666657</v>
      </c>
      <c r="Y216" s="3">
        <v>0</v>
      </c>
      <c r="Z216" s="3">
        <f>SUM(Table2[[#This Row],[Physical Therapist (PT) Hours]:[PT Aide Hours]])/Table2[[#This Row],[MDS Census]]</f>
        <v>0.16899287894201423</v>
      </c>
      <c r="AA216" s="3">
        <v>0</v>
      </c>
      <c r="AB216" s="3">
        <v>0</v>
      </c>
      <c r="AC216" s="3">
        <v>0</v>
      </c>
      <c r="AD216" s="3">
        <v>0</v>
      </c>
      <c r="AE216" s="3">
        <v>0</v>
      </c>
      <c r="AF216" s="3">
        <v>0</v>
      </c>
      <c r="AG216" s="3">
        <v>0</v>
      </c>
      <c r="AH216" s="1" t="s">
        <v>214</v>
      </c>
      <c r="AI216" s="17">
        <v>5</v>
      </c>
      <c r="AJ216" s="1"/>
    </row>
    <row r="217" spans="1:36" x14ac:dyDescent="0.2">
      <c r="A217" s="1" t="s">
        <v>680</v>
      </c>
      <c r="B217" s="1" t="s">
        <v>900</v>
      </c>
      <c r="C217" s="1" t="s">
        <v>1541</v>
      </c>
      <c r="D217" s="1" t="s">
        <v>1770</v>
      </c>
      <c r="E217" s="3">
        <v>52.466666666666669</v>
      </c>
      <c r="F217" s="3">
        <v>5.7777777777777777</v>
      </c>
      <c r="G217" s="3">
        <v>0</v>
      </c>
      <c r="H217" s="3">
        <v>0.25</v>
      </c>
      <c r="I217" s="3">
        <v>0.27777777777777779</v>
      </c>
      <c r="J217" s="3">
        <v>0</v>
      </c>
      <c r="K217" s="3">
        <v>0</v>
      </c>
      <c r="L217" s="3">
        <v>4.519555555555554</v>
      </c>
      <c r="M217" s="3">
        <v>0.15</v>
      </c>
      <c r="N217" s="3">
        <v>4.4033333333333324</v>
      </c>
      <c r="O217" s="3">
        <f>SUM(Table2[[#This Row],[Qualified Social Work Staff Hours]:[Other Social Work Staff Hours]])/Table2[[#This Row],[MDS Census]]</f>
        <v>8.6785260482846238E-2</v>
      </c>
      <c r="P217" s="3">
        <v>0</v>
      </c>
      <c r="Q217" s="3">
        <v>3.1334444444444443</v>
      </c>
      <c r="R217" s="3">
        <f>SUM(Table2[[#This Row],[Qualified Activities Professional Hours]:[Other Activities Professional Hours]])/Table2[[#This Row],[MDS Census]]</f>
        <v>5.9722575180008466E-2</v>
      </c>
      <c r="S217" s="3">
        <v>0.98877777777777753</v>
      </c>
      <c r="T217" s="3">
        <v>3.5175555555555564</v>
      </c>
      <c r="U217" s="3">
        <v>0</v>
      </c>
      <c r="V217" s="3">
        <f>SUM(Table2[[#This Row],[Occupational Therapist Hours]:[OT Aide Hours]])/Table2[[#This Row],[MDS Census]]</f>
        <v>8.5889453621346895E-2</v>
      </c>
      <c r="W217" s="3">
        <v>1.1122222222222222</v>
      </c>
      <c r="X217" s="3">
        <v>7.6620000000000017</v>
      </c>
      <c r="Y217" s="3">
        <v>0</v>
      </c>
      <c r="Z217" s="3">
        <f>SUM(Table2[[#This Row],[Physical Therapist (PT) Hours]:[PT Aide Hours]])/Table2[[#This Row],[MDS Census]]</f>
        <v>0.16723422278695471</v>
      </c>
      <c r="AA217" s="3">
        <v>0</v>
      </c>
      <c r="AB217" s="3">
        <v>0</v>
      </c>
      <c r="AC217" s="3">
        <v>0</v>
      </c>
      <c r="AD217" s="3">
        <v>0</v>
      </c>
      <c r="AE217" s="3">
        <v>0</v>
      </c>
      <c r="AF217" s="3">
        <v>0</v>
      </c>
      <c r="AG217" s="3">
        <v>0</v>
      </c>
      <c r="AH217" s="1" t="s">
        <v>215</v>
      </c>
      <c r="AI217" s="17">
        <v>5</v>
      </c>
      <c r="AJ217" s="1"/>
    </row>
    <row r="218" spans="1:36" x14ac:dyDescent="0.2">
      <c r="A218" s="1" t="s">
        <v>680</v>
      </c>
      <c r="B218" s="1" t="s">
        <v>901</v>
      </c>
      <c r="C218" s="1" t="s">
        <v>1542</v>
      </c>
      <c r="D218" s="1" t="s">
        <v>1733</v>
      </c>
      <c r="E218" s="3">
        <v>67.644444444444446</v>
      </c>
      <c r="F218" s="3">
        <v>11.111111111111111</v>
      </c>
      <c r="G218" s="3">
        <v>0</v>
      </c>
      <c r="H218" s="3">
        <v>0.34444444444444444</v>
      </c>
      <c r="I218" s="3">
        <v>5.333333333333333</v>
      </c>
      <c r="J218" s="3">
        <v>0</v>
      </c>
      <c r="K218" s="3">
        <v>0</v>
      </c>
      <c r="L218" s="3">
        <v>4.4361111111111109</v>
      </c>
      <c r="M218" s="3">
        <v>4.2638888888888893</v>
      </c>
      <c r="N218" s="3">
        <v>10.844222222222221</v>
      </c>
      <c r="O218" s="3">
        <f>SUM(Table2[[#This Row],[Qualified Social Work Staff Hours]:[Other Social Work Staff Hours]])/Table2[[#This Row],[MDS Census]]</f>
        <v>0.22334592641261497</v>
      </c>
      <c r="P218" s="3">
        <v>0</v>
      </c>
      <c r="Q218" s="3">
        <v>13.858333333333333</v>
      </c>
      <c r="R218" s="3">
        <f>SUM(Table2[[#This Row],[Qualified Activities Professional Hours]:[Other Activities Professional Hours]])/Table2[[#This Row],[MDS Census]]</f>
        <v>0.20487023653088041</v>
      </c>
      <c r="S218" s="3">
        <v>4.947222222222222</v>
      </c>
      <c r="T218" s="3">
        <v>8.5027777777777782</v>
      </c>
      <c r="U218" s="3">
        <v>0</v>
      </c>
      <c r="V218" s="3">
        <f>SUM(Table2[[#This Row],[Occupational Therapist Hours]:[OT Aide Hours]])/Table2[[#This Row],[MDS Census]]</f>
        <v>0.19883377135348224</v>
      </c>
      <c r="W218" s="3">
        <v>11.491666666666667</v>
      </c>
      <c r="X218" s="3">
        <v>12.894444444444444</v>
      </c>
      <c r="Y218" s="3">
        <v>0</v>
      </c>
      <c r="Z218" s="3">
        <f>SUM(Table2[[#This Row],[Physical Therapist (PT) Hours]:[PT Aide Hours]])/Table2[[#This Row],[MDS Census]]</f>
        <v>0.36050427069645208</v>
      </c>
      <c r="AA218" s="3">
        <v>0</v>
      </c>
      <c r="AB218" s="3">
        <v>0</v>
      </c>
      <c r="AC218" s="3">
        <v>0</v>
      </c>
      <c r="AD218" s="3">
        <v>0</v>
      </c>
      <c r="AE218" s="3">
        <v>0</v>
      </c>
      <c r="AF218" s="3">
        <v>0</v>
      </c>
      <c r="AG218" s="3">
        <v>0</v>
      </c>
      <c r="AH218" s="1" t="s">
        <v>216</v>
      </c>
      <c r="AI218" s="17">
        <v>5</v>
      </c>
      <c r="AJ218" s="1"/>
    </row>
    <row r="219" spans="1:36" x14ac:dyDescent="0.2">
      <c r="A219" s="1" t="s">
        <v>680</v>
      </c>
      <c r="B219" s="1" t="s">
        <v>902</v>
      </c>
      <c r="C219" s="1" t="s">
        <v>1507</v>
      </c>
      <c r="D219" s="1" t="s">
        <v>1773</v>
      </c>
      <c r="E219" s="3">
        <v>91.566666666666663</v>
      </c>
      <c r="F219" s="3">
        <v>27.430555555555557</v>
      </c>
      <c r="G219" s="3">
        <v>6.6666666666666666E-2</v>
      </c>
      <c r="H219" s="3">
        <v>0.1</v>
      </c>
      <c r="I219" s="3">
        <v>0</v>
      </c>
      <c r="J219" s="3">
        <v>0</v>
      </c>
      <c r="K219" s="3">
        <v>0.75555555555555554</v>
      </c>
      <c r="L219" s="3">
        <v>2.4374444444444445</v>
      </c>
      <c r="M219" s="3">
        <v>5.0666666666666664</v>
      </c>
      <c r="N219" s="3">
        <v>4.3555555555555552</v>
      </c>
      <c r="O219" s="3">
        <f>SUM(Table2[[#This Row],[Qualified Social Work Staff Hours]:[Other Social Work Staff Hours]])/Table2[[#This Row],[MDS Census]]</f>
        <v>0.10290013347894672</v>
      </c>
      <c r="P219" s="3">
        <v>5.1555555555555559</v>
      </c>
      <c r="Q219" s="3">
        <v>18.168111111111113</v>
      </c>
      <c r="R219" s="3">
        <f>SUM(Table2[[#This Row],[Qualified Activities Professional Hours]:[Other Activities Professional Hours]])/Table2[[#This Row],[MDS Census]]</f>
        <v>0.2547178740444121</v>
      </c>
      <c r="S219" s="3">
        <v>2.6132222222222223</v>
      </c>
      <c r="T219" s="3">
        <v>5.1400000000000006</v>
      </c>
      <c r="U219" s="3">
        <v>0</v>
      </c>
      <c r="V219" s="3">
        <f>SUM(Table2[[#This Row],[Occupational Therapist Hours]:[OT Aide Hours]])/Table2[[#This Row],[MDS Census]]</f>
        <v>8.467297658051208E-2</v>
      </c>
      <c r="W219" s="3">
        <v>2.3665555555555549</v>
      </c>
      <c r="X219" s="3">
        <v>8.6502222222222223</v>
      </c>
      <c r="Y219" s="3">
        <v>2.5180000000000007</v>
      </c>
      <c r="Z219" s="3">
        <f>SUM(Table2[[#This Row],[Physical Therapist (PT) Hours]:[PT Aide Hours]])/Table2[[#This Row],[MDS Census]]</f>
        <v>0.1478133721635724</v>
      </c>
      <c r="AA219" s="3">
        <v>0</v>
      </c>
      <c r="AB219" s="3">
        <v>0</v>
      </c>
      <c r="AC219" s="3">
        <v>0</v>
      </c>
      <c r="AD219" s="3">
        <v>0</v>
      </c>
      <c r="AE219" s="3">
        <v>0</v>
      </c>
      <c r="AF219" s="3">
        <v>0</v>
      </c>
      <c r="AG219" s="3">
        <v>0</v>
      </c>
      <c r="AH219" s="1" t="s">
        <v>217</v>
      </c>
      <c r="AI219" s="17">
        <v>5</v>
      </c>
      <c r="AJ219" s="1"/>
    </row>
    <row r="220" spans="1:36" x14ac:dyDescent="0.2">
      <c r="A220" s="1" t="s">
        <v>680</v>
      </c>
      <c r="B220" s="1" t="s">
        <v>903</v>
      </c>
      <c r="C220" s="1" t="s">
        <v>1543</v>
      </c>
      <c r="D220" s="1" t="s">
        <v>1702</v>
      </c>
      <c r="E220" s="3">
        <v>46.388888888888886</v>
      </c>
      <c r="F220" s="3">
        <v>4.177777777777778</v>
      </c>
      <c r="G220" s="3">
        <v>6.0222222222222219E-2</v>
      </c>
      <c r="H220" s="3">
        <v>0</v>
      </c>
      <c r="I220" s="3">
        <v>0.33333333333333331</v>
      </c>
      <c r="J220" s="3">
        <v>0</v>
      </c>
      <c r="K220" s="3">
        <v>0</v>
      </c>
      <c r="L220" s="3">
        <v>0.98344444444444434</v>
      </c>
      <c r="M220" s="3">
        <v>0</v>
      </c>
      <c r="N220" s="3">
        <v>4.0727777777777776</v>
      </c>
      <c r="O220" s="3">
        <f>SUM(Table2[[#This Row],[Qualified Social Work Staff Hours]:[Other Social Work Staff Hours]])/Table2[[#This Row],[MDS Census]]</f>
        <v>8.7796407185628741E-2</v>
      </c>
      <c r="P220" s="3">
        <v>4.7372222222222229</v>
      </c>
      <c r="Q220" s="3">
        <v>0.72177777777777774</v>
      </c>
      <c r="R220" s="3">
        <f>SUM(Table2[[#This Row],[Qualified Activities Professional Hours]:[Other Activities Professional Hours]])/Table2[[#This Row],[MDS Census]]</f>
        <v>0.11767904191616768</v>
      </c>
      <c r="S220" s="3">
        <v>3.8360000000000003</v>
      </c>
      <c r="T220" s="3">
        <v>6.4477777777777794</v>
      </c>
      <c r="U220" s="3">
        <v>0</v>
      </c>
      <c r="V220" s="3">
        <f>SUM(Table2[[#This Row],[Occupational Therapist Hours]:[OT Aide Hours]])/Table2[[#This Row],[MDS Census]]</f>
        <v>0.22168622754491021</v>
      </c>
      <c r="W220" s="3">
        <v>9.5661111111111126</v>
      </c>
      <c r="X220" s="3">
        <v>2.7719999999999994</v>
      </c>
      <c r="Y220" s="3">
        <v>0</v>
      </c>
      <c r="Z220" s="3">
        <f>SUM(Table2[[#This Row],[Physical Therapist (PT) Hours]:[PT Aide Hours]])/Table2[[#This Row],[MDS Census]]</f>
        <v>0.26597125748502998</v>
      </c>
      <c r="AA220" s="3">
        <v>0</v>
      </c>
      <c r="AB220" s="3">
        <v>0</v>
      </c>
      <c r="AC220" s="3">
        <v>0</v>
      </c>
      <c r="AD220" s="3">
        <v>0</v>
      </c>
      <c r="AE220" s="3">
        <v>0</v>
      </c>
      <c r="AF220" s="3">
        <v>0</v>
      </c>
      <c r="AG220" s="3">
        <v>0</v>
      </c>
      <c r="AH220" s="1" t="s">
        <v>218</v>
      </c>
      <c r="AI220" s="17">
        <v>5</v>
      </c>
      <c r="AJ220" s="1"/>
    </row>
    <row r="221" spans="1:36" x14ac:dyDescent="0.2">
      <c r="A221" s="1" t="s">
        <v>680</v>
      </c>
      <c r="B221" s="1" t="s">
        <v>904</v>
      </c>
      <c r="C221" s="1" t="s">
        <v>1544</v>
      </c>
      <c r="D221" s="1" t="s">
        <v>1754</v>
      </c>
      <c r="E221" s="3">
        <v>55.87777777777778</v>
      </c>
      <c r="F221" s="3">
        <v>4.8888888888888893</v>
      </c>
      <c r="G221" s="3">
        <v>0.26666666666666666</v>
      </c>
      <c r="H221" s="3">
        <v>0</v>
      </c>
      <c r="I221" s="3">
        <v>2.1555555555555554</v>
      </c>
      <c r="J221" s="3">
        <v>0</v>
      </c>
      <c r="K221" s="3">
        <v>0</v>
      </c>
      <c r="L221" s="3">
        <v>5.0308888888888896</v>
      </c>
      <c r="M221" s="3">
        <v>3.8088888888888897</v>
      </c>
      <c r="N221" s="3">
        <v>2.925555555555555</v>
      </c>
      <c r="O221" s="3">
        <f>SUM(Table2[[#This Row],[Qualified Social Work Staff Hours]:[Other Social Work Staff Hours]])/Table2[[#This Row],[MDS Census]]</f>
        <v>0.12052097832571088</v>
      </c>
      <c r="P221" s="3">
        <v>0</v>
      </c>
      <c r="Q221" s="3">
        <v>15.694444444444445</v>
      </c>
      <c r="R221" s="3">
        <f>SUM(Table2[[#This Row],[Qualified Activities Professional Hours]:[Other Activities Professional Hours]])/Table2[[#This Row],[MDS Census]]</f>
        <v>0.28087094849870747</v>
      </c>
      <c r="S221" s="3">
        <v>10.03833333333333</v>
      </c>
      <c r="T221" s="3">
        <v>5.3766666666666696</v>
      </c>
      <c r="U221" s="3">
        <v>0</v>
      </c>
      <c r="V221" s="3">
        <f>SUM(Table2[[#This Row],[Occupational Therapist Hours]:[OT Aide Hours]])/Table2[[#This Row],[MDS Census]]</f>
        <v>0.27586995426526145</v>
      </c>
      <c r="W221" s="3">
        <v>11.166777777777781</v>
      </c>
      <c r="X221" s="3">
        <v>13.846222222222224</v>
      </c>
      <c r="Y221" s="3">
        <v>0</v>
      </c>
      <c r="Z221" s="3">
        <f>SUM(Table2[[#This Row],[Physical Therapist (PT) Hours]:[PT Aide Hours]])/Table2[[#This Row],[MDS Census]]</f>
        <v>0.44763770133227287</v>
      </c>
      <c r="AA221" s="3">
        <v>0</v>
      </c>
      <c r="AB221" s="3">
        <v>0</v>
      </c>
      <c r="AC221" s="3">
        <v>0</v>
      </c>
      <c r="AD221" s="3">
        <v>0</v>
      </c>
      <c r="AE221" s="3">
        <v>0</v>
      </c>
      <c r="AF221" s="3">
        <v>0</v>
      </c>
      <c r="AG221" s="3">
        <v>0</v>
      </c>
      <c r="AH221" s="1" t="s">
        <v>219</v>
      </c>
      <c r="AI221" s="17">
        <v>5</v>
      </c>
      <c r="AJ221" s="1"/>
    </row>
    <row r="222" spans="1:36" x14ac:dyDescent="0.2">
      <c r="A222" s="1" t="s">
        <v>680</v>
      </c>
      <c r="B222" s="1" t="s">
        <v>905</v>
      </c>
      <c r="C222" s="1" t="s">
        <v>1545</v>
      </c>
      <c r="D222" s="1" t="s">
        <v>1741</v>
      </c>
      <c r="E222" s="3">
        <v>94.522222222222226</v>
      </c>
      <c r="F222" s="3">
        <v>6.1333333333333337</v>
      </c>
      <c r="G222" s="3">
        <v>0</v>
      </c>
      <c r="H222" s="3">
        <v>7.0000000000000007E-2</v>
      </c>
      <c r="I222" s="3">
        <v>0.20711111111111111</v>
      </c>
      <c r="J222" s="3">
        <v>0</v>
      </c>
      <c r="K222" s="3">
        <v>0</v>
      </c>
      <c r="L222" s="3">
        <v>11.223444444444446</v>
      </c>
      <c r="M222" s="3">
        <v>0</v>
      </c>
      <c r="N222" s="3">
        <v>10.695444444444444</v>
      </c>
      <c r="O222" s="3">
        <f>SUM(Table2[[#This Row],[Qualified Social Work Staff Hours]:[Other Social Work Staff Hours]])/Table2[[#This Row],[MDS Census]]</f>
        <v>0.11315269777830021</v>
      </c>
      <c r="P222" s="3">
        <v>0</v>
      </c>
      <c r="Q222" s="3">
        <v>19.266888888888893</v>
      </c>
      <c r="R222" s="3">
        <f>SUM(Table2[[#This Row],[Qualified Activities Professional Hours]:[Other Activities Professional Hours]])/Table2[[#This Row],[MDS Census]]</f>
        <v>0.2038344892441519</v>
      </c>
      <c r="S222" s="3">
        <v>11.549333333333331</v>
      </c>
      <c r="T222" s="3">
        <v>15.969666666666667</v>
      </c>
      <c r="U222" s="3">
        <v>0</v>
      </c>
      <c r="V222" s="3">
        <f>SUM(Table2[[#This Row],[Occupational Therapist Hours]:[OT Aide Hours]])/Table2[[#This Row],[MDS Census]]</f>
        <v>0.29113788644645583</v>
      </c>
      <c r="W222" s="3">
        <v>12.570777777777774</v>
      </c>
      <c r="X222" s="3">
        <v>14.200444444444445</v>
      </c>
      <c r="Y222" s="3">
        <v>0</v>
      </c>
      <c r="Z222" s="3">
        <f>SUM(Table2[[#This Row],[Physical Therapist (PT) Hours]:[PT Aide Hours]])/Table2[[#This Row],[MDS Census]]</f>
        <v>0.28322675443752204</v>
      </c>
      <c r="AA222" s="3">
        <v>0</v>
      </c>
      <c r="AB222" s="3">
        <v>0</v>
      </c>
      <c r="AC222" s="3">
        <v>0</v>
      </c>
      <c r="AD222" s="3">
        <v>0</v>
      </c>
      <c r="AE222" s="3">
        <v>0</v>
      </c>
      <c r="AF222" s="3">
        <v>0.59133333333333338</v>
      </c>
      <c r="AG222" s="3">
        <v>0</v>
      </c>
      <c r="AH222" s="1" t="s">
        <v>220</v>
      </c>
      <c r="AI222" s="17">
        <v>5</v>
      </c>
      <c r="AJ222" s="1"/>
    </row>
    <row r="223" spans="1:36" x14ac:dyDescent="0.2">
      <c r="A223" s="1" t="s">
        <v>680</v>
      </c>
      <c r="B223" s="1" t="s">
        <v>906</v>
      </c>
      <c r="C223" s="1" t="s">
        <v>1546</v>
      </c>
      <c r="D223" s="1" t="s">
        <v>1741</v>
      </c>
      <c r="E223" s="3">
        <v>101.52222222222223</v>
      </c>
      <c r="F223" s="3">
        <v>49.495555555555569</v>
      </c>
      <c r="G223" s="3">
        <v>0.16666666666666666</v>
      </c>
      <c r="H223" s="3">
        <v>0.36666666666666664</v>
      </c>
      <c r="I223" s="3">
        <v>0</v>
      </c>
      <c r="J223" s="3">
        <v>0</v>
      </c>
      <c r="K223" s="3">
        <v>0</v>
      </c>
      <c r="L223" s="3">
        <v>4.2599999999999989</v>
      </c>
      <c r="M223" s="3">
        <v>6.73</v>
      </c>
      <c r="N223" s="3">
        <v>4.9666666666666677</v>
      </c>
      <c r="O223" s="3">
        <f>SUM(Table2[[#This Row],[Qualified Social Work Staff Hours]:[Other Social Work Staff Hours]])/Table2[[#This Row],[MDS Census]]</f>
        <v>0.11521287074532124</v>
      </c>
      <c r="P223" s="3">
        <v>4.9777777777777779</v>
      </c>
      <c r="Q223" s="3">
        <v>11.862222222222224</v>
      </c>
      <c r="R223" s="3">
        <f>SUM(Table2[[#This Row],[Qualified Activities Professional Hours]:[Other Activities Professional Hours]])/Table2[[#This Row],[MDS Census]]</f>
        <v>0.1658750136806392</v>
      </c>
      <c r="S223" s="3">
        <v>26.667777777777765</v>
      </c>
      <c r="T223" s="3">
        <v>31.028888888888872</v>
      </c>
      <c r="U223" s="3">
        <v>0</v>
      </c>
      <c r="V223" s="3">
        <f>SUM(Table2[[#This Row],[Occupational Therapist Hours]:[OT Aide Hours]])/Table2[[#This Row],[MDS Census]]</f>
        <v>0.56831563970668675</v>
      </c>
      <c r="W223" s="3">
        <v>14.40111111111111</v>
      </c>
      <c r="X223" s="3">
        <v>23.222222222222218</v>
      </c>
      <c r="Y223" s="3">
        <v>0</v>
      </c>
      <c r="Z223" s="3">
        <f>SUM(Table2[[#This Row],[Physical Therapist (PT) Hours]:[PT Aide Hours]])/Table2[[#This Row],[MDS Census]]</f>
        <v>0.37059209806282145</v>
      </c>
      <c r="AA223" s="3">
        <v>0</v>
      </c>
      <c r="AB223" s="3">
        <v>0</v>
      </c>
      <c r="AC223" s="3">
        <v>0</v>
      </c>
      <c r="AD223" s="3">
        <v>0</v>
      </c>
      <c r="AE223" s="3">
        <v>0</v>
      </c>
      <c r="AF223" s="3">
        <v>0</v>
      </c>
      <c r="AG223" s="3">
        <v>0</v>
      </c>
      <c r="AH223" s="1" t="s">
        <v>221</v>
      </c>
      <c r="AI223" s="17">
        <v>5</v>
      </c>
      <c r="AJ223" s="1"/>
    </row>
    <row r="224" spans="1:36" x14ac:dyDescent="0.2">
      <c r="A224" s="1" t="s">
        <v>680</v>
      </c>
      <c r="B224" s="1" t="s">
        <v>907</v>
      </c>
      <c r="C224" s="1" t="s">
        <v>1547</v>
      </c>
      <c r="D224" s="1" t="s">
        <v>1779</v>
      </c>
      <c r="E224" s="3">
        <v>40.06666666666667</v>
      </c>
      <c r="F224" s="3">
        <v>9.4768888888888867</v>
      </c>
      <c r="G224" s="3">
        <v>0</v>
      </c>
      <c r="H224" s="3">
        <v>0</v>
      </c>
      <c r="I224" s="3">
        <v>0</v>
      </c>
      <c r="J224" s="3">
        <v>0</v>
      </c>
      <c r="K224" s="3">
        <v>0</v>
      </c>
      <c r="L224" s="3">
        <v>4.8562222222222227</v>
      </c>
      <c r="M224" s="3">
        <v>1.5951111111111111</v>
      </c>
      <c r="N224" s="3">
        <v>0</v>
      </c>
      <c r="O224" s="3">
        <f>SUM(Table2[[#This Row],[Qualified Social Work Staff Hours]:[Other Social Work Staff Hours]])/Table2[[#This Row],[MDS Census]]</f>
        <v>3.9811425402107595E-2</v>
      </c>
      <c r="P224" s="3">
        <v>7.1762222222222212</v>
      </c>
      <c r="Q224" s="3">
        <v>0</v>
      </c>
      <c r="R224" s="3">
        <f>SUM(Table2[[#This Row],[Qualified Activities Professional Hours]:[Other Activities Professional Hours]])/Table2[[#This Row],[MDS Census]]</f>
        <v>0.1791070438158624</v>
      </c>
      <c r="S224" s="3">
        <v>7.0048888888888881</v>
      </c>
      <c r="T224" s="3">
        <v>0</v>
      </c>
      <c r="U224" s="3">
        <v>0</v>
      </c>
      <c r="V224" s="3">
        <f>SUM(Table2[[#This Row],[Occupational Therapist Hours]:[OT Aide Hours]])/Table2[[#This Row],[MDS Census]]</f>
        <v>0.17483083749306708</v>
      </c>
      <c r="W224" s="3">
        <v>3.9193333333333329</v>
      </c>
      <c r="X224" s="3">
        <v>4.9356666666666662</v>
      </c>
      <c r="Y224" s="3">
        <v>0.19266666666666665</v>
      </c>
      <c r="Z224" s="3">
        <f>SUM(Table2[[#This Row],[Physical Therapist (PT) Hours]:[PT Aide Hours]])/Table2[[#This Row],[MDS Census]]</f>
        <v>0.22581530782029943</v>
      </c>
      <c r="AA224" s="3">
        <v>0</v>
      </c>
      <c r="AB224" s="3">
        <v>0</v>
      </c>
      <c r="AC224" s="3">
        <v>0</v>
      </c>
      <c r="AD224" s="3">
        <v>0</v>
      </c>
      <c r="AE224" s="3">
        <v>0</v>
      </c>
      <c r="AF224" s="3">
        <v>0</v>
      </c>
      <c r="AG224" s="3">
        <v>0</v>
      </c>
      <c r="AH224" s="1" t="s">
        <v>222</v>
      </c>
      <c r="AI224" s="17">
        <v>5</v>
      </c>
      <c r="AJ224" s="1"/>
    </row>
    <row r="225" spans="1:36" x14ac:dyDescent="0.2">
      <c r="A225" s="1" t="s">
        <v>680</v>
      </c>
      <c r="B225" s="1" t="s">
        <v>908</v>
      </c>
      <c r="C225" s="1" t="s">
        <v>1422</v>
      </c>
      <c r="D225" s="1" t="s">
        <v>1746</v>
      </c>
      <c r="E225" s="3">
        <v>35.31111111111111</v>
      </c>
      <c r="F225" s="3">
        <v>5.7142222222222196</v>
      </c>
      <c r="G225" s="3">
        <v>0</v>
      </c>
      <c r="H225" s="3">
        <v>0.13555555555555554</v>
      </c>
      <c r="I225" s="3">
        <v>0.26666666666666666</v>
      </c>
      <c r="J225" s="3">
        <v>0</v>
      </c>
      <c r="K225" s="3">
        <v>0</v>
      </c>
      <c r="L225" s="3">
        <v>0.40133333333333349</v>
      </c>
      <c r="M225" s="3">
        <v>0</v>
      </c>
      <c r="N225" s="3">
        <v>0</v>
      </c>
      <c r="O225" s="3">
        <f>SUM(Table2[[#This Row],[Qualified Social Work Staff Hours]:[Other Social Work Staff Hours]])/Table2[[#This Row],[MDS Census]]</f>
        <v>0</v>
      </c>
      <c r="P225" s="3">
        <v>3.3851111111111112</v>
      </c>
      <c r="Q225" s="3">
        <v>0.76511111111111108</v>
      </c>
      <c r="R225" s="3">
        <f>SUM(Table2[[#This Row],[Qualified Activities Professional Hours]:[Other Activities Professional Hours]])/Table2[[#This Row],[MDS Census]]</f>
        <v>0.11753303964757709</v>
      </c>
      <c r="S225" s="3">
        <v>1.4636666666666669</v>
      </c>
      <c r="T225" s="3">
        <v>1.8338888888888885</v>
      </c>
      <c r="U225" s="3">
        <v>0</v>
      </c>
      <c r="V225" s="3">
        <f>SUM(Table2[[#This Row],[Occupational Therapist Hours]:[OT Aide Hours]])/Table2[[#This Row],[MDS Census]]</f>
        <v>9.3385777218376334E-2</v>
      </c>
      <c r="W225" s="3">
        <v>0.33777777777777784</v>
      </c>
      <c r="X225" s="3">
        <v>2.468777777777778</v>
      </c>
      <c r="Y225" s="3">
        <v>0</v>
      </c>
      <c r="Z225" s="3">
        <f>SUM(Table2[[#This Row],[Physical Therapist (PT) Hours]:[PT Aide Hours]])/Table2[[#This Row],[MDS Census]]</f>
        <v>7.9480805538074267E-2</v>
      </c>
      <c r="AA225" s="3">
        <v>0</v>
      </c>
      <c r="AB225" s="3">
        <v>0</v>
      </c>
      <c r="AC225" s="3">
        <v>0</v>
      </c>
      <c r="AD225" s="3">
        <v>0</v>
      </c>
      <c r="AE225" s="3">
        <v>0</v>
      </c>
      <c r="AF225" s="3">
        <v>0</v>
      </c>
      <c r="AG225" s="3">
        <v>0</v>
      </c>
      <c r="AH225" s="1" t="s">
        <v>223</v>
      </c>
      <c r="AI225" s="17">
        <v>5</v>
      </c>
      <c r="AJ225" s="1"/>
    </row>
    <row r="226" spans="1:36" x14ac:dyDescent="0.2">
      <c r="A226" s="1" t="s">
        <v>680</v>
      </c>
      <c r="B226" s="1" t="s">
        <v>909</v>
      </c>
      <c r="C226" s="1" t="s">
        <v>1548</v>
      </c>
      <c r="D226" s="1" t="s">
        <v>1750</v>
      </c>
      <c r="E226" s="3">
        <v>70.13333333333334</v>
      </c>
      <c r="F226" s="3">
        <v>64.513333333333335</v>
      </c>
      <c r="G226" s="3">
        <v>0.4</v>
      </c>
      <c r="H226" s="3">
        <v>0</v>
      </c>
      <c r="I226" s="3">
        <v>1.3083333333333333</v>
      </c>
      <c r="J226" s="3">
        <v>0</v>
      </c>
      <c r="K226" s="3">
        <v>0</v>
      </c>
      <c r="L226" s="3">
        <v>3.6128888888888886</v>
      </c>
      <c r="M226" s="3">
        <v>5.4888888888888889</v>
      </c>
      <c r="N226" s="3">
        <v>3.8844444444444441</v>
      </c>
      <c r="O226" s="3">
        <f>SUM(Table2[[#This Row],[Qualified Social Work Staff Hours]:[Other Social Work Staff Hours]])/Table2[[#This Row],[MDS Census]]</f>
        <v>0.13365019011406842</v>
      </c>
      <c r="P226" s="3">
        <v>5.4722222222222223</v>
      </c>
      <c r="Q226" s="3">
        <v>43.181111111111115</v>
      </c>
      <c r="R226" s="3">
        <f>SUM(Table2[[#This Row],[Qualified Activities Professional Hours]:[Other Activities Professional Hours]])/Table2[[#This Row],[MDS Census]]</f>
        <v>0.69372623574144487</v>
      </c>
      <c r="S226" s="3">
        <v>8.945666666666666</v>
      </c>
      <c r="T226" s="3">
        <v>13.395</v>
      </c>
      <c r="U226" s="3">
        <v>0</v>
      </c>
      <c r="V226" s="3">
        <f>SUM(Table2[[#This Row],[Occupational Therapist Hours]:[OT Aide Hours]])/Table2[[#This Row],[MDS Census]]</f>
        <v>0.31854562737642578</v>
      </c>
      <c r="W226" s="3">
        <v>9.6138888888888907</v>
      </c>
      <c r="X226" s="3">
        <v>10.260555555555554</v>
      </c>
      <c r="Y226" s="3">
        <v>4.9536666666666669</v>
      </c>
      <c r="Z226" s="3">
        <f>SUM(Table2[[#This Row],[Physical Therapist (PT) Hours]:[PT Aide Hours]])/Table2[[#This Row],[MDS Census]]</f>
        <v>0.3540129911280101</v>
      </c>
      <c r="AA226" s="3">
        <v>0</v>
      </c>
      <c r="AB226" s="3">
        <v>0</v>
      </c>
      <c r="AC226" s="3">
        <v>0</v>
      </c>
      <c r="AD226" s="3">
        <v>0</v>
      </c>
      <c r="AE226" s="3">
        <v>0</v>
      </c>
      <c r="AF226" s="3">
        <v>0</v>
      </c>
      <c r="AG226" s="3">
        <v>0</v>
      </c>
      <c r="AH226" s="1" t="s">
        <v>224</v>
      </c>
      <c r="AI226" s="17">
        <v>5</v>
      </c>
      <c r="AJ226" s="1"/>
    </row>
    <row r="227" spans="1:36" x14ac:dyDescent="0.2">
      <c r="A227" s="1" t="s">
        <v>680</v>
      </c>
      <c r="B227" s="1" t="s">
        <v>910</v>
      </c>
      <c r="C227" s="1" t="s">
        <v>1457</v>
      </c>
      <c r="D227" s="1" t="s">
        <v>1759</v>
      </c>
      <c r="E227" s="3">
        <v>33.544444444444444</v>
      </c>
      <c r="F227" s="3">
        <v>63.418222222222234</v>
      </c>
      <c r="G227" s="3">
        <v>0</v>
      </c>
      <c r="H227" s="3">
        <v>0</v>
      </c>
      <c r="I227" s="3">
        <v>2.903888888888889</v>
      </c>
      <c r="J227" s="3">
        <v>0</v>
      </c>
      <c r="K227" s="3">
        <v>0</v>
      </c>
      <c r="L227" s="3">
        <v>4.2782222222222233</v>
      </c>
      <c r="M227" s="3">
        <v>0</v>
      </c>
      <c r="N227" s="3">
        <v>9.2166666666666668</v>
      </c>
      <c r="O227" s="3">
        <f>SUM(Table2[[#This Row],[Qualified Social Work Staff Hours]:[Other Social Work Staff Hours]])/Table2[[#This Row],[MDS Census]]</f>
        <v>0.27475985425637628</v>
      </c>
      <c r="P227" s="3">
        <v>4.9777777777777779</v>
      </c>
      <c r="Q227" s="3">
        <v>5.0003333333333337</v>
      </c>
      <c r="R227" s="3">
        <f>SUM(Table2[[#This Row],[Qualified Activities Professional Hours]:[Other Activities Professional Hours]])/Table2[[#This Row],[MDS Census]]</f>
        <v>0.29745942365021533</v>
      </c>
      <c r="S227" s="3">
        <v>3.8368888888888888</v>
      </c>
      <c r="T227" s="3">
        <v>6.4476666666666675</v>
      </c>
      <c r="U227" s="3">
        <v>0</v>
      </c>
      <c r="V227" s="3">
        <f>SUM(Table2[[#This Row],[Occupational Therapist Hours]:[OT Aide Hours]])/Table2[[#This Row],[MDS Census]]</f>
        <v>0.30659489897316994</v>
      </c>
      <c r="W227" s="3">
        <v>3.822444444444443</v>
      </c>
      <c r="X227" s="3">
        <v>3.8858888888888878</v>
      </c>
      <c r="Y227" s="3">
        <v>0</v>
      </c>
      <c r="Z227" s="3">
        <f>SUM(Table2[[#This Row],[Physical Therapist (PT) Hours]:[PT Aide Hours]])/Table2[[#This Row],[MDS Census]]</f>
        <v>0.22979463398476307</v>
      </c>
      <c r="AA227" s="3">
        <v>0</v>
      </c>
      <c r="AB227" s="3">
        <v>0</v>
      </c>
      <c r="AC227" s="3">
        <v>0</v>
      </c>
      <c r="AD227" s="3">
        <v>0</v>
      </c>
      <c r="AE227" s="3">
        <v>0</v>
      </c>
      <c r="AF227" s="3">
        <v>0</v>
      </c>
      <c r="AG227" s="3">
        <v>0</v>
      </c>
      <c r="AH227" s="1" t="s">
        <v>225</v>
      </c>
      <c r="AI227" s="17">
        <v>5</v>
      </c>
      <c r="AJ227" s="1"/>
    </row>
    <row r="228" spans="1:36" x14ac:dyDescent="0.2">
      <c r="A228" s="1" t="s">
        <v>680</v>
      </c>
      <c r="B228" s="1" t="s">
        <v>911</v>
      </c>
      <c r="C228" s="1" t="s">
        <v>1537</v>
      </c>
      <c r="D228" s="1" t="s">
        <v>1717</v>
      </c>
      <c r="E228" s="3">
        <v>102.23333333333333</v>
      </c>
      <c r="F228" s="3">
        <v>0</v>
      </c>
      <c r="G228" s="3">
        <v>0</v>
      </c>
      <c r="H228" s="3">
        <v>0</v>
      </c>
      <c r="I228" s="3">
        <v>0</v>
      </c>
      <c r="J228" s="3">
        <v>0</v>
      </c>
      <c r="K228" s="3">
        <v>0</v>
      </c>
      <c r="L228" s="3">
        <v>1.6973333333333331</v>
      </c>
      <c r="M228" s="3">
        <v>0</v>
      </c>
      <c r="N228" s="3">
        <v>0</v>
      </c>
      <c r="O228" s="3">
        <f>SUM(Table2[[#This Row],[Qualified Social Work Staff Hours]:[Other Social Work Staff Hours]])/Table2[[#This Row],[MDS Census]]</f>
        <v>0</v>
      </c>
      <c r="P228" s="3">
        <v>0</v>
      </c>
      <c r="Q228" s="3">
        <v>0</v>
      </c>
      <c r="R228" s="3">
        <f>SUM(Table2[[#This Row],[Qualified Activities Professional Hours]:[Other Activities Professional Hours]])/Table2[[#This Row],[MDS Census]]</f>
        <v>0</v>
      </c>
      <c r="S228" s="3">
        <v>0.78622222222222227</v>
      </c>
      <c r="T228" s="3">
        <v>1.5865555555555557</v>
      </c>
      <c r="U228" s="3">
        <v>0</v>
      </c>
      <c r="V228" s="3">
        <f>SUM(Table2[[#This Row],[Occupational Therapist Hours]:[OT Aide Hours]])/Table2[[#This Row],[MDS Census]]</f>
        <v>2.3209433757200304E-2</v>
      </c>
      <c r="W228" s="3">
        <v>1.6307777777777772</v>
      </c>
      <c r="X228" s="3">
        <v>1.7814444444444448</v>
      </c>
      <c r="Y228" s="3">
        <v>0</v>
      </c>
      <c r="Z228" s="3">
        <f>SUM(Table2[[#This Row],[Physical Therapist (PT) Hours]:[PT Aide Hours]])/Table2[[#This Row],[MDS Census]]</f>
        <v>3.3376806868818602E-2</v>
      </c>
      <c r="AA228" s="3">
        <v>0</v>
      </c>
      <c r="AB228" s="3">
        <v>0</v>
      </c>
      <c r="AC228" s="3">
        <v>0</v>
      </c>
      <c r="AD228" s="3">
        <v>0.15555555555555556</v>
      </c>
      <c r="AE228" s="3">
        <v>0</v>
      </c>
      <c r="AF228" s="3">
        <v>0</v>
      </c>
      <c r="AG228" s="3">
        <v>0</v>
      </c>
      <c r="AH228" s="1" t="s">
        <v>226</v>
      </c>
      <c r="AI228" s="17">
        <v>5</v>
      </c>
      <c r="AJ228" s="1"/>
    </row>
    <row r="229" spans="1:36" x14ac:dyDescent="0.2">
      <c r="A229" s="1" t="s">
        <v>680</v>
      </c>
      <c r="B229" s="1" t="s">
        <v>912</v>
      </c>
      <c r="C229" s="1" t="s">
        <v>1549</v>
      </c>
      <c r="D229" s="1" t="s">
        <v>1754</v>
      </c>
      <c r="E229" s="3">
        <v>87.25555555555556</v>
      </c>
      <c r="F229" s="3">
        <v>37.362222222222201</v>
      </c>
      <c r="G229" s="3">
        <v>0.4</v>
      </c>
      <c r="H229" s="3">
        <v>0</v>
      </c>
      <c r="I229" s="3">
        <v>1.2944444444444445</v>
      </c>
      <c r="J229" s="3">
        <v>0</v>
      </c>
      <c r="K229" s="3">
        <v>0</v>
      </c>
      <c r="L229" s="3">
        <v>3.8691111111111134</v>
      </c>
      <c r="M229" s="3">
        <v>5.7777777777777777</v>
      </c>
      <c r="N229" s="3">
        <v>5.3955555555555561</v>
      </c>
      <c r="O229" s="3">
        <f>SUM(Table2[[#This Row],[Qualified Social Work Staff Hours]:[Other Social Work Staff Hours]])/Table2[[#This Row],[MDS Census]]</f>
        <v>0.12805297338596713</v>
      </c>
      <c r="P229" s="3">
        <v>5.1555555555555559</v>
      </c>
      <c r="Q229" s="3">
        <v>54.834444444444415</v>
      </c>
      <c r="R229" s="3">
        <f>SUM(Table2[[#This Row],[Qualified Activities Professional Hours]:[Other Activities Professional Hours]])/Table2[[#This Row],[MDS Census]]</f>
        <v>0.68752069272889305</v>
      </c>
      <c r="S229" s="3">
        <v>5.4141111111111124</v>
      </c>
      <c r="T229" s="3">
        <v>13.266666666666667</v>
      </c>
      <c r="U229" s="3">
        <v>0</v>
      </c>
      <c r="V229" s="3">
        <f>SUM(Table2[[#This Row],[Occupational Therapist Hours]:[OT Aide Hours]])/Table2[[#This Row],[MDS Census]]</f>
        <v>0.21409270342544254</v>
      </c>
      <c r="W229" s="3">
        <v>5.3009999999999993</v>
      </c>
      <c r="X229" s="3">
        <v>11.814222222222222</v>
      </c>
      <c r="Y229" s="3">
        <v>0</v>
      </c>
      <c r="Z229" s="3">
        <f>SUM(Table2[[#This Row],[Physical Therapist (PT) Hours]:[PT Aide Hours]])/Table2[[#This Row],[MDS Census]]</f>
        <v>0.19615051572647393</v>
      </c>
      <c r="AA229" s="3">
        <v>0</v>
      </c>
      <c r="AB229" s="3">
        <v>0</v>
      </c>
      <c r="AC229" s="3">
        <v>0</v>
      </c>
      <c r="AD229" s="3">
        <v>0</v>
      </c>
      <c r="AE229" s="3">
        <v>0</v>
      </c>
      <c r="AF229" s="3">
        <v>0</v>
      </c>
      <c r="AG229" s="3">
        <v>0</v>
      </c>
      <c r="AH229" s="1" t="s">
        <v>227</v>
      </c>
      <c r="AI229" s="17">
        <v>5</v>
      </c>
      <c r="AJ229" s="1"/>
    </row>
    <row r="230" spans="1:36" x14ac:dyDescent="0.2">
      <c r="A230" s="1" t="s">
        <v>680</v>
      </c>
      <c r="B230" s="1" t="s">
        <v>913</v>
      </c>
      <c r="C230" s="1" t="s">
        <v>1399</v>
      </c>
      <c r="D230" s="1" t="s">
        <v>1762</v>
      </c>
      <c r="E230" s="3">
        <v>61.37777777777778</v>
      </c>
      <c r="F230" s="3">
        <v>5.7099999999999911</v>
      </c>
      <c r="G230" s="3">
        <v>1.3333333333333333</v>
      </c>
      <c r="H230" s="3">
        <v>0.24811111111111109</v>
      </c>
      <c r="I230" s="3">
        <v>0.75555555555555554</v>
      </c>
      <c r="J230" s="3">
        <v>0</v>
      </c>
      <c r="K230" s="3">
        <v>0</v>
      </c>
      <c r="L230" s="3">
        <v>1.4306666666666665</v>
      </c>
      <c r="M230" s="3">
        <v>0</v>
      </c>
      <c r="N230" s="3">
        <v>12.128333333333323</v>
      </c>
      <c r="O230" s="3">
        <f>SUM(Table2[[#This Row],[Qualified Social Work Staff Hours]:[Other Social Work Staff Hours]])/Table2[[#This Row],[MDS Census]]</f>
        <v>0.19760137581462692</v>
      </c>
      <c r="P230" s="3">
        <v>0.2</v>
      </c>
      <c r="Q230" s="3">
        <v>12.391666666666667</v>
      </c>
      <c r="R230" s="3">
        <f>SUM(Table2[[#This Row],[Qualified Activities Professional Hours]:[Other Activities Professional Hours]])/Table2[[#This Row],[MDS Census]]</f>
        <v>0.20515025343953655</v>
      </c>
      <c r="S230" s="3">
        <v>3.1144444444444446</v>
      </c>
      <c r="T230" s="3">
        <v>10.667888888888886</v>
      </c>
      <c r="U230" s="3">
        <v>0</v>
      </c>
      <c r="V230" s="3">
        <f>SUM(Table2[[#This Row],[Occupational Therapist Hours]:[OT Aide Hours]])/Table2[[#This Row],[MDS Census]]</f>
        <v>0.22454923968139023</v>
      </c>
      <c r="W230" s="3">
        <v>4.1630000000000003</v>
      </c>
      <c r="X230" s="3">
        <v>4.2041111111111098</v>
      </c>
      <c r="Y230" s="3">
        <v>0</v>
      </c>
      <c r="Z230" s="3">
        <f>SUM(Table2[[#This Row],[Physical Therapist (PT) Hours]:[PT Aide Hours]])/Table2[[#This Row],[MDS Census]]</f>
        <v>0.13632150615496016</v>
      </c>
      <c r="AA230" s="3">
        <v>0</v>
      </c>
      <c r="AB230" s="3">
        <v>0</v>
      </c>
      <c r="AC230" s="3">
        <v>0</v>
      </c>
      <c r="AD230" s="3">
        <v>33.451666666666696</v>
      </c>
      <c r="AE230" s="3">
        <v>0</v>
      </c>
      <c r="AF230" s="3">
        <v>0</v>
      </c>
      <c r="AG230" s="3">
        <v>0</v>
      </c>
      <c r="AH230" s="1" t="s">
        <v>228</v>
      </c>
      <c r="AI230" s="17">
        <v>5</v>
      </c>
      <c r="AJ230" s="1"/>
    </row>
    <row r="231" spans="1:36" x14ac:dyDescent="0.2">
      <c r="A231" s="1" t="s">
        <v>680</v>
      </c>
      <c r="B231" s="1" t="s">
        <v>914</v>
      </c>
      <c r="C231" s="1" t="s">
        <v>1550</v>
      </c>
      <c r="D231" s="1" t="s">
        <v>1780</v>
      </c>
      <c r="E231" s="3">
        <v>37.444444444444443</v>
      </c>
      <c r="F231" s="3">
        <v>5.3777777777777782</v>
      </c>
      <c r="G231" s="3">
        <v>6.6666666666666666E-2</v>
      </c>
      <c r="H231" s="3">
        <v>0.2388888888888889</v>
      </c>
      <c r="I231" s="3">
        <v>0.29722222222222222</v>
      </c>
      <c r="J231" s="3">
        <v>0</v>
      </c>
      <c r="K231" s="3">
        <v>0</v>
      </c>
      <c r="L231" s="3">
        <v>1.3537777777777777</v>
      </c>
      <c r="M231" s="3">
        <v>6.6666666666666666E-2</v>
      </c>
      <c r="N231" s="3">
        <v>4.2277777777777779</v>
      </c>
      <c r="O231" s="3">
        <f>SUM(Table2[[#This Row],[Qualified Social Work Staff Hours]:[Other Social Work Staff Hours]])/Table2[[#This Row],[MDS Census]]</f>
        <v>0.11468842729970327</v>
      </c>
      <c r="P231" s="3">
        <v>5.6638888888888888</v>
      </c>
      <c r="Q231" s="3">
        <v>10.261111111111111</v>
      </c>
      <c r="R231" s="3">
        <f>SUM(Table2[[#This Row],[Qualified Activities Professional Hours]:[Other Activities Professional Hours]])/Table2[[#This Row],[MDS Census]]</f>
        <v>0.42529673590504452</v>
      </c>
      <c r="S231" s="3">
        <v>0.41533333333333339</v>
      </c>
      <c r="T231" s="3">
        <v>3.5209999999999999</v>
      </c>
      <c r="U231" s="3">
        <v>0</v>
      </c>
      <c r="V231" s="3">
        <f>SUM(Table2[[#This Row],[Occupational Therapist Hours]:[OT Aide Hours]])/Table2[[#This Row],[MDS Census]]</f>
        <v>0.1051246290801187</v>
      </c>
      <c r="W231" s="3">
        <v>0.21788888888888888</v>
      </c>
      <c r="X231" s="3">
        <v>5.0136666666666665</v>
      </c>
      <c r="Y231" s="3">
        <v>0</v>
      </c>
      <c r="Z231" s="3">
        <f>SUM(Table2[[#This Row],[Physical Therapist (PT) Hours]:[PT Aide Hours]])/Table2[[#This Row],[MDS Census]]</f>
        <v>0.13971513353115728</v>
      </c>
      <c r="AA231" s="3">
        <v>0</v>
      </c>
      <c r="AB231" s="3">
        <v>0</v>
      </c>
      <c r="AC231" s="3">
        <v>0</v>
      </c>
      <c r="AD231" s="3">
        <v>0</v>
      </c>
      <c r="AE231" s="3">
        <v>0</v>
      </c>
      <c r="AF231" s="3">
        <v>0</v>
      </c>
      <c r="AG231" s="3">
        <v>0</v>
      </c>
      <c r="AH231" s="1" t="s">
        <v>229</v>
      </c>
      <c r="AI231" s="17">
        <v>5</v>
      </c>
      <c r="AJ231" s="1"/>
    </row>
    <row r="232" spans="1:36" x14ac:dyDescent="0.2">
      <c r="A232" s="1" t="s">
        <v>680</v>
      </c>
      <c r="B232" s="1" t="s">
        <v>915</v>
      </c>
      <c r="C232" s="1" t="s">
        <v>1426</v>
      </c>
      <c r="D232" s="1" t="s">
        <v>1750</v>
      </c>
      <c r="E232" s="3">
        <v>137.73333333333332</v>
      </c>
      <c r="F232" s="3">
        <v>4.0344444444444445</v>
      </c>
      <c r="G232" s="3">
        <v>0</v>
      </c>
      <c r="H232" s="3">
        <v>0</v>
      </c>
      <c r="I232" s="3">
        <v>0</v>
      </c>
      <c r="J232" s="3">
        <v>0</v>
      </c>
      <c r="K232" s="3">
        <v>0</v>
      </c>
      <c r="L232" s="3">
        <v>0.96400000000000041</v>
      </c>
      <c r="M232" s="3">
        <v>0</v>
      </c>
      <c r="N232" s="3">
        <v>21.047999999999998</v>
      </c>
      <c r="O232" s="3">
        <f>SUM(Table2[[#This Row],[Qualified Social Work Staff Hours]:[Other Social Work Staff Hours]])/Table2[[#This Row],[MDS Census]]</f>
        <v>0.15281703775411423</v>
      </c>
      <c r="P232" s="3">
        <v>0</v>
      </c>
      <c r="Q232" s="3">
        <v>26.569444444444443</v>
      </c>
      <c r="R232" s="3">
        <f>SUM(Table2[[#This Row],[Qualified Activities Professional Hours]:[Other Activities Professional Hours]])/Table2[[#This Row],[MDS Census]]</f>
        <v>0.19290496934494999</v>
      </c>
      <c r="S232" s="3">
        <v>5.1355555555555545</v>
      </c>
      <c r="T232" s="3">
        <v>0</v>
      </c>
      <c r="U232" s="3">
        <v>0</v>
      </c>
      <c r="V232" s="3">
        <f>SUM(Table2[[#This Row],[Occupational Therapist Hours]:[OT Aide Hours]])/Table2[[#This Row],[MDS Census]]</f>
        <v>3.7286221361729585E-2</v>
      </c>
      <c r="W232" s="3">
        <v>4.1674444444444445</v>
      </c>
      <c r="X232" s="3">
        <v>5.6888888888888891</v>
      </c>
      <c r="Y232" s="3">
        <v>0</v>
      </c>
      <c r="Z232" s="3">
        <f>SUM(Table2[[#This Row],[Physical Therapist (PT) Hours]:[PT Aide Hours]])/Table2[[#This Row],[MDS Census]]</f>
        <v>7.1560987415295263E-2</v>
      </c>
      <c r="AA232" s="3">
        <v>0</v>
      </c>
      <c r="AB232" s="3">
        <v>0</v>
      </c>
      <c r="AC232" s="3">
        <v>0</v>
      </c>
      <c r="AD232" s="3">
        <v>0</v>
      </c>
      <c r="AE232" s="3">
        <v>0</v>
      </c>
      <c r="AF232" s="3">
        <v>0</v>
      </c>
      <c r="AG232" s="3">
        <v>0</v>
      </c>
      <c r="AH232" s="1" t="s">
        <v>230</v>
      </c>
      <c r="AI232" s="17">
        <v>5</v>
      </c>
      <c r="AJ232" s="1"/>
    </row>
    <row r="233" spans="1:36" x14ac:dyDescent="0.2">
      <c r="A233" s="1" t="s">
        <v>680</v>
      </c>
      <c r="B233" s="1" t="s">
        <v>916</v>
      </c>
      <c r="C233" s="1" t="s">
        <v>1421</v>
      </c>
      <c r="D233" s="1" t="s">
        <v>1745</v>
      </c>
      <c r="E233" s="3">
        <v>61.4</v>
      </c>
      <c r="F233" s="3">
        <v>25.233333333333317</v>
      </c>
      <c r="G233" s="3">
        <v>0.53333333333333333</v>
      </c>
      <c r="H233" s="3">
        <v>0.25555555555555554</v>
      </c>
      <c r="I233" s="3">
        <v>0.92777777777777781</v>
      </c>
      <c r="J233" s="3">
        <v>0</v>
      </c>
      <c r="K233" s="3">
        <v>0</v>
      </c>
      <c r="L233" s="3">
        <v>2.3508888888888886</v>
      </c>
      <c r="M233" s="3">
        <v>0</v>
      </c>
      <c r="N233" s="3">
        <v>0.1111111111111111</v>
      </c>
      <c r="O233" s="3">
        <f>SUM(Table2[[#This Row],[Qualified Social Work Staff Hours]:[Other Social Work Staff Hours]])/Table2[[#This Row],[MDS Census]]</f>
        <v>1.8096272167933405E-3</v>
      </c>
      <c r="P233" s="3">
        <v>5.7111111111111112</v>
      </c>
      <c r="Q233" s="3">
        <v>12.717777777777785</v>
      </c>
      <c r="R233" s="3">
        <f>SUM(Table2[[#This Row],[Qualified Activities Professional Hours]:[Other Activities Professional Hours]])/Table2[[#This Row],[MDS Census]]</f>
        <v>0.30014477017734359</v>
      </c>
      <c r="S233" s="3">
        <v>0.85255555555555562</v>
      </c>
      <c r="T233" s="3">
        <v>6.383</v>
      </c>
      <c r="U233" s="3">
        <v>0</v>
      </c>
      <c r="V233" s="3">
        <f>SUM(Table2[[#This Row],[Occupational Therapist Hours]:[OT Aide Hours]])/Table2[[#This Row],[MDS Census]]</f>
        <v>0.11784292435758235</v>
      </c>
      <c r="W233" s="3">
        <v>1.5644444444444445</v>
      </c>
      <c r="X233" s="3">
        <v>5.0592222222222212</v>
      </c>
      <c r="Y233" s="3">
        <v>0</v>
      </c>
      <c r="Z233" s="3">
        <f>SUM(Table2[[#This Row],[Physical Therapist (PT) Hours]:[PT Aide Hours]])/Table2[[#This Row],[MDS Census]]</f>
        <v>0.10787730727470141</v>
      </c>
      <c r="AA233" s="3">
        <v>0</v>
      </c>
      <c r="AB233" s="3">
        <v>0</v>
      </c>
      <c r="AC233" s="3">
        <v>0</v>
      </c>
      <c r="AD233" s="3">
        <v>0</v>
      </c>
      <c r="AE233" s="3">
        <v>0</v>
      </c>
      <c r="AF233" s="3">
        <v>0</v>
      </c>
      <c r="AG233" s="3">
        <v>0</v>
      </c>
      <c r="AH233" s="1" t="s">
        <v>231</v>
      </c>
      <c r="AI233" s="17">
        <v>5</v>
      </c>
      <c r="AJ233" s="1"/>
    </row>
    <row r="234" spans="1:36" x14ac:dyDescent="0.2">
      <c r="A234" s="1" t="s">
        <v>680</v>
      </c>
      <c r="B234" s="1" t="s">
        <v>917</v>
      </c>
      <c r="C234" s="1" t="s">
        <v>1551</v>
      </c>
      <c r="D234" s="1" t="s">
        <v>1717</v>
      </c>
      <c r="E234" s="3">
        <v>56.37777777777778</v>
      </c>
      <c r="F234" s="3">
        <v>5.6</v>
      </c>
      <c r="G234" s="3">
        <v>1.3888888888888888</v>
      </c>
      <c r="H234" s="3">
        <v>0.55000000000000004</v>
      </c>
      <c r="I234" s="3">
        <v>6.166666666666667</v>
      </c>
      <c r="J234" s="3">
        <v>0</v>
      </c>
      <c r="K234" s="3">
        <v>0</v>
      </c>
      <c r="L234" s="3">
        <v>3.8543333333333343</v>
      </c>
      <c r="M234" s="3">
        <v>5.927777777777778</v>
      </c>
      <c r="N234" s="3">
        <v>3.9583333333333335</v>
      </c>
      <c r="O234" s="3">
        <f>SUM(Table2[[#This Row],[Qualified Social Work Staff Hours]:[Other Social Work Staff Hours]])/Table2[[#This Row],[MDS Census]]</f>
        <v>0.17535474970437523</v>
      </c>
      <c r="P234" s="3">
        <v>5.7777777777777777</v>
      </c>
      <c r="Q234" s="3">
        <v>8.1444444444444439</v>
      </c>
      <c r="R234" s="3">
        <f>SUM(Table2[[#This Row],[Qualified Activities Professional Hours]:[Other Activities Professional Hours]])/Table2[[#This Row],[MDS Census]]</f>
        <v>0.24694521087899091</v>
      </c>
      <c r="S234" s="3">
        <v>3.5834444444444449</v>
      </c>
      <c r="T234" s="3">
        <v>8.6474444444444423</v>
      </c>
      <c r="U234" s="3">
        <v>0</v>
      </c>
      <c r="V234" s="3">
        <f>SUM(Table2[[#This Row],[Occupational Therapist Hours]:[OT Aide Hours]])/Table2[[#This Row],[MDS Census]]</f>
        <v>0.21694521087899091</v>
      </c>
      <c r="W234" s="3">
        <v>0.87955555555555553</v>
      </c>
      <c r="X234" s="3">
        <v>7.5912222222222212</v>
      </c>
      <c r="Y234" s="3">
        <v>0</v>
      </c>
      <c r="Z234" s="3">
        <f>SUM(Table2[[#This Row],[Physical Therapist (PT) Hours]:[PT Aide Hours]])/Table2[[#This Row],[MDS Census]]</f>
        <v>0.15025029562475362</v>
      </c>
      <c r="AA234" s="3">
        <v>0</v>
      </c>
      <c r="AB234" s="3">
        <v>0</v>
      </c>
      <c r="AC234" s="3">
        <v>0</v>
      </c>
      <c r="AD234" s="3">
        <v>0</v>
      </c>
      <c r="AE234" s="3">
        <v>0</v>
      </c>
      <c r="AF234" s="3">
        <v>0</v>
      </c>
      <c r="AG234" s="3">
        <v>0</v>
      </c>
      <c r="AH234" s="1" t="s">
        <v>232</v>
      </c>
      <c r="AI234" s="17">
        <v>5</v>
      </c>
      <c r="AJ234" s="1"/>
    </row>
    <row r="235" spans="1:36" x14ac:dyDescent="0.2">
      <c r="A235" s="1" t="s">
        <v>680</v>
      </c>
      <c r="B235" s="1" t="s">
        <v>918</v>
      </c>
      <c r="C235" s="1" t="s">
        <v>1552</v>
      </c>
      <c r="D235" s="1" t="s">
        <v>1733</v>
      </c>
      <c r="E235" s="3">
        <v>83.777777777777771</v>
      </c>
      <c r="F235" s="3">
        <v>80.811111111111117</v>
      </c>
      <c r="G235" s="3">
        <v>0</v>
      </c>
      <c r="H235" s="3">
        <v>0</v>
      </c>
      <c r="I235" s="3">
        <v>0.97499999999999998</v>
      </c>
      <c r="J235" s="3">
        <v>0</v>
      </c>
      <c r="K235" s="3">
        <v>0</v>
      </c>
      <c r="L235" s="3">
        <v>1.6625555555555558</v>
      </c>
      <c r="M235" s="3">
        <v>0</v>
      </c>
      <c r="N235" s="3">
        <v>5.4222222222222225</v>
      </c>
      <c r="O235" s="3">
        <f>SUM(Table2[[#This Row],[Qualified Social Work Staff Hours]:[Other Social Work Staff Hours]])/Table2[[#This Row],[MDS Census]]</f>
        <v>6.4721485411140589E-2</v>
      </c>
      <c r="P235" s="3">
        <v>4.2666666666666666</v>
      </c>
      <c r="Q235" s="3">
        <v>12.677777777777777</v>
      </c>
      <c r="R235" s="3">
        <f>SUM(Table2[[#This Row],[Qualified Activities Professional Hours]:[Other Activities Professional Hours]])/Table2[[#This Row],[MDS Census]]</f>
        <v>0.20225464190981432</v>
      </c>
      <c r="S235" s="3">
        <v>5.4023333333333348</v>
      </c>
      <c r="T235" s="3">
        <v>2.5074444444444439</v>
      </c>
      <c r="U235" s="3">
        <v>0</v>
      </c>
      <c r="V235" s="3">
        <f>SUM(Table2[[#This Row],[Occupational Therapist Hours]:[OT Aide Hours]])/Table2[[#This Row],[MDS Census]]</f>
        <v>9.4413793103448287E-2</v>
      </c>
      <c r="W235" s="3">
        <v>5.1228888888888893</v>
      </c>
      <c r="X235" s="3">
        <v>6.025111111111114</v>
      </c>
      <c r="Y235" s="3">
        <v>0</v>
      </c>
      <c r="Z235" s="3">
        <f>SUM(Table2[[#This Row],[Physical Therapist (PT) Hours]:[PT Aide Hours]])/Table2[[#This Row],[MDS Census]]</f>
        <v>0.13306631299734753</v>
      </c>
      <c r="AA235" s="3">
        <v>0</v>
      </c>
      <c r="AB235" s="3">
        <v>0</v>
      </c>
      <c r="AC235" s="3">
        <v>0</v>
      </c>
      <c r="AD235" s="3">
        <v>14.611111111111111</v>
      </c>
      <c r="AE235" s="3">
        <v>0</v>
      </c>
      <c r="AF235" s="3">
        <v>0</v>
      </c>
      <c r="AG235" s="3">
        <v>0</v>
      </c>
      <c r="AH235" s="1" t="s">
        <v>233</v>
      </c>
      <c r="AI235" s="17">
        <v>5</v>
      </c>
      <c r="AJ235" s="1"/>
    </row>
    <row r="236" spans="1:36" x14ac:dyDescent="0.2">
      <c r="A236" s="1" t="s">
        <v>680</v>
      </c>
      <c r="B236" s="1" t="s">
        <v>919</v>
      </c>
      <c r="C236" s="1" t="s">
        <v>1553</v>
      </c>
      <c r="D236" s="1" t="s">
        <v>1781</v>
      </c>
      <c r="E236" s="3">
        <v>68.988888888888894</v>
      </c>
      <c r="F236" s="3">
        <v>5.7099999999999911</v>
      </c>
      <c r="G236" s="3">
        <v>0.1</v>
      </c>
      <c r="H236" s="3">
        <v>0.45577777777777789</v>
      </c>
      <c r="I236" s="3">
        <v>0.7944444444444444</v>
      </c>
      <c r="J236" s="3">
        <v>0</v>
      </c>
      <c r="K236" s="3">
        <v>0</v>
      </c>
      <c r="L236" s="3">
        <v>5.6335555555555556</v>
      </c>
      <c r="M236" s="3">
        <v>0.13333333333333333</v>
      </c>
      <c r="N236" s="3">
        <v>8.9096666666666735</v>
      </c>
      <c r="O236" s="3">
        <f>SUM(Table2[[#This Row],[Qualified Social Work Staff Hours]:[Other Social Work Staff Hours]])/Table2[[#This Row],[MDS Census]]</f>
        <v>0.13107907875664365</v>
      </c>
      <c r="P236" s="3">
        <v>0.13333333333333333</v>
      </c>
      <c r="Q236" s="3">
        <v>17.252777777777776</v>
      </c>
      <c r="R236" s="3">
        <f>SUM(Table2[[#This Row],[Qualified Activities Professional Hours]:[Other Activities Professional Hours]])/Table2[[#This Row],[MDS Census]]</f>
        <v>0.25201320663552901</v>
      </c>
      <c r="S236" s="3">
        <v>5.386000000000001</v>
      </c>
      <c r="T236" s="3">
        <v>9.4188888888888851</v>
      </c>
      <c r="U236" s="3">
        <v>0</v>
      </c>
      <c r="V236" s="3">
        <f>SUM(Table2[[#This Row],[Occupational Therapist Hours]:[OT Aide Hours]])/Table2[[#This Row],[MDS Census]]</f>
        <v>0.21459816395554834</v>
      </c>
      <c r="W236" s="3">
        <v>5.6</v>
      </c>
      <c r="X236" s="3">
        <v>13.043222222222226</v>
      </c>
      <c r="Y236" s="3">
        <v>0</v>
      </c>
      <c r="Z236" s="3">
        <f>SUM(Table2[[#This Row],[Physical Therapist (PT) Hours]:[PT Aide Hours]])/Table2[[#This Row],[MDS Census]]</f>
        <v>0.27023514253502984</v>
      </c>
      <c r="AA236" s="3">
        <v>0</v>
      </c>
      <c r="AB236" s="3">
        <v>0</v>
      </c>
      <c r="AC236" s="3">
        <v>0</v>
      </c>
      <c r="AD236" s="3">
        <v>42.637777777777806</v>
      </c>
      <c r="AE236" s="3">
        <v>0</v>
      </c>
      <c r="AF236" s="3">
        <v>0</v>
      </c>
      <c r="AG236" s="3">
        <v>0</v>
      </c>
      <c r="AH236" s="1" t="s">
        <v>234</v>
      </c>
      <c r="AI236" s="17">
        <v>5</v>
      </c>
      <c r="AJ236" s="1"/>
    </row>
    <row r="237" spans="1:36" x14ac:dyDescent="0.2">
      <c r="A237" s="1" t="s">
        <v>680</v>
      </c>
      <c r="B237" s="1" t="s">
        <v>920</v>
      </c>
      <c r="C237" s="1" t="s">
        <v>1554</v>
      </c>
      <c r="D237" s="1" t="s">
        <v>1710</v>
      </c>
      <c r="E237" s="3">
        <v>27.666666666666668</v>
      </c>
      <c r="F237" s="3">
        <v>13.523666666666676</v>
      </c>
      <c r="G237" s="3">
        <v>0</v>
      </c>
      <c r="H237" s="3">
        <v>0.13944444444444445</v>
      </c>
      <c r="I237" s="3">
        <v>0.27777777777777779</v>
      </c>
      <c r="J237" s="3">
        <v>0</v>
      </c>
      <c r="K237" s="3">
        <v>0</v>
      </c>
      <c r="L237" s="3">
        <v>0.90377777777777768</v>
      </c>
      <c r="M237" s="3">
        <v>0</v>
      </c>
      <c r="N237" s="3">
        <v>1.7192222222222224</v>
      </c>
      <c r="O237" s="3">
        <f>SUM(Table2[[#This Row],[Qualified Social Work Staff Hours]:[Other Social Work Staff Hours]])/Table2[[#This Row],[MDS Census]]</f>
        <v>6.2140562248995987E-2</v>
      </c>
      <c r="P237" s="3">
        <v>5.6653333333333338</v>
      </c>
      <c r="Q237" s="3">
        <v>0</v>
      </c>
      <c r="R237" s="3">
        <f>SUM(Table2[[#This Row],[Qualified Activities Professional Hours]:[Other Activities Professional Hours]])/Table2[[#This Row],[MDS Census]]</f>
        <v>0.20477108433734942</v>
      </c>
      <c r="S237" s="3">
        <v>1.1018888888888889</v>
      </c>
      <c r="T237" s="3">
        <v>5.5040000000000022</v>
      </c>
      <c r="U237" s="3">
        <v>0</v>
      </c>
      <c r="V237" s="3">
        <f>SUM(Table2[[#This Row],[Occupational Therapist Hours]:[OT Aide Hours]])/Table2[[#This Row],[MDS Census]]</f>
        <v>0.23876706827309246</v>
      </c>
      <c r="W237" s="3">
        <v>0.74988888888888894</v>
      </c>
      <c r="X237" s="3">
        <v>5.4344444444444449</v>
      </c>
      <c r="Y237" s="3">
        <v>0</v>
      </c>
      <c r="Z237" s="3">
        <f>SUM(Table2[[#This Row],[Physical Therapist (PT) Hours]:[PT Aide Hours]])/Table2[[#This Row],[MDS Census]]</f>
        <v>0.22353012048192772</v>
      </c>
      <c r="AA237" s="3">
        <v>0</v>
      </c>
      <c r="AB237" s="3">
        <v>0</v>
      </c>
      <c r="AC237" s="3">
        <v>0</v>
      </c>
      <c r="AD237" s="3">
        <v>0</v>
      </c>
      <c r="AE237" s="3">
        <v>0</v>
      </c>
      <c r="AF237" s="3">
        <v>0</v>
      </c>
      <c r="AG237" s="3">
        <v>0</v>
      </c>
      <c r="AH237" s="1" t="s">
        <v>235</v>
      </c>
      <c r="AI237" s="17">
        <v>5</v>
      </c>
      <c r="AJ237" s="1"/>
    </row>
    <row r="238" spans="1:36" x14ac:dyDescent="0.2">
      <c r="A238" s="1" t="s">
        <v>680</v>
      </c>
      <c r="B238" s="1" t="s">
        <v>921</v>
      </c>
      <c r="C238" s="1" t="s">
        <v>1439</v>
      </c>
      <c r="D238" s="1" t="s">
        <v>1741</v>
      </c>
      <c r="E238" s="3">
        <v>240.73333333333332</v>
      </c>
      <c r="F238" s="3">
        <v>32.541666666666664</v>
      </c>
      <c r="G238" s="3">
        <v>0.33333333333333331</v>
      </c>
      <c r="H238" s="3">
        <v>1.2044444444444444</v>
      </c>
      <c r="I238" s="3">
        <v>2.3055555555555554</v>
      </c>
      <c r="J238" s="3">
        <v>0</v>
      </c>
      <c r="K238" s="3">
        <v>0</v>
      </c>
      <c r="L238" s="3">
        <v>2.6529999999999996</v>
      </c>
      <c r="M238" s="3">
        <v>0</v>
      </c>
      <c r="N238" s="3">
        <v>0</v>
      </c>
      <c r="O238" s="3">
        <f>SUM(Table2[[#This Row],[Qualified Social Work Staff Hours]:[Other Social Work Staff Hours]])/Table2[[#This Row],[MDS Census]]</f>
        <v>0</v>
      </c>
      <c r="P238" s="3">
        <v>5.2111111111111112</v>
      </c>
      <c r="Q238" s="3">
        <v>0</v>
      </c>
      <c r="R238" s="3">
        <f>SUM(Table2[[#This Row],[Qualified Activities Professional Hours]:[Other Activities Professional Hours]])/Table2[[#This Row],[MDS Census]]</f>
        <v>2.1646819902150838E-2</v>
      </c>
      <c r="S238" s="3">
        <v>1.4417777777777776</v>
      </c>
      <c r="T238" s="3">
        <v>7.8045555555555604</v>
      </c>
      <c r="U238" s="3">
        <v>0</v>
      </c>
      <c r="V238" s="3">
        <f>SUM(Table2[[#This Row],[Occupational Therapist Hours]:[OT Aide Hours]])/Table2[[#This Row],[MDS Census]]</f>
        <v>3.8409027970091408E-2</v>
      </c>
      <c r="W238" s="3">
        <v>3.8930000000000011</v>
      </c>
      <c r="X238" s="3">
        <v>3.4109999999999996</v>
      </c>
      <c r="Y238" s="3">
        <v>4.1797777777777787</v>
      </c>
      <c r="Z238" s="3">
        <f>SUM(Table2[[#This Row],[Physical Therapist (PT) Hours]:[PT Aide Hours]])/Table2[[#This Row],[MDS Census]]</f>
        <v>4.7703313948121481E-2</v>
      </c>
      <c r="AA238" s="3">
        <v>9.5916666666666668</v>
      </c>
      <c r="AB238" s="3">
        <v>0</v>
      </c>
      <c r="AC238" s="3">
        <v>0</v>
      </c>
      <c r="AD238" s="3">
        <v>0</v>
      </c>
      <c r="AE238" s="3">
        <v>0</v>
      </c>
      <c r="AF238" s="3">
        <v>1.4533333333333338</v>
      </c>
      <c r="AG238" s="3">
        <v>0</v>
      </c>
      <c r="AH238" s="1" t="s">
        <v>236</v>
      </c>
      <c r="AI238" s="17">
        <v>5</v>
      </c>
      <c r="AJ238" s="1"/>
    </row>
    <row r="239" spans="1:36" x14ac:dyDescent="0.2">
      <c r="A239" s="1" t="s">
        <v>680</v>
      </c>
      <c r="B239" s="1" t="s">
        <v>922</v>
      </c>
      <c r="C239" s="1" t="s">
        <v>1474</v>
      </c>
      <c r="D239" s="1" t="s">
        <v>1741</v>
      </c>
      <c r="E239" s="3">
        <v>86.1</v>
      </c>
      <c r="F239" s="3">
        <v>5.5111111111111111</v>
      </c>
      <c r="G239" s="3">
        <v>0.43333333333333335</v>
      </c>
      <c r="H239" s="3">
        <v>0.26666666666666666</v>
      </c>
      <c r="I239" s="3">
        <v>0.50555555555555554</v>
      </c>
      <c r="J239" s="3">
        <v>0</v>
      </c>
      <c r="K239" s="3">
        <v>0</v>
      </c>
      <c r="L239" s="3">
        <v>1.5105555555555552</v>
      </c>
      <c r="M239" s="3">
        <v>5.802777777777778</v>
      </c>
      <c r="N239" s="3">
        <v>5.1833333333333336</v>
      </c>
      <c r="O239" s="3">
        <f>SUM(Table2[[#This Row],[Qualified Social Work Staff Hours]:[Other Social Work Staff Hours]])/Table2[[#This Row],[MDS Census]]</f>
        <v>0.12759710930442639</v>
      </c>
      <c r="P239" s="3">
        <v>5.6444444444444448</v>
      </c>
      <c r="Q239" s="3">
        <v>30.5</v>
      </c>
      <c r="R239" s="3">
        <f>SUM(Table2[[#This Row],[Qualified Activities Professional Hours]:[Other Activities Professional Hours]])/Table2[[#This Row],[MDS Census]]</f>
        <v>0.41979610272293205</v>
      </c>
      <c r="S239" s="3">
        <v>2.9405555555555551</v>
      </c>
      <c r="T239" s="3">
        <v>4.835</v>
      </c>
      <c r="U239" s="3">
        <v>0</v>
      </c>
      <c r="V239" s="3">
        <f>SUM(Table2[[#This Row],[Occupational Therapist Hours]:[OT Aide Hours]])/Table2[[#This Row],[MDS Census]]</f>
        <v>9.0308426893792745E-2</v>
      </c>
      <c r="W239" s="3">
        <v>5.2592222222222222</v>
      </c>
      <c r="X239" s="3">
        <v>8.2434444444444441</v>
      </c>
      <c r="Y239" s="3">
        <v>0</v>
      </c>
      <c r="Z239" s="3">
        <f>SUM(Table2[[#This Row],[Physical Therapist (PT) Hours]:[PT Aide Hours]])/Table2[[#This Row],[MDS Census]]</f>
        <v>0.15682539682539684</v>
      </c>
      <c r="AA239" s="3">
        <v>0</v>
      </c>
      <c r="AB239" s="3">
        <v>0</v>
      </c>
      <c r="AC239" s="3">
        <v>0</v>
      </c>
      <c r="AD239" s="3">
        <v>0</v>
      </c>
      <c r="AE239" s="3">
        <v>0</v>
      </c>
      <c r="AF239" s="3">
        <v>0</v>
      </c>
      <c r="AG239" s="3">
        <v>0</v>
      </c>
      <c r="AH239" s="1" t="s">
        <v>237</v>
      </c>
      <c r="AI239" s="17">
        <v>5</v>
      </c>
      <c r="AJ239" s="1"/>
    </row>
    <row r="240" spans="1:36" x14ac:dyDescent="0.2">
      <c r="A240" s="1" t="s">
        <v>680</v>
      </c>
      <c r="B240" s="1" t="s">
        <v>923</v>
      </c>
      <c r="C240" s="1" t="s">
        <v>1456</v>
      </c>
      <c r="D240" s="1" t="s">
        <v>1737</v>
      </c>
      <c r="E240" s="3">
        <v>44.5</v>
      </c>
      <c r="F240" s="3">
        <v>11.00166666666666</v>
      </c>
      <c r="G240" s="3">
        <v>6.6666666666666666E-2</v>
      </c>
      <c r="H240" s="3">
        <v>0.12222222222222222</v>
      </c>
      <c r="I240" s="3">
        <v>0.18611111111111112</v>
      </c>
      <c r="J240" s="3">
        <v>0</v>
      </c>
      <c r="K240" s="3">
        <v>0</v>
      </c>
      <c r="L240" s="3">
        <v>2.9786666666666664</v>
      </c>
      <c r="M240" s="3">
        <v>5.3491111111111103</v>
      </c>
      <c r="N240" s="3">
        <v>0</v>
      </c>
      <c r="O240" s="3">
        <f>SUM(Table2[[#This Row],[Qualified Social Work Staff Hours]:[Other Social Work Staff Hours]])/Table2[[#This Row],[MDS Census]]</f>
        <v>0.12020474406991259</v>
      </c>
      <c r="P240" s="3">
        <v>4.7544444444444443</v>
      </c>
      <c r="Q240" s="3">
        <v>0</v>
      </c>
      <c r="R240" s="3">
        <f>SUM(Table2[[#This Row],[Qualified Activities Professional Hours]:[Other Activities Professional Hours]])/Table2[[#This Row],[MDS Census]]</f>
        <v>0.10684144818976279</v>
      </c>
      <c r="S240" s="3">
        <v>0.81344444444444453</v>
      </c>
      <c r="T240" s="3">
        <v>7.8284444444444441</v>
      </c>
      <c r="U240" s="3">
        <v>0</v>
      </c>
      <c r="V240" s="3">
        <f>SUM(Table2[[#This Row],[Occupational Therapist Hours]:[OT Aide Hours]])/Table2[[#This Row],[MDS Census]]</f>
        <v>0.19419975031210987</v>
      </c>
      <c r="W240" s="3">
        <v>0.54299999999999993</v>
      </c>
      <c r="X240" s="3">
        <v>9.2162222222222265</v>
      </c>
      <c r="Y240" s="3">
        <v>0</v>
      </c>
      <c r="Z240" s="3">
        <f>SUM(Table2[[#This Row],[Physical Therapist (PT) Hours]:[PT Aide Hours]])/Table2[[#This Row],[MDS Census]]</f>
        <v>0.21930836454431968</v>
      </c>
      <c r="AA240" s="3">
        <v>0</v>
      </c>
      <c r="AB240" s="3">
        <v>0</v>
      </c>
      <c r="AC240" s="3">
        <v>0</v>
      </c>
      <c r="AD240" s="3">
        <v>0</v>
      </c>
      <c r="AE240" s="3">
        <v>0</v>
      </c>
      <c r="AF240" s="3">
        <v>0</v>
      </c>
      <c r="AG240" s="3">
        <v>0</v>
      </c>
      <c r="AH240" s="1" t="s">
        <v>238</v>
      </c>
      <c r="AI240" s="17">
        <v>5</v>
      </c>
      <c r="AJ240" s="1"/>
    </row>
    <row r="241" spans="1:36" x14ac:dyDescent="0.2">
      <c r="A241" s="1" t="s">
        <v>680</v>
      </c>
      <c r="B241" s="1" t="s">
        <v>924</v>
      </c>
      <c r="C241" s="1" t="s">
        <v>1555</v>
      </c>
      <c r="D241" s="1" t="s">
        <v>1741</v>
      </c>
      <c r="E241" s="3">
        <v>87.466666666666669</v>
      </c>
      <c r="F241" s="3">
        <v>59.353888888888882</v>
      </c>
      <c r="G241" s="3">
        <v>2</v>
      </c>
      <c r="H241" s="3">
        <v>0</v>
      </c>
      <c r="I241" s="3">
        <v>0</v>
      </c>
      <c r="J241" s="3">
        <v>0</v>
      </c>
      <c r="K241" s="3">
        <v>0</v>
      </c>
      <c r="L241" s="3">
        <v>2.647111111111113</v>
      </c>
      <c r="M241" s="3">
        <v>5.6444444444444448</v>
      </c>
      <c r="N241" s="3">
        <v>4.9733333333333327</v>
      </c>
      <c r="O241" s="3">
        <f>SUM(Table2[[#This Row],[Qualified Social Work Staff Hours]:[Other Social Work Staff Hours]])/Table2[[#This Row],[MDS Census]]</f>
        <v>0.12139227642276423</v>
      </c>
      <c r="P241" s="3">
        <v>4.6375555555555552</v>
      </c>
      <c r="Q241" s="3">
        <v>33.814444444444455</v>
      </c>
      <c r="R241" s="3">
        <f>SUM(Table2[[#This Row],[Qualified Activities Professional Hours]:[Other Activities Professional Hours]])/Table2[[#This Row],[MDS Census]]</f>
        <v>0.43961890243902452</v>
      </c>
      <c r="S241" s="3">
        <v>10.772</v>
      </c>
      <c r="T241" s="3">
        <v>9.0092222222222258</v>
      </c>
      <c r="U241" s="3">
        <v>0</v>
      </c>
      <c r="V241" s="3">
        <f>SUM(Table2[[#This Row],[Occupational Therapist Hours]:[OT Aide Hours]])/Table2[[#This Row],[MDS Census]]</f>
        <v>0.22615726626016264</v>
      </c>
      <c r="W241" s="3">
        <v>4.6278888888888883</v>
      </c>
      <c r="X241" s="3">
        <v>14.062111111111108</v>
      </c>
      <c r="Y241" s="3">
        <v>0</v>
      </c>
      <c r="Z241" s="3">
        <f>SUM(Table2[[#This Row],[Physical Therapist (PT) Hours]:[PT Aide Hours]])/Table2[[#This Row],[MDS Census]]</f>
        <v>0.21368140243902436</v>
      </c>
      <c r="AA241" s="3">
        <v>0</v>
      </c>
      <c r="AB241" s="3">
        <v>0</v>
      </c>
      <c r="AC241" s="3">
        <v>0</v>
      </c>
      <c r="AD241" s="3">
        <v>0</v>
      </c>
      <c r="AE241" s="3">
        <v>0</v>
      </c>
      <c r="AF241" s="3">
        <v>0</v>
      </c>
      <c r="AG241" s="3">
        <v>0</v>
      </c>
      <c r="AH241" s="1" t="s">
        <v>239</v>
      </c>
      <c r="AI241" s="17">
        <v>5</v>
      </c>
      <c r="AJ241" s="1"/>
    </row>
    <row r="242" spans="1:36" x14ac:dyDescent="0.2">
      <c r="A242" s="1" t="s">
        <v>680</v>
      </c>
      <c r="B242" s="1" t="s">
        <v>925</v>
      </c>
      <c r="C242" s="1" t="s">
        <v>1452</v>
      </c>
      <c r="D242" s="1" t="s">
        <v>1741</v>
      </c>
      <c r="E242" s="3">
        <v>119.1</v>
      </c>
      <c r="F242" s="3">
        <v>42.369444444444447</v>
      </c>
      <c r="G242" s="3">
        <v>0</v>
      </c>
      <c r="H242" s="3">
        <v>0.48333333333333334</v>
      </c>
      <c r="I242" s="3">
        <v>0.86111111111111116</v>
      </c>
      <c r="J242" s="3">
        <v>0</v>
      </c>
      <c r="K242" s="3">
        <v>0</v>
      </c>
      <c r="L242" s="3">
        <v>4.5079999999999973</v>
      </c>
      <c r="M242" s="3">
        <v>0</v>
      </c>
      <c r="N242" s="3">
        <v>11.28888888888889</v>
      </c>
      <c r="O242" s="3">
        <f>SUM(Table2[[#This Row],[Qualified Social Work Staff Hours]:[Other Social Work Staff Hours]])/Table2[[#This Row],[MDS Census]]</f>
        <v>9.4784961283701855E-2</v>
      </c>
      <c r="P242" s="3">
        <v>5.5166666666666666</v>
      </c>
      <c r="Q242" s="3">
        <v>0</v>
      </c>
      <c r="R242" s="3">
        <f>SUM(Table2[[#This Row],[Qualified Activities Professional Hours]:[Other Activities Professional Hours]])/Table2[[#This Row],[MDS Census]]</f>
        <v>4.6319619367478311E-2</v>
      </c>
      <c r="S242" s="3">
        <v>9.0746666666666673</v>
      </c>
      <c r="T242" s="3">
        <v>13.139777777777777</v>
      </c>
      <c r="U242" s="3">
        <v>0</v>
      </c>
      <c r="V242" s="3">
        <f>SUM(Table2[[#This Row],[Occupational Therapist Hours]:[OT Aide Hours]])/Table2[[#This Row],[MDS Census]]</f>
        <v>0.18651926485679637</v>
      </c>
      <c r="W242" s="3">
        <v>10.44777777777778</v>
      </c>
      <c r="X242" s="3">
        <v>15.250444444444444</v>
      </c>
      <c r="Y242" s="3">
        <v>0</v>
      </c>
      <c r="Z242" s="3">
        <f>SUM(Table2[[#This Row],[Physical Therapist (PT) Hours]:[PT Aide Hours]])/Table2[[#This Row],[MDS Census]]</f>
        <v>0.21577012781043009</v>
      </c>
      <c r="AA242" s="3">
        <v>0</v>
      </c>
      <c r="AB242" s="3">
        <v>0</v>
      </c>
      <c r="AC242" s="3">
        <v>0</v>
      </c>
      <c r="AD242" s="3">
        <v>0</v>
      </c>
      <c r="AE242" s="3">
        <v>0</v>
      </c>
      <c r="AF242" s="3">
        <v>0</v>
      </c>
      <c r="AG242" s="3">
        <v>0</v>
      </c>
      <c r="AH242" s="1" t="s">
        <v>240</v>
      </c>
      <c r="AI242" s="17">
        <v>5</v>
      </c>
      <c r="AJ242" s="1"/>
    </row>
    <row r="243" spans="1:36" x14ac:dyDescent="0.2">
      <c r="A243" s="1" t="s">
        <v>680</v>
      </c>
      <c r="B243" s="1" t="s">
        <v>926</v>
      </c>
      <c r="C243" s="1" t="s">
        <v>1395</v>
      </c>
      <c r="D243" s="1" t="s">
        <v>1735</v>
      </c>
      <c r="E243" s="3">
        <v>37.366666666666667</v>
      </c>
      <c r="F243" s="3">
        <v>5.7142222222222205</v>
      </c>
      <c r="G243" s="3">
        <v>0</v>
      </c>
      <c r="H243" s="3">
        <v>0.14444444444444443</v>
      </c>
      <c r="I243" s="3">
        <v>0.28888888888888886</v>
      </c>
      <c r="J243" s="3">
        <v>0</v>
      </c>
      <c r="K243" s="3">
        <v>0</v>
      </c>
      <c r="L243" s="3">
        <v>0.35555555555555551</v>
      </c>
      <c r="M243" s="3">
        <v>0</v>
      </c>
      <c r="N243" s="3">
        <v>0</v>
      </c>
      <c r="O243" s="3">
        <f>SUM(Table2[[#This Row],[Qualified Social Work Staff Hours]:[Other Social Work Staff Hours]])/Table2[[#This Row],[MDS Census]]</f>
        <v>0</v>
      </c>
      <c r="P243" s="3">
        <v>5.0401111111111119</v>
      </c>
      <c r="Q243" s="3">
        <v>0</v>
      </c>
      <c r="R243" s="3">
        <f>SUM(Table2[[#This Row],[Qualified Activities Professional Hours]:[Other Activities Professional Hours]])/Table2[[#This Row],[MDS Census]]</f>
        <v>0.13488254534641692</v>
      </c>
      <c r="S243" s="3">
        <v>0.76766666666666672</v>
      </c>
      <c r="T243" s="3">
        <v>1.5338888888888884</v>
      </c>
      <c r="U243" s="3">
        <v>0</v>
      </c>
      <c r="V243" s="3">
        <f>SUM(Table2[[#This Row],[Occupational Therapist Hours]:[OT Aide Hours]])/Table2[[#This Row],[MDS Census]]</f>
        <v>6.1593815046089781E-2</v>
      </c>
      <c r="W243" s="3">
        <v>0.31</v>
      </c>
      <c r="X243" s="3">
        <v>3.4548888888888887</v>
      </c>
      <c r="Y243" s="3">
        <v>0</v>
      </c>
      <c r="Z243" s="3">
        <f>SUM(Table2[[#This Row],[Physical Therapist (PT) Hours]:[PT Aide Hours]])/Table2[[#This Row],[MDS Census]]</f>
        <v>0.1007552780255724</v>
      </c>
      <c r="AA243" s="3">
        <v>0</v>
      </c>
      <c r="AB243" s="3">
        <v>0</v>
      </c>
      <c r="AC243" s="3">
        <v>0</v>
      </c>
      <c r="AD243" s="3">
        <v>0</v>
      </c>
      <c r="AE243" s="3">
        <v>0</v>
      </c>
      <c r="AF243" s="3">
        <v>0</v>
      </c>
      <c r="AG243" s="3">
        <v>0</v>
      </c>
      <c r="AH243" s="1" t="s">
        <v>241</v>
      </c>
      <c r="AI243" s="17">
        <v>5</v>
      </c>
      <c r="AJ243" s="1"/>
    </row>
    <row r="244" spans="1:36" x14ac:dyDescent="0.2">
      <c r="A244" s="1" t="s">
        <v>680</v>
      </c>
      <c r="B244" s="1" t="s">
        <v>927</v>
      </c>
      <c r="C244" s="1" t="s">
        <v>1439</v>
      </c>
      <c r="D244" s="1" t="s">
        <v>1741</v>
      </c>
      <c r="E244" s="3">
        <v>110.35555555555555</v>
      </c>
      <c r="F244" s="3">
        <v>22.4</v>
      </c>
      <c r="G244" s="3">
        <v>0</v>
      </c>
      <c r="H244" s="3">
        <v>0</v>
      </c>
      <c r="I244" s="3">
        <v>2.5472222222222221</v>
      </c>
      <c r="J244" s="3">
        <v>0</v>
      </c>
      <c r="K244" s="3">
        <v>0</v>
      </c>
      <c r="L244" s="3">
        <v>0</v>
      </c>
      <c r="M244" s="3">
        <v>2.5</v>
      </c>
      <c r="N244" s="3">
        <v>13.502777777777778</v>
      </c>
      <c r="O244" s="3">
        <f>SUM(Table2[[#This Row],[Qualified Social Work Staff Hours]:[Other Social Work Staff Hours]])/Table2[[#This Row],[MDS Census]]</f>
        <v>0.14501107531212246</v>
      </c>
      <c r="P244" s="3">
        <v>6.4222222222222225</v>
      </c>
      <c r="Q244" s="3">
        <v>24.172222222222221</v>
      </c>
      <c r="R244" s="3">
        <f>SUM(Table2[[#This Row],[Qualified Activities Professional Hours]:[Other Activities Professional Hours]])/Table2[[#This Row],[MDS Census]]</f>
        <v>0.27723519935561819</v>
      </c>
      <c r="S244" s="3">
        <v>0</v>
      </c>
      <c r="T244" s="3">
        <v>0</v>
      </c>
      <c r="U244" s="3">
        <v>0</v>
      </c>
      <c r="V244" s="3">
        <f>SUM(Table2[[#This Row],[Occupational Therapist Hours]:[OT Aide Hours]])/Table2[[#This Row],[MDS Census]]</f>
        <v>0</v>
      </c>
      <c r="W244" s="3">
        <v>0</v>
      </c>
      <c r="X244" s="3">
        <v>0</v>
      </c>
      <c r="Y244" s="3">
        <v>0</v>
      </c>
      <c r="Z244" s="3">
        <f>SUM(Table2[[#This Row],[Physical Therapist (PT) Hours]:[PT Aide Hours]])/Table2[[#This Row],[MDS Census]]</f>
        <v>0</v>
      </c>
      <c r="AA244" s="3">
        <v>0</v>
      </c>
      <c r="AB244" s="3">
        <v>0</v>
      </c>
      <c r="AC244" s="3">
        <v>0</v>
      </c>
      <c r="AD244" s="3">
        <v>0</v>
      </c>
      <c r="AE244" s="3">
        <v>0</v>
      </c>
      <c r="AF244" s="3">
        <v>68.424999999999997</v>
      </c>
      <c r="AG244" s="3">
        <v>0</v>
      </c>
      <c r="AH244" s="1" t="s">
        <v>242</v>
      </c>
      <c r="AI244" s="17">
        <v>5</v>
      </c>
      <c r="AJ244" s="1"/>
    </row>
    <row r="245" spans="1:36" x14ac:dyDescent="0.2">
      <c r="A245" s="1" t="s">
        <v>680</v>
      </c>
      <c r="B245" s="1" t="s">
        <v>928</v>
      </c>
      <c r="C245" s="1" t="s">
        <v>1439</v>
      </c>
      <c r="D245" s="1" t="s">
        <v>1741</v>
      </c>
      <c r="E245" s="3">
        <v>133.56666666666666</v>
      </c>
      <c r="F245" s="3">
        <v>10.388888888888889</v>
      </c>
      <c r="G245" s="3">
        <v>0</v>
      </c>
      <c r="H245" s="3">
        <v>0</v>
      </c>
      <c r="I245" s="3">
        <v>0</v>
      </c>
      <c r="J245" s="3">
        <v>0</v>
      </c>
      <c r="K245" s="3">
        <v>0</v>
      </c>
      <c r="L245" s="3">
        <v>0</v>
      </c>
      <c r="M245" s="3">
        <v>5.5111111111111111</v>
      </c>
      <c r="N245" s="3">
        <v>15.722222222222221</v>
      </c>
      <c r="O245" s="3">
        <f>SUM(Table2[[#This Row],[Qualified Social Work Staff Hours]:[Other Social Work Staff Hours]])/Table2[[#This Row],[MDS Census]]</f>
        <v>0.15897179935113553</v>
      </c>
      <c r="P245" s="3">
        <v>5.5111111111111111</v>
      </c>
      <c r="Q245" s="3">
        <v>19.516666666666666</v>
      </c>
      <c r="R245" s="3">
        <f>SUM(Table2[[#This Row],[Qualified Activities Professional Hours]:[Other Activities Professional Hours]])/Table2[[#This Row],[MDS Census]]</f>
        <v>0.18738041760252891</v>
      </c>
      <c r="S245" s="3">
        <v>0</v>
      </c>
      <c r="T245" s="3">
        <v>0</v>
      </c>
      <c r="U245" s="3">
        <v>0</v>
      </c>
      <c r="V245" s="3">
        <f>SUM(Table2[[#This Row],[Occupational Therapist Hours]:[OT Aide Hours]])/Table2[[#This Row],[MDS Census]]</f>
        <v>0</v>
      </c>
      <c r="W245" s="3">
        <v>0</v>
      </c>
      <c r="X245" s="3">
        <v>0</v>
      </c>
      <c r="Y245" s="3">
        <v>0</v>
      </c>
      <c r="Z245" s="3">
        <f>SUM(Table2[[#This Row],[Physical Therapist (PT) Hours]:[PT Aide Hours]])/Table2[[#This Row],[MDS Census]]</f>
        <v>0</v>
      </c>
      <c r="AA245" s="3">
        <v>0</v>
      </c>
      <c r="AB245" s="3">
        <v>0</v>
      </c>
      <c r="AC245" s="3">
        <v>0</v>
      </c>
      <c r="AD245" s="3">
        <v>0</v>
      </c>
      <c r="AE245" s="3">
        <v>0</v>
      </c>
      <c r="AF245" s="3">
        <v>0</v>
      </c>
      <c r="AG245" s="3">
        <v>0</v>
      </c>
      <c r="AH245" s="1" t="s">
        <v>243</v>
      </c>
      <c r="AI245" s="17">
        <v>5</v>
      </c>
      <c r="AJ245" s="1"/>
    </row>
    <row r="246" spans="1:36" x14ac:dyDescent="0.2">
      <c r="A246" s="1" t="s">
        <v>680</v>
      </c>
      <c r="B246" s="1" t="s">
        <v>929</v>
      </c>
      <c r="C246" s="1" t="s">
        <v>1556</v>
      </c>
      <c r="D246" s="1" t="s">
        <v>1777</v>
      </c>
      <c r="E246" s="3">
        <v>65.111111111111114</v>
      </c>
      <c r="F246" s="3">
        <v>7.9998888888888988</v>
      </c>
      <c r="G246" s="3">
        <v>0</v>
      </c>
      <c r="H246" s="3">
        <v>0.21577777777777779</v>
      </c>
      <c r="I246" s="3">
        <v>0.6</v>
      </c>
      <c r="J246" s="3">
        <v>0</v>
      </c>
      <c r="K246" s="3">
        <v>0</v>
      </c>
      <c r="L246" s="3">
        <v>4.903888888888889</v>
      </c>
      <c r="M246" s="3">
        <v>0</v>
      </c>
      <c r="N246" s="3">
        <v>5.3367777777777787</v>
      </c>
      <c r="O246" s="3">
        <f>SUM(Table2[[#This Row],[Qualified Social Work Staff Hours]:[Other Social Work Staff Hours]])/Table2[[#This Row],[MDS Census]]</f>
        <v>8.196416382252561E-2</v>
      </c>
      <c r="P246" s="3">
        <v>0</v>
      </c>
      <c r="Q246" s="3">
        <v>0</v>
      </c>
      <c r="R246" s="3">
        <f>SUM(Table2[[#This Row],[Qualified Activities Professional Hours]:[Other Activities Professional Hours]])/Table2[[#This Row],[MDS Census]]</f>
        <v>0</v>
      </c>
      <c r="S246" s="3">
        <v>1.3442222222222222</v>
      </c>
      <c r="T246" s="3">
        <v>13.446222222222223</v>
      </c>
      <c r="U246" s="3">
        <v>0</v>
      </c>
      <c r="V246" s="3">
        <f>SUM(Table2[[#This Row],[Occupational Therapist Hours]:[OT Aide Hours]])/Table2[[#This Row],[MDS Census]]</f>
        <v>0.22715699658703073</v>
      </c>
      <c r="W246" s="3">
        <v>1.0835555555555556</v>
      </c>
      <c r="X246" s="3">
        <v>15.251888888888889</v>
      </c>
      <c r="Y246" s="3">
        <v>0</v>
      </c>
      <c r="Z246" s="3">
        <f>SUM(Table2[[#This Row],[Physical Therapist (PT) Hours]:[PT Aide Hours]])/Table2[[#This Row],[MDS Census]]</f>
        <v>0.2508856655290102</v>
      </c>
      <c r="AA246" s="3">
        <v>0</v>
      </c>
      <c r="AB246" s="3">
        <v>0</v>
      </c>
      <c r="AC246" s="3">
        <v>0</v>
      </c>
      <c r="AD246" s="3">
        <v>0</v>
      </c>
      <c r="AE246" s="3">
        <v>0</v>
      </c>
      <c r="AF246" s="3">
        <v>0</v>
      </c>
      <c r="AG246" s="3">
        <v>0</v>
      </c>
      <c r="AH246" s="1" t="s">
        <v>244</v>
      </c>
      <c r="AI246" s="17">
        <v>5</v>
      </c>
      <c r="AJ246" s="1"/>
    </row>
    <row r="247" spans="1:36" x14ac:dyDescent="0.2">
      <c r="A247" s="1" t="s">
        <v>680</v>
      </c>
      <c r="B247" s="1" t="s">
        <v>930</v>
      </c>
      <c r="C247" s="1" t="s">
        <v>1439</v>
      </c>
      <c r="D247" s="1" t="s">
        <v>1741</v>
      </c>
      <c r="E247" s="3">
        <v>41.31111111111111</v>
      </c>
      <c r="F247" s="3">
        <v>5.7777777777777777</v>
      </c>
      <c r="G247" s="3">
        <v>0</v>
      </c>
      <c r="H247" s="3">
        <v>0.20833333333333334</v>
      </c>
      <c r="I247" s="3">
        <v>2.3111111111111109</v>
      </c>
      <c r="J247" s="3">
        <v>0</v>
      </c>
      <c r="K247" s="3">
        <v>0</v>
      </c>
      <c r="L247" s="3">
        <v>7.4083333333333332</v>
      </c>
      <c r="M247" s="3">
        <v>0</v>
      </c>
      <c r="N247" s="3">
        <v>0</v>
      </c>
      <c r="O247" s="3">
        <f>SUM(Table2[[#This Row],[Qualified Social Work Staff Hours]:[Other Social Work Staff Hours]])/Table2[[#This Row],[MDS Census]]</f>
        <v>0</v>
      </c>
      <c r="P247" s="3">
        <v>0</v>
      </c>
      <c r="Q247" s="3">
        <v>10.49366666666667</v>
      </c>
      <c r="R247" s="3">
        <f>SUM(Table2[[#This Row],[Qualified Activities Professional Hours]:[Other Activities Professional Hours]])/Table2[[#This Row],[MDS Census]]</f>
        <v>0.25401559978483063</v>
      </c>
      <c r="S247" s="3">
        <v>5.447111111111111</v>
      </c>
      <c r="T247" s="3">
        <v>6.6894444444444439</v>
      </c>
      <c r="U247" s="3">
        <v>0</v>
      </c>
      <c r="V247" s="3">
        <f>SUM(Table2[[#This Row],[Occupational Therapist Hours]:[OT Aide Hours]])/Table2[[#This Row],[MDS Census]]</f>
        <v>0.29378429263044648</v>
      </c>
      <c r="W247" s="3">
        <v>5.0523333333333325</v>
      </c>
      <c r="X247" s="3">
        <v>6.5315555555555544</v>
      </c>
      <c r="Y247" s="3">
        <v>0</v>
      </c>
      <c r="Z247" s="3">
        <f>SUM(Table2[[#This Row],[Physical Therapist (PT) Hours]:[PT Aide Hours]])/Table2[[#This Row],[MDS Census]]</f>
        <v>0.28040613232920919</v>
      </c>
      <c r="AA247" s="3">
        <v>0</v>
      </c>
      <c r="AB247" s="3">
        <v>0</v>
      </c>
      <c r="AC247" s="3">
        <v>0</v>
      </c>
      <c r="AD247" s="3">
        <v>0</v>
      </c>
      <c r="AE247" s="3">
        <v>0</v>
      </c>
      <c r="AF247" s="3">
        <v>6.3888888888888884E-2</v>
      </c>
      <c r="AG247" s="3">
        <v>0</v>
      </c>
      <c r="AH247" s="1" t="s">
        <v>245</v>
      </c>
      <c r="AI247" s="17">
        <v>5</v>
      </c>
      <c r="AJ247" s="1"/>
    </row>
    <row r="248" spans="1:36" x14ac:dyDescent="0.2">
      <c r="A248" s="1" t="s">
        <v>680</v>
      </c>
      <c r="B248" s="1" t="s">
        <v>931</v>
      </c>
      <c r="C248" s="1" t="s">
        <v>1473</v>
      </c>
      <c r="D248" s="1" t="s">
        <v>1754</v>
      </c>
      <c r="E248" s="3">
        <v>80.888888888888886</v>
      </c>
      <c r="F248" s="3">
        <v>5.1555555555555559</v>
      </c>
      <c r="G248" s="3">
        <v>0.26666666666666666</v>
      </c>
      <c r="H248" s="3">
        <v>0.51955555555555566</v>
      </c>
      <c r="I248" s="3">
        <v>5.6</v>
      </c>
      <c r="J248" s="3">
        <v>0</v>
      </c>
      <c r="K248" s="3">
        <v>0</v>
      </c>
      <c r="L248" s="3">
        <v>2.0223333333333331</v>
      </c>
      <c r="M248" s="3">
        <v>0</v>
      </c>
      <c r="N248" s="3">
        <v>15.822222222222223</v>
      </c>
      <c r="O248" s="3">
        <f>SUM(Table2[[#This Row],[Qualified Social Work Staff Hours]:[Other Social Work Staff Hours]])/Table2[[#This Row],[MDS Census]]</f>
        <v>0.19560439560439563</v>
      </c>
      <c r="P248" s="3">
        <v>5.0666666666666664</v>
      </c>
      <c r="Q248" s="3">
        <v>8.5166666666666675</v>
      </c>
      <c r="R248" s="3">
        <f>SUM(Table2[[#This Row],[Qualified Activities Professional Hours]:[Other Activities Professional Hours]])/Table2[[#This Row],[MDS Census]]</f>
        <v>0.16792582417582419</v>
      </c>
      <c r="S248" s="3">
        <v>5.7797777777777775</v>
      </c>
      <c r="T248" s="3">
        <v>5.641222222222221</v>
      </c>
      <c r="U248" s="3">
        <v>0</v>
      </c>
      <c r="V248" s="3">
        <f>SUM(Table2[[#This Row],[Occupational Therapist Hours]:[OT Aide Hours]])/Table2[[#This Row],[MDS Census]]</f>
        <v>0.14119368131868132</v>
      </c>
      <c r="W248" s="3">
        <v>9.5861111111111104</v>
      </c>
      <c r="X248" s="3">
        <v>10.122444444444445</v>
      </c>
      <c r="Y248" s="3">
        <v>0</v>
      </c>
      <c r="Z248" s="3">
        <f>SUM(Table2[[#This Row],[Physical Therapist (PT) Hours]:[PT Aide Hours]])/Table2[[#This Row],[MDS Census]]</f>
        <v>0.24364972527472528</v>
      </c>
      <c r="AA248" s="3">
        <v>0</v>
      </c>
      <c r="AB248" s="3">
        <v>0</v>
      </c>
      <c r="AC248" s="3">
        <v>0</v>
      </c>
      <c r="AD248" s="3">
        <v>0</v>
      </c>
      <c r="AE248" s="3">
        <v>0</v>
      </c>
      <c r="AF248" s="3">
        <v>1.2530000000000001</v>
      </c>
      <c r="AG248" s="3">
        <v>0</v>
      </c>
      <c r="AH248" s="1" t="s">
        <v>246</v>
      </c>
      <c r="AI248" s="17">
        <v>5</v>
      </c>
      <c r="AJ248" s="1"/>
    </row>
    <row r="249" spans="1:36" x14ac:dyDescent="0.2">
      <c r="A249" s="1" t="s">
        <v>680</v>
      </c>
      <c r="B249" s="1" t="s">
        <v>932</v>
      </c>
      <c r="C249" s="1" t="s">
        <v>1446</v>
      </c>
      <c r="D249" s="1" t="s">
        <v>1741</v>
      </c>
      <c r="E249" s="3">
        <v>19</v>
      </c>
      <c r="F249" s="3">
        <v>11.377777777777778</v>
      </c>
      <c r="G249" s="3">
        <v>0.25555555555555554</v>
      </c>
      <c r="H249" s="3">
        <v>0</v>
      </c>
      <c r="I249" s="3">
        <v>1.0055555555555555</v>
      </c>
      <c r="J249" s="3">
        <v>0</v>
      </c>
      <c r="K249" s="3">
        <v>0</v>
      </c>
      <c r="L249" s="3">
        <v>1.7812222222222214</v>
      </c>
      <c r="M249" s="3">
        <v>5.3591111111111109</v>
      </c>
      <c r="N249" s="3">
        <v>0</v>
      </c>
      <c r="O249" s="3">
        <f>SUM(Table2[[#This Row],[Qualified Social Work Staff Hours]:[Other Social Work Staff Hours]])/Table2[[#This Row],[MDS Census]]</f>
        <v>0.28205847953216373</v>
      </c>
      <c r="P249" s="3">
        <v>0</v>
      </c>
      <c r="Q249" s="3">
        <v>0</v>
      </c>
      <c r="R249" s="3">
        <f>SUM(Table2[[#This Row],[Qualified Activities Professional Hours]:[Other Activities Professional Hours]])/Table2[[#This Row],[MDS Census]]</f>
        <v>0</v>
      </c>
      <c r="S249" s="3">
        <v>3.6105555555555569</v>
      </c>
      <c r="T249" s="3">
        <v>4.1803333333333326</v>
      </c>
      <c r="U249" s="3">
        <v>0</v>
      </c>
      <c r="V249" s="3">
        <f>SUM(Table2[[#This Row],[Occupational Therapist Hours]:[OT Aide Hours]])/Table2[[#This Row],[MDS Census]]</f>
        <v>0.41004678362573105</v>
      </c>
      <c r="W249" s="3">
        <v>6.3017777777777777</v>
      </c>
      <c r="X249" s="3">
        <v>2.92011111111111</v>
      </c>
      <c r="Y249" s="3">
        <v>0</v>
      </c>
      <c r="Z249" s="3">
        <f>SUM(Table2[[#This Row],[Physical Therapist (PT) Hours]:[PT Aide Hours]])/Table2[[#This Row],[MDS Census]]</f>
        <v>0.48536257309941516</v>
      </c>
      <c r="AA249" s="3">
        <v>0</v>
      </c>
      <c r="AB249" s="3">
        <v>0</v>
      </c>
      <c r="AC249" s="3">
        <v>0</v>
      </c>
      <c r="AD249" s="3">
        <v>0</v>
      </c>
      <c r="AE249" s="3">
        <v>0</v>
      </c>
      <c r="AF249" s="3">
        <v>0</v>
      </c>
      <c r="AG249" s="3">
        <v>0</v>
      </c>
      <c r="AH249" s="1" t="s">
        <v>247</v>
      </c>
      <c r="AI249" s="17">
        <v>5</v>
      </c>
      <c r="AJ249" s="1"/>
    </row>
    <row r="250" spans="1:36" x14ac:dyDescent="0.2">
      <c r="A250" s="1" t="s">
        <v>680</v>
      </c>
      <c r="B250" s="1" t="s">
        <v>933</v>
      </c>
      <c r="C250" s="1" t="s">
        <v>1412</v>
      </c>
      <c r="D250" s="1" t="s">
        <v>1734</v>
      </c>
      <c r="E250" s="3">
        <v>10.533333333333333</v>
      </c>
      <c r="F250" s="3">
        <v>4.9777777777777779</v>
      </c>
      <c r="G250" s="3">
        <v>0</v>
      </c>
      <c r="H250" s="3">
        <v>0.05</v>
      </c>
      <c r="I250" s="3">
        <v>0.82499999999999996</v>
      </c>
      <c r="J250" s="3">
        <v>0</v>
      </c>
      <c r="K250" s="3">
        <v>0</v>
      </c>
      <c r="L250" s="3">
        <v>0.1</v>
      </c>
      <c r="M250" s="3">
        <v>0</v>
      </c>
      <c r="N250" s="3">
        <v>5.4666666666666668</v>
      </c>
      <c r="O250" s="3">
        <f>SUM(Table2[[#This Row],[Qualified Social Work Staff Hours]:[Other Social Work Staff Hours]])/Table2[[#This Row],[MDS Census]]</f>
        <v>0.51898734177215189</v>
      </c>
      <c r="P250" s="3">
        <v>3.0472222222222221</v>
      </c>
      <c r="Q250" s="3">
        <v>0.33333333333333331</v>
      </c>
      <c r="R250" s="3">
        <f>SUM(Table2[[#This Row],[Qualified Activities Professional Hours]:[Other Activities Professional Hours]])/Table2[[#This Row],[MDS Census]]</f>
        <v>0.32093881856540085</v>
      </c>
      <c r="S250" s="3">
        <v>3.9888888888888889</v>
      </c>
      <c r="T250" s="3">
        <v>3.4777777777777779</v>
      </c>
      <c r="U250" s="3">
        <v>0</v>
      </c>
      <c r="V250" s="3">
        <f>SUM(Table2[[#This Row],[Occupational Therapist Hours]:[OT Aide Hours]])/Table2[[#This Row],[MDS Census]]</f>
        <v>0.70886075949367089</v>
      </c>
      <c r="W250" s="3">
        <v>2.2777777777777777</v>
      </c>
      <c r="X250" s="3">
        <v>3.4083333333333332</v>
      </c>
      <c r="Y250" s="3">
        <v>0.35555555555555557</v>
      </c>
      <c r="Z250" s="3">
        <f>SUM(Table2[[#This Row],[Physical Therapist (PT) Hours]:[PT Aide Hours]])/Table2[[#This Row],[MDS Census]]</f>
        <v>0.57357594936708856</v>
      </c>
      <c r="AA250" s="3">
        <v>0</v>
      </c>
      <c r="AB250" s="3">
        <v>0</v>
      </c>
      <c r="AC250" s="3">
        <v>0</v>
      </c>
      <c r="AD250" s="3">
        <v>0</v>
      </c>
      <c r="AE250" s="3">
        <v>0</v>
      </c>
      <c r="AF250" s="3">
        <v>0.42222222222222222</v>
      </c>
      <c r="AG250" s="3">
        <v>0</v>
      </c>
      <c r="AH250" s="1" t="s">
        <v>248</v>
      </c>
      <c r="AI250" s="17">
        <v>5</v>
      </c>
      <c r="AJ250" s="1"/>
    </row>
    <row r="251" spans="1:36" x14ac:dyDescent="0.2">
      <c r="A251" s="1" t="s">
        <v>680</v>
      </c>
      <c r="B251" s="1" t="s">
        <v>934</v>
      </c>
      <c r="C251" s="1" t="s">
        <v>1459</v>
      </c>
      <c r="D251" s="1" t="s">
        <v>1743</v>
      </c>
      <c r="E251" s="3">
        <v>72.2</v>
      </c>
      <c r="F251" s="3">
        <v>5.333333333333333</v>
      </c>
      <c r="G251" s="3">
        <v>0.33333333333333331</v>
      </c>
      <c r="H251" s="3">
        <v>0.29444444444444445</v>
      </c>
      <c r="I251" s="3">
        <v>5.333333333333333</v>
      </c>
      <c r="J251" s="3">
        <v>0</v>
      </c>
      <c r="K251" s="3">
        <v>0</v>
      </c>
      <c r="L251" s="3">
        <v>3.0561111111111114</v>
      </c>
      <c r="M251" s="3">
        <v>5.5111111111111111</v>
      </c>
      <c r="N251" s="3">
        <v>0</v>
      </c>
      <c r="O251" s="3">
        <f>SUM(Table2[[#This Row],[Qualified Social Work Staff Hours]:[Other Social Work Staff Hours]])/Table2[[#This Row],[MDS Census]]</f>
        <v>7.6331178824253609E-2</v>
      </c>
      <c r="P251" s="3">
        <v>0</v>
      </c>
      <c r="Q251" s="3">
        <v>10.089222222222222</v>
      </c>
      <c r="R251" s="3">
        <f>SUM(Table2[[#This Row],[Qualified Activities Professional Hours]:[Other Activities Professional Hours]])/Table2[[#This Row],[MDS Census]]</f>
        <v>0.13973991997537705</v>
      </c>
      <c r="S251" s="3">
        <v>2.4890000000000003</v>
      </c>
      <c r="T251" s="3">
        <v>8.985000000000003</v>
      </c>
      <c r="U251" s="3">
        <v>0</v>
      </c>
      <c r="V251" s="3">
        <f>SUM(Table2[[#This Row],[Occupational Therapist Hours]:[OT Aide Hours]])/Table2[[#This Row],[MDS Census]]</f>
        <v>0.15891966759002774</v>
      </c>
      <c r="W251" s="3">
        <v>3.1556666666666677</v>
      </c>
      <c r="X251" s="3">
        <v>6.9491111111111135</v>
      </c>
      <c r="Y251" s="3">
        <v>0</v>
      </c>
      <c r="Z251" s="3">
        <f>SUM(Table2[[#This Row],[Physical Therapist (PT) Hours]:[PT Aide Hours]])/Table2[[#This Row],[MDS Census]]</f>
        <v>0.13995537088334875</v>
      </c>
      <c r="AA251" s="3">
        <v>0</v>
      </c>
      <c r="AB251" s="3">
        <v>0</v>
      </c>
      <c r="AC251" s="3">
        <v>0</v>
      </c>
      <c r="AD251" s="3">
        <v>0</v>
      </c>
      <c r="AE251" s="3">
        <v>0</v>
      </c>
      <c r="AF251" s="3">
        <v>0</v>
      </c>
      <c r="AG251" s="3">
        <v>0</v>
      </c>
      <c r="AH251" s="1" t="s">
        <v>249</v>
      </c>
      <c r="AI251" s="17">
        <v>5</v>
      </c>
      <c r="AJ251" s="1"/>
    </row>
    <row r="252" spans="1:36" x14ac:dyDescent="0.2">
      <c r="A252" s="1" t="s">
        <v>680</v>
      </c>
      <c r="B252" s="1" t="s">
        <v>935</v>
      </c>
      <c r="C252" s="1" t="s">
        <v>1376</v>
      </c>
      <c r="D252" s="1" t="s">
        <v>1751</v>
      </c>
      <c r="E252" s="3">
        <v>72.222222222222229</v>
      </c>
      <c r="F252" s="3">
        <v>4.4444444444444446</v>
      </c>
      <c r="G252" s="3">
        <v>0.26666666666666666</v>
      </c>
      <c r="H252" s="3">
        <v>0.25555555555555554</v>
      </c>
      <c r="I252" s="3">
        <v>1.7777777777777777</v>
      </c>
      <c r="J252" s="3">
        <v>0</v>
      </c>
      <c r="K252" s="3">
        <v>0</v>
      </c>
      <c r="L252" s="3">
        <v>0.91222222222222205</v>
      </c>
      <c r="M252" s="3">
        <v>5.0666666666666664</v>
      </c>
      <c r="N252" s="3">
        <v>0</v>
      </c>
      <c r="O252" s="3">
        <f>SUM(Table2[[#This Row],[Qualified Social Work Staff Hours]:[Other Social Work Staff Hours]])/Table2[[#This Row],[MDS Census]]</f>
        <v>7.015384615384615E-2</v>
      </c>
      <c r="P252" s="3">
        <v>4.7111111111111112</v>
      </c>
      <c r="Q252" s="3">
        <v>4.0750000000000002</v>
      </c>
      <c r="R252" s="3">
        <f>SUM(Table2[[#This Row],[Qualified Activities Professional Hours]:[Other Activities Professional Hours]])/Table2[[#This Row],[MDS Census]]</f>
        <v>0.12165384615384615</v>
      </c>
      <c r="S252" s="3">
        <v>2.2982222222222224</v>
      </c>
      <c r="T252" s="3">
        <v>4.4622222222222234</v>
      </c>
      <c r="U252" s="3">
        <v>0</v>
      </c>
      <c r="V252" s="3">
        <f>SUM(Table2[[#This Row],[Occupational Therapist Hours]:[OT Aide Hours]])/Table2[[#This Row],[MDS Census]]</f>
        <v>9.3606153846153853E-2</v>
      </c>
      <c r="W252" s="3">
        <v>2.1145555555555551</v>
      </c>
      <c r="X252" s="3">
        <v>8.8907777777777781</v>
      </c>
      <c r="Y252" s="3">
        <v>0</v>
      </c>
      <c r="Z252" s="3">
        <f>SUM(Table2[[#This Row],[Physical Therapist (PT) Hours]:[PT Aide Hours]])/Table2[[#This Row],[MDS Census]]</f>
        <v>0.15238153846153843</v>
      </c>
      <c r="AA252" s="3">
        <v>0</v>
      </c>
      <c r="AB252" s="3">
        <v>0</v>
      </c>
      <c r="AC252" s="3">
        <v>0</v>
      </c>
      <c r="AD252" s="3">
        <v>0</v>
      </c>
      <c r="AE252" s="3">
        <v>0</v>
      </c>
      <c r="AF252" s="3">
        <v>0</v>
      </c>
      <c r="AG252" s="3">
        <v>0</v>
      </c>
      <c r="AH252" s="1" t="s">
        <v>250</v>
      </c>
      <c r="AI252" s="17">
        <v>5</v>
      </c>
      <c r="AJ252" s="1"/>
    </row>
    <row r="253" spans="1:36" x14ac:dyDescent="0.2">
      <c r="A253" s="1" t="s">
        <v>680</v>
      </c>
      <c r="B253" s="1" t="s">
        <v>936</v>
      </c>
      <c r="C253" s="1" t="s">
        <v>1557</v>
      </c>
      <c r="D253" s="1" t="s">
        <v>1714</v>
      </c>
      <c r="E253" s="3">
        <v>53.077777777777776</v>
      </c>
      <c r="F253" s="3">
        <v>2.0444444444444443</v>
      </c>
      <c r="G253" s="3">
        <v>0.12000000000000001</v>
      </c>
      <c r="H253" s="3">
        <v>0.37555555555555559</v>
      </c>
      <c r="I253" s="3">
        <v>0.56111111111111112</v>
      </c>
      <c r="J253" s="3">
        <v>0</v>
      </c>
      <c r="K253" s="3">
        <v>0</v>
      </c>
      <c r="L253" s="3">
        <v>9.587666666666669</v>
      </c>
      <c r="M253" s="3">
        <v>0</v>
      </c>
      <c r="N253" s="3">
        <v>5.333333333333333</v>
      </c>
      <c r="O253" s="3">
        <f>SUM(Table2[[#This Row],[Qualified Social Work Staff Hours]:[Other Social Work Staff Hours]])/Table2[[#This Row],[MDS Census]]</f>
        <v>0.10048147372828134</v>
      </c>
      <c r="P253" s="3">
        <v>0</v>
      </c>
      <c r="Q253" s="3">
        <v>0</v>
      </c>
      <c r="R253" s="3">
        <f>SUM(Table2[[#This Row],[Qualified Activities Professional Hours]:[Other Activities Professional Hours]])/Table2[[#This Row],[MDS Census]]</f>
        <v>0</v>
      </c>
      <c r="S253" s="3">
        <v>4.2565555555555559</v>
      </c>
      <c r="T253" s="3">
        <v>12.871555555555556</v>
      </c>
      <c r="U253" s="3">
        <v>0</v>
      </c>
      <c r="V253" s="3">
        <f>SUM(Table2[[#This Row],[Occupational Therapist Hours]:[OT Aide Hours]])/Table2[[#This Row],[MDS Census]]</f>
        <v>0.32269834624241156</v>
      </c>
      <c r="W253" s="3">
        <v>4.0497777777777779</v>
      </c>
      <c r="X253" s="3">
        <v>12.763666666666664</v>
      </c>
      <c r="Y253" s="3">
        <v>0</v>
      </c>
      <c r="Z253" s="3">
        <f>SUM(Table2[[#This Row],[Physical Therapist (PT) Hours]:[PT Aide Hours]])/Table2[[#This Row],[MDS Census]]</f>
        <v>0.31676993929244296</v>
      </c>
      <c r="AA253" s="3">
        <v>0</v>
      </c>
      <c r="AB253" s="3">
        <v>0</v>
      </c>
      <c r="AC253" s="3">
        <v>0</v>
      </c>
      <c r="AD253" s="3">
        <v>0</v>
      </c>
      <c r="AE253" s="3">
        <v>0</v>
      </c>
      <c r="AF253" s="3">
        <v>0</v>
      </c>
      <c r="AG253" s="3">
        <v>0</v>
      </c>
      <c r="AH253" s="1" t="s">
        <v>251</v>
      </c>
      <c r="AI253" s="17">
        <v>5</v>
      </c>
      <c r="AJ253" s="1"/>
    </row>
    <row r="254" spans="1:36" x14ac:dyDescent="0.2">
      <c r="A254" s="1" t="s">
        <v>680</v>
      </c>
      <c r="B254" s="1" t="s">
        <v>937</v>
      </c>
      <c r="C254" s="1" t="s">
        <v>1558</v>
      </c>
      <c r="D254" s="1" t="s">
        <v>1741</v>
      </c>
      <c r="E254" s="3">
        <v>125.27777777777777</v>
      </c>
      <c r="F254" s="3">
        <v>0</v>
      </c>
      <c r="G254" s="3">
        <v>0</v>
      </c>
      <c r="H254" s="3">
        <v>0</v>
      </c>
      <c r="I254" s="3">
        <v>4.7111111111111112</v>
      </c>
      <c r="J254" s="3">
        <v>0</v>
      </c>
      <c r="K254" s="3">
        <v>0</v>
      </c>
      <c r="L254" s="3">
        <v>11.453111111111111</v>
      </c>
      <c r="M254" s="3">
        <v>0</v>
      </c>
      <c r="N254" s="3">
        <v>0</v>
      </c>
      <c r="O254" s="3">
        <f>SUM(Table2[[#This Row],[Qualified Social Work Staff Hours]:[Other Social Work Staff Hours]])/Table2[[#This Row],[MDS Census]]</f>
        <v>0</v>
      </c>
      <c r="P254" s="3">
        <v>0</v>
      </c>
      <c r="Q254" s="3">
        <v>0</v>
      </c>
      <c r="R254" s="3">
        <f>SUM(Table2[[#This Row],[Qualified Activities Professional Hours]:[Other Activities Professional Hours]])/Table2[[#This Row],[MDS Census]]</f>
        <v>0</v>
      </c>
      <c r="S254" s="3">
        <v>25.677111111111103</v>
      </c>
      <c r="T254" s="3">
        <v>31.096111111111114</v>
      </c>
      <c r="U254" s="3">
        <v>0</v>
      </c>
      <c r="V254" s="3">
        <f>SUM(Table2[[#This Row],[Occupational Therapist Hours]:[OT Aide Hours]])/Table2[[#This Row],[MDS Census]]</f>
        <v>0.45317871396895787</v>
      </c>
      <c r="W254" s="3">
        <v>18.463666666666658</v>
      </c>
      <c r="X254" s="3">
        <v>29.737444444444442</v>
      </c>
      <c r="Y254" s="3">
        <v>2.0277777777777781</v>
      </c>
      <c r="Z254" s="3">
        <f>SUM(Table2[[#This Row],[Physical Therapist (PT) Hours]:[PT Aide Hours]])/Table2[[#This Row],[MDS Census]]</f>
        <v>0.40094013303769399</v>
      </c>
      <c r="AA254" s="3">
        <v>0</v>
      </c>
      <c r="AB254" s="3">
        <v>0</v>
      </c>
      <c r="AC254" s="3">
        <v>0</v>
      </c>
      <c r="AD254" s="3">
        <v>70.263888888888886</v>
      </c>
      <c r="AE254" s="3">
        <v>0</v>
      </c>
      <c r="AF254" s="3">
        <v>0</v>
      </c>
      <c r="AG254" s="3">
        <v>0</v>
      </c>
      <c r="AH254" s="1" t="s">
        <v>252</v>
      </c>
      <c r="AI254" s="17">
        <v>5</v>
      </c>
      <c r="AJ254" s="1"/>
    </row>
    <row r="255" spans="1:36" x14ac:dyDescent="0.2">
      <c r="A255" s="1" t="s">
        <v>680</v>
      </c>
      <c r="B255" s="1" t="s">
        <v>938</v>
      </c>
      <c r="C255" s="1" t="s">
        <v>1438</v>
      </c>
      <c r="D255" s="1" t="s">
        <v>1706</v>
      </c>
      <c r="E255" s="3">
        <v>103.4</v>
      </c>
      <c r="F255" s="3">
        <v>5.6888888888888891</v>
      </c>
      <c r="G255" s="3">
        <v>0.1111111111111111</v>
      </c>
      <c r="H255" s="3">
        <v>0.33333333333333331</v>
      </c>
      <c r="I255" s="3">
        <v>3.4666666666666668</v>
      </c>
      <c r="J255" s="3">
        <v>0</v>
      </c>
      <c r="K255" s="3">
        <v>0</v>
      </c>
      <c r="L255" s="3">
        <v>3.5050000000000003</v>
      </c>
      <c r="M255" s="3">
        <v>5.6888888888888891</v>
      </c>
      <c r="N255" s="3">
        <v>1.9388888888888889</v>
      </c>
      <c r="O255" s="3">
        <f>SUM(Table2[[#This Row],[Qualified Social Work Staff Hours]:[Other Social Work Staff Hours]])/Table2[[#This Row],[MDS Census]]</f>
        <v>7.3769611003653562E-2</v>
      </c>
      <c r="P255" s="3">
        <v>5.6</v>
      </c>
      <c r="Q255" s="3">
        <v>4.8985555555555571</v>
      </c>
      <c r="R255" s="3">
        <f>SUM(Table2[[#This Row],[Qualified Activities Professional Hours]:[Other Activities Professional Hours]])/Table2[[#This Row],[MDS Census]]</f>
        <v>0.10153341929937675</v>
      </c>
      <c r="S255" s="3">
        <v>4.6887777777777764</v>
      </c>
      <c r="T255" s="3">
        <v>14.103999999999999</v>
      </c>
      <c r="U255" s="3">
        <v>0</v>
      </c>
      <c r="V255" s="3">
        <f>SUM(Table2[[#This Row],[Occupational Therapist Hours]:[OT Aide Hours]])/Table2[[#This Row],[MDS Census]]</f>
        <v>0.18174833440790886</v>
      </c>
      <c r="W255" s="3">
        <v>7.9581111111111111</v>
      </c>
      <c r="X255" s="3">
        <v>14.20777777777778</v>
      </c>
      <c r="Y255" s="3">
        <v>0</v>
      </c>
      <c r="Z255" s="3">
        <f>SUM(Table2[[#This Row],[Physical Therapist (PT) Hours]:[PT Aide Hours]])/Table2[[#This Row],[MDS Census]]</f>
        <v>0.21437029873200086</v>
      </c>
      <c r="AA255" s="3">
        <v>0</v>
      </c>
      <c r="AB255" s="3">
        <v>0</v>
      </c>
      <c r="AC255" s="3">
        <v>0</v>
      </c>
      <c r="AD255" s="3">
        <v>0</v>
      </c>
      <c r="AE255" s="3">
        <v>0</v>
      </c>
      <c r="AF255" s="3">
        <v>0</v>
      </c>
      <c r="AG255" s="3">
        <v>0</v>
      </c>
      <c r="AH255" s="1" t="s">
        <v>253</v>
      </c>
      <c r="AI255" s="17">
        <v>5</v>
      </c>
      <c r="AJ255" s="1"/>
    </row>
    <row r="256" spans="1:36" x14ac:dyDescent="0.2">
      <c r="A256" s="1" t="s">
        <v>680</v>
      </c>
      <c r="B256" s="1" t="s">
        <v>939</v>
      </c>
      <c r="C256" s="1" t="s">
        <v>1416</v>
      </c>
      <c r="D256" s="1" t="s">
        <v>1759</v>
      </c>
      <c r="E256" s="3">
        <v>67.566666666666663</v>
      </c>
      <c r="F256" s="3">
        <v>10.666666666666666</v>
      </c>
      <c r="G256" s="3">
        <v>0.1</v>
      </c>
      <c r="H256" s="3">
        <v>0.2722222222222222</v>
      </c>
      <c r="I256" s="3">
        <v>0.91111111111111109</v>
      </c>
      <c r="J256" s="3">
        <v>0</v>
      </c>
      <c r="K256" s="3">
        <v>0</v>
      </c>
      <c r="L256" s="3">
        <v>3.2984444444444447</v>
      </c>
      <c r="M256" s="3">
        <v>4.6222222222222218</v>
      </c>
      <c r="N256" s="3">
        <v>3.1444444444444444</v>
      </c>
      <c r="O256" s="3">
        <f>SUM(Table2[[#This Row],[Qualified Social Work Staff Hours]:[Other Social Work Staff Hours]])/Table2[[#This Row],[MDS Census]]</f>
        <v>0.11494819930932412</v>
      </c>
      <c r="P256" s="3">
        <v>4.083333333333333</v>
      </c>
      <c r="Q256" s="3">
        <v>23.608333333333334</v>
      </c>
      <c r="R256" s="3">
        <f>SUM(Table2[[#This Row],[Qualified Activities Professional Hours]:[Other Activities Professional Hours]])/Table2[[#This Row],[MDS Census]]</f>
        <v>0.4098421312284164</v>
      </c>
      <c r="S256" s="3">
        <v>4.6746666666666661</v>
      </c>
      <c r="T256" s="3">
        <v>4.413666666666666</v>
      </c>
      <c r="U256" s="3">
        <v>0</v>
      </c>
      <c r="V256" s="3">
        <f>SUM(Table2[[#This Row],[Occupational Therapist Hours]:[OT Aide Hours]])/Table2[[#This Row],[MDS Census]]</f>
        <v>0.13450912678835716</v>
      </c>
      <c r="W256" s="3">
        <v>3.6524444444444453</v>
      </c>
      <c r="X256" s="3">
        <v>5.3376666666666654</v>
      </c>
      <c r="Y256" s="3">
        <v>0</v>
      </c>
      <c r="Z256" s="3">
        <f>SUM(Table2[[#This Row],[Physical Therapist (PT) Hours]:[PT Aide Hours]])/Table2[[#This Row],[MDS Census]]</f>
        <v>0.13305541851669134</v>
      </c>
      <c r="AA256" s="3">
        <v>0</v>
      </c>
      <c r="AB256" s="3">
        <v>0</v>
      </c>
      <c r="AC256" s="3">
        <v>0</v>
      </c>
      <c r="AD256" s="3">
        <v>0</v>
      </c>
      <c r="AE256" s="3">
        <v>0</v>
      </c>
      <c r="AF256" s="3">
        <v>0</v>
      </c>
      <c r="AG256" s="3">
        <v>0</v>
      </c>
      <c r="AH256" s="1" t="s">
        <v>254</v>
      </c>
      <c r="AI256" s="17">
        <v>5</v>
      </c>
      <c r="AJ256" s="1"/>
    </row>
    <row r="257" spans="1:36" x14ac:dyDescent="0.2">
      <c r="A257" s="1" t="s">
        <v>680</v>
      </c>
      <c r="B257" s="1" t="s">
        <v>940</v>
      </c>
      <c r="C257" s="1" t="s">
        <v>1439</v>
      </c>
      <c r="D257" s="1" t="s">
        <v>1741</v>
      </c>
      <c r="E257" s="3">
        <v>114.2</v>
      </c>
      <c r="F257" s="3">
        <v>5.6888888888888891</v>
      </c>
      <c r="G257" s="3">
        <v>0</v>
      </c>
      <c r="H257" s="3">
        <v>0</v>
      </c>
      <c r="I257" s="3">
        <v>6.2777777777777777</v>
      </c>
      <c r="J257" s="3">
        <v>0</v>
      </c>
      <c r="K257" s="3">
        <v>0</v>
      </c>
      <c r="L257" s="3">
        <v>4.4943333333333335</v>
      </c>
      <c r="M257" s="3">
        <v>2.4416666666666669</v>
      </c>
      <c r="N257" s="3">
        <v>0</v>
      </c>
      <c r="O257" s="3">
        <f>SUM(Table2[[#This Row],[Qualified Social Work Staff Hours]:[Other Social Work Staff Hours]])/Table2[[#This Row],[MDS Census]]</f>
        <v>2.138061879743141E-2</v>
      </c>
      <c r="P257" s="3">
        <v>5.1333333333333337</v>
      </c>
      <c r="Q257" s="3">
        <v>22.486111111111111</v>
      </c>
      <c r="R257" s="3">
        <f>SUM(Table2[[#This Row],[Qualified Activities Professional Hours]:[Other Activities Professional Hours]])/Table2[[#This Row],[MDS Census]]</f>
        <v>0.24185152753453978</v>
      </c>
      <c r="S257" s="3">
        <v>5.3304444444444457</v>
      </c>
      <c r="T257" s="3">
        <v>4.5683333333333334</v>
      </c>
      <c r="U257" s="3">
        <v>0</v>
      </c>
      <c r="V257" s="3">
        <f>SUM(Table2[[#This Row],[Occupational Therapist Hours]:[OT Aide Hours]])/Table2[[#This Row],[MDS Census]]</f>
        <v>8.6679315041836943E-2</v>
      </c>
      <c r="W257" s="3">
        <v>5.4971111111111108</v>
      </c>
      <c r="X257" s="3">
        <v>8.9192222222222242</v>
      </c>
      <c r="Y257" s="3">
        <v>1.0775555555555554</v>
      </c>
      <c r="Z257" s="3">
        <f>SUM(Table2[[#This Row],[Physical Therapist (PT) Hours]:[PT Aide Hours]])/Table2[[#This Row],[MDS Census]]</f>
        <v>0.13567328273983265</v>
      </c>
      <c r="AA257" s="3">
        <v>0</v>
      </c>
      <c r="AB257" s="3">
        <v>0</v>
      </c>
      <c r="AC257" s="3">
        <v>0</v>
      </c>
      <c r="AD257" s="3">
        <v>0</v>
      </c>
      <c r="AE257" s="3">
        <v>0</v>
      </c>
      <c r="AF257" s="3">
        <v>0</v>
      </c>
      <c r="AG257" s="3">
        <v>0</v>
      </c>
      <c r="AH257" s="1" t="s">
        <v>255</v>
      </c>
      <c r="AI257" s="17">
        <v>5</v>
      </c>
      <c r="AJ257" s="1"/>
    </row>
    <row r="258" spans="1:36" x14ac:dyDescent="0.2">
      <c r="A258" s="1" t="s">
        <v>680</v>
      </c>
      <c r="B258" s="1" t="s">
        <v>941</v>
      </c>
      <c r="C258" s="1" t="s">
        <v>1559</v>
      </c>
      <c r="D258" s="1" t="s">
        <v>1706</v>
      </c>
      <c r="E258" s="3">
        <v>76.74444444444444</v>
      </c>
      <c r="F258" s="3">
        <v>2.0111111111111111</v>
      </c>
      <c r="G258" s="3">
        <v>0.29444444444444445</v>
      </c>
      <c r="H258" s="3">
        <v>6.9444444444444448E-2</v>
      </c>
      <c r="I258" s="3">
        <v>0</v>
      </c>
      <c r="J258" s="3">
        <v>0</v>
      </c>
      <c r="K258" s="3">
        <v>8.8888888888888892E-2</v>
      </c>
      <c r="L258" s="3">
        <v>3.5238888888888891</v>
      </c>
      <c r="M258" s="3">
        <v>7.2222222222222215E-2</v>
      </c>
      <c r="N258" s="3">
        <v>5.958333333333333</v>
      </c>
      <c r="O258" s="3">
        <f>SUM(Table2[[#This Row],[Qualified Social Work Staff Hours]:[Other Social Work Staff Hours]])/Table2[[#This Row],[MDS Census]]</f>
        <v>7.8579701751845948E-2</v>
      </c>
      <c r="P258" s="3">
        <v>0</v>
      </c>
      <c r="Q258" s="3">
        <v>5.458333333333333</v>
      </c>
      <c r="R258" s="3">
        <f>SUM(Table2[[#This Row],[Qualified Activities Professional Hours]:[Other Activities Professional Hours]])/Table2[[#This Row],[MDS Census]]</f>
        <v>7.1123497900680469E-2</v>
      </c>
      <c r="S258" s="3">
        <v>1.1682222222222225</v>
      </c>
      <c r="T258" s="3">
        <v>3.8739999999999992</v>
      </c>
      <c r="U258" s="3">
        <v>0</v>
      </c>
      <c r="V258" s="3">
        <f>SUM(Table2[[#This Row],[Occupational Therapist Hours]:[OT Aide Hours]])/Table2[[#This Row],[MDS Census]]</f>
        <v>6.5701462284638773E-2</v>
      </c>
      <c r="W258" s="3">
        <v>1.8904444444444448</v>
      </c>
      <c r="X258" s="3">
        <v>5.2076666666666664</v>
      </c>
      <c r="Y258" s="3">
        <v>0</v>
      </c>
      <c r="Z258" s="3">
        <f>SUM(Table2[[#This Row],[Physical Therapist (PT) Hours]:[PT Aide Hours]])/Table2[[#This Row],[MDS Census]]</f>
        <v>9.2490227305631972E-2</v>
      </c>
      <c r="AA258" s="3">
        <v>0</v>
      </c>
      <c r="AB258" s="3">
        <v>0</v>
      </c>
      <c r="AC258" s="3">
        <v>0</v>
      </c>
      <c r="AD258" s="3">
        <v>0</v>
      </c>
      <c r="AE258" s="3">
        <v>0</v>
      </c>
      <c r="AF258" s="3">
        <v>2.2222222222222223E-2</v>
      </c>
      <c r="AG258" s="3">
        <v>0</v>
      </c>
      <c r="AH258" s="1" t="s">
        <v>256</v>
      </c>
      <c r="AI258" s="17">
        <v>5</v>
      </c>
      <c r="AJ258" s="1"/>
    </row>
    <row r="259" spans="1:36" x14ac:dyDescent="0.2">
      <c r="A259" s="1" t="s">
        <v>680</v>
      </c>
      <c r="B259" s="1" t="s">
        <v>942</v>
      </c>
      <c r="C259" s="1" t="s">
        <v>1560</v>
      </c>
      <c r="D259" s="1" t="s">
        <v>1706</v>
      </c>
      <c r="E259" s="3">
        <v>44.555555555555557</v>
      </c>
      <c r="F259" s="3">
        <v>0.25</v>
      </c>
      <c r="G259" s="3">
        <v>0</v>
      </c>
      <c r="H259" s="3">
        <v>4.4444444444444446E-2</v>
      </c>
      <c r="I259" s="3">
        <v>0.30555555555555558</v>
      </c>
      <c r="J259" s="3">
        <v>4.4444444444444446E-2</v>
      </c>
      <c r="K259" s="3">
        <v>0.60555555555555551</v>
      </c>
      <c r="L259" s="3">
        <v>0.73633333333333317</v>
      </c>
      <c r="M259" s="3">
        <v>0</v>
      </c>
      <c r="N259" s="3">
        <v>5.1555555555555559</v>
      </c>
      <c r="O259" s="3">
        <f>SUM(Table2[[#This Row],[Qualified Social Work Staff Hours]:[Other Social Work Staff Hours]])/Table2[[#This Row],[MDS Census]]</f>
        <v>0.11571072319201996</v>
      </c>
      <c r="P259" s="3">
        <v>5.3555555555555552</v>
      </c>
      <c r="Q259" s="3">
        <v>5.1222222222222218</v>
      </c>
      <c r="R259" s="3">
        <f>SUM(Table2[[#This Row],[Qualified Activities Professional Hours]:[Other Activities Professional Hours]])/Table2[[#This Row],[MDS Census]]</f>
        <v>0.23516209476309227</v>
      </c>
      <c r="S259" s="3">
        <v>0.95333333333333325</v>
      </c>
      <c r="T259" s="3">
        <v>3.521888888888888</v>
      </c>
      <c r="U259" s="3">
        <v>0</v>
      </c>
      <c r="V259" s="3">
        <f>SUM(Table2[[#This Row],[Occupational Therapist Hours]:[OT Aide Hours]])/Table2[[#This Row],[MDS Census]]</f>
        <v>0.10044139650872816</v>
      </c>
      <c r="W259" s="3">
        <v>1.201888888888889</v>
      </c>
      <c r="X259" s="3">
        <v>3.4455555555555559</v>
      </c>
      <c r="Y259" s="3">
        <v>0</v>
      </c>
      <c r="Z259" s="3">
        <f>SUM(Table2[[#This Row],[Physical Therapist (PT) Hours]:[PT Aide Hours]])/Table2[[#This Row],[MDS Census]]</f>
        <v>0.10430673316708231</v>
      </c>
      <c r="AA259" s="3">
        <v>0</v>
      </c>
      <c r="AB259" s="3">
        <v>0</v>
      </c>
      <c r="AC259" s="3">
        <v>0</v>
      </c>
      <c r="AD259" s="3">
        <v>0</v>
      </c>
      <c r="AE259" s="3">
        <v>0</v>
      </c>
      <c r="AF259" s="3">
        <v>0</v>
      </c>
      <c r="AG259" s="3">
        <v>0.88888888888888884</v>
      </c>
      <c r="AH259" s="1" t="s">
        <v>257</v>
      </c>
      <c r="AI259" s="17">
        <v>5</v>
      </c>
      <c r="AJ259" s="1"/>
    </row>
    <row r="260" spans="1:36" x14ac:dyDescent="0.2">
      <c r="A260" s="1" t="s">
        <v>680</v>
      </c>
      <c r="B260" s="1" t="s">
        <v>943</v>
      </c>
      <c r="C260" s="1" t="s">
        <v>1561</v>
      </c>
      <c r="D260" s="1" t="s">
        <v>1754</v>
      </c>
      <c r="E260" s="3">
        <v>95.9</v>
      </c>
      <c r="F260" s="3">
        <v>5.6888888888888891</v>
      </c>
      <c r="G260" s="3">
        <v>5.666666666666667</v>
      </c>
      <c r="H260" s="3">
        <v>0</v>
      </c>
      <c r="I260" s="3">
        <v>6.9333333333333336</v>
      </c>
      <c r="J260" s="3">
        <v>0</v>
      </c>
      <c r="K260" s="3">
        <v>18.677777777777777</v>
      </c>
      <c r="L260" s="3">
        <v>5.8786666666666658</v>
      </c>
      <c r="M260" s="3">
        <v>11.286111111111111</v>
      </c>
      <c r="N260" s="3">
        <v>0</v>
      </c>
      <c r="O260" s="3">
        <f>SUM(Table2[[#This Row],[Qualified Social Work Staff Hours]:[Other Social Work Staff Hours]])/Table2[[#This Row],[MDS Census]]</f>
        <v>0.11768624724829103</v>
      </c>
      <c r="P260" s="3">
        <v>0</v>
      </c>
      <c r="Q260" s="3">
        <v>9.2222222222222214</v>
      </c>
      <c r="R260" s="3">
        <f>SUM(Table2[[#This Row],[Qualified Activities Professional Hours]:[Other Activities Professional Hours]])/Table2[[#This Row],[MDS Census]]</f>
        <v>9.6164986675935565E-2</v>
      </c>
      <c r="S260" s="3">
        <v>16.622222222222224</v>
      </c>
      <c r="T260" s="3">
        <v>13.86611111111111</v>
      </c>
      <c r="U260" s="3">
        <v>0</v>
      </c>
      <c r="V260" s="3">
        <f>SUM(Table2[[#This Row],[Occupational Therapist Hours]:[OT Aide Hours]])/Table2[[#This Row],[MDS Census]]</f>
        <v>0.31791797010775114</v>
      </c>
      <c r="W260" s="3">
        <v>10.67988888888889</v>
      </c>
      <c r="X260" s="3">
        <v>17.215777777777777</v>
      </c>
      <c r="Y260" s="3">
        <v>0</v>
      </c>
      <c r="Z260" s="3">
        <f>SUM(Table2[[#This Row],[Physical Therapist (PT) Hours]:[PT Aide Hours]])/Table2[[#This Row],[MDS Census]]</f>
        <v>0.29088286409454289</v>
      </c>
      <c r="AA260" s="3">
        <v>0</v>
      </c>
      <c r="AB260" s="3">
        <v>5.5111111111111111</v>
      </c>
      <c r="AC260" s="3">
        <v>0</v>
      </c>
      <c r="AD260" s="3">
        <v>26.463888888888889</v>
      </c>
      <c r="AE260" s="3">
        <v>0</v>
      </c>
      <c r="AF260" s="3">
        <v>0</v>
      </c>
      <c r="AG260" s="3">
        <v>0</v>
      </c>
      <c r="AH260" s="1" t="s">
        <v>258</v>
      </c>
      <c r="AI260" s="17">
        <v>5</v>
      </c>
      <c r="AJ260" s="1"/>
    </row>
    <row r="261" spans="1:36" x14ac:dyDescent="0.2">
      <c r="A261" s="1" t="s">
        <v>680</v>
      </c>
      <c r="B261" s="1" t="s">
        <v>944</v>
      </c>
      <c r="C261" s="1" t="s">
        <v>1562</v>
      </c>
      <c r="D261" s="1" t="s">
        <v>1741</v>
      </c>
      <c r="E261" s="3">
        <v>58.822222222222223</v>
      </c>
      <c r="F261" s="3">
        <v>16.533333333333335</v>
      </c>
      <c r="G261" s="3">
        <v>0.25</v>
      </c>
      <c r="H261" s="3">
        <v>8.8888888888888892E-2</v>
      </c>
      <c r="I261" s="3">
        <v>0.26666666666666666</v>
      </c>
      <c r="J261" s="3">
        <v>0</v>
      </c>
      <c r="K261" s="3">
        <v>0</v>
      </c>
      <c r="L261" s="3">
        <v>1.6832222222222224</v>
      </c>
      <c r="M261" s="3">
        <v>5.7777777777777777</v>
      </c>
      <c r="N261" s="3">
        <v>0</v>
      </c>
      <c r="O261" s="3">
        <f>SUM(Table2[[#This Row],[Qualified Social Work Staff Hours]:[Other Social Work Staff Hours]])/Table2[[#This Row],[MDS Census]]</f>
        <v>9.822440498677748E-2</v>
      </c>
      <c r="P261" s="3">
        <v>4.4444444444444446E-2</v>
      </c>
      <c r="Q261" s="3">
        <v>12.947222222222218</v>
      </c>
      <c r="R261" s="3">
        <f>SUM(Table2[[#This Row],[Qualified Activities Professional Hours]:[Other Activities Professional Hours]])/Table2[[#This Row],[MDS Census]]</f>
        <v>0.22086324140536448</v>
      </c>
      <c r="S261" s="3">
        <v>0.85744444444444479</v>
      </c>
      <c r="T261" s="3">
        <v>3.8654444444444436</v>
      </c>
      <c r="U261" s="3">
        <v>0</v>
      </c>
      <c r="V261" s="3">
        <f>SUM(Table2[[#This Row],[Occupational Therapist Hours]:[OT Aide Hours]])/Table2[[#This Row],[MDS Census]]</f>
        <v>8.0290895353230057E-2</v>
      </c>
      <c r="W261" s="3">
        <v>3.1461111111111109</v>
      </c>
      <c r="X261" s="3">
        <v>5.6888888888888891</v>
      </c>
      <c r="Y261" s="3">
        <v>0</v>
      </c>
      <c r="Z261" s="3">
        <f>SUM(Table2[[#This Row],[Physical Therapist (PT) Hours]:[PT Aide Hours]])/Table2[[#This Row],[MDS Census]]</f>
        <v>0.15019833774083871</v>
      </c>
      <c r="AA261" s="3">
        <v>0</v>
      </c>
      <c r="AB261" s="3">
        <v>0</v>
      </c>
      <c r="AC261" s="3">
        <v>0</v>
      </c>
      <c r="AD261" s="3">
        <v>0</v>
      </c>
      <c r="AE261" s="3">
        <v>0</v>
      </c>
      <c r="AF261" s="3">
        <v>0</v>
      </c>
      <c r="AG261" s="3">
        <v>0</v>
      </c>
      <c r="AH261" s="1" t="s">
        <v>259</v>
      </c>
      <c r="AI261" s="17">
        <v>5</v>
      </c>
      <c r="AJ261" s="1"/>
    </row>
    <row r="262" spans="1:36" x14ac:dyDescent="0.2">
      <c r="A262" s="1" t="s">
        <v>680</v>
      </c>
      <c r="B262" s="1" t="s">
        <v>945</v>
      </c>
      <c r="C262" s="1" t="s">
        <v>1439</v>
      </c>
      <c r="D262" s="1" t="s">
        <v>1741</v>
      </c>
      <c r="E262" s="3">
        <v>124.95555555555555</v>
      </c>
      <c r="F262" s="3">
        <v>5.4222222222222225</v>
      </c>
      <c r="G262" s="3">
        <v>0.76666666666666672</v>
      </c>
      <c r="H262" s="3">
        <v>0.76488888888888895</v>
      </c>
      <c r="I262" s="3">
        <v>0</v>
      </c>
      <c r="J262" s="3">
        <v>0</v>
      </c>
      <c r="K262" s="3">
        <v>0</v>
      </c>
      <c r="L262" s="3">
        <v>5.1717777777777769</v>
      </c>
      <c r="M262" s="3">
        <v>0</v>
      </c>
      <c r="N262" s="3">
        <v>10.511111111111111</v>
      </c>
      <c r="O262" s="3">
        <f>SUM(Table2[[#This Row],[Qualified Social Work Staff Hours]:[Other Social Work Staff Hours]])/Table2[[#This Row],[MDS Census]]</f>
        <v>8.411879779477148E-2</v>
      </c>
      <c r="P262" s="3">
        <v>5.7527777777777782</v>
      </c>
      <c r="Q262" s="3">
        <v>14.791666666666666</v>
      </c>
      <c r="R262" s="3">
        <f>SUM(Table2[[#This Row],[Qualified Activities Professional Hours]:[Other Activities Professional Hours]])/Table2[[#This Row],[MDS Census]]</f>
        <v>0.16441401387159879</v>
      </c>
      <c r="S262" s="3">
        <v>5.8690000000000015</v>
      </c>
      <c r="T262" s="3">
        <v>12.649999999999995</v>
      </c>
      <c r="U262" s="3">
        <v>0</v>
      </c>
      <c r="V262" s="3">
        <f>SUM(Table2[[#This Row],[Occupational Therapist Hours]:[OT Aide Hours]])/Table2[[#This Row],[MDS Census]]</f>
        <v>0.14820469500266761</v>
      </c>
      <c r="W262" s="3">
        <v>6.5521111111111106</v>
      </c>
      <c r="X262" s="3">
        <v>11.095222222222224</v>
      </c>
      <c r="Y262" s="3">
        <v>0</v>
      </c>
      <c r="Z262" s="3">
        <f>SUM(Table2[[#This Row],[Physical Therapist (PT) Hours]:[PT Aide Hours]])/Table2[[#This Row],[MDS Census]]</f>
        <v>0.14122888138004627</v>
      </c>
      <c r="AA262" s="3">
        <v>0</v>
      </c>
      <c r="AB262" s="3">
        <v>0</v>
      </c>
      <c r="AC262" s="3">
        <v>0</v>
      </c>
      <c r="AD262" s="3">
        <v>0</v>
      </c>
      <c r="AE262" s="3">
        <v>0</v>
      </c>
      <c r="AF262" s="3">
        <v>0</v>
      </c>
      <c r="AG262" s="3">
        <v>0</v>
      </c>
      <c r="AH262" s="1" t="s">
        <v>260</v>
      </c>
      <c r="AI262" s="17">
        <v>5</v>
      </c>
      <c r="AJ262" s="1"/>
    </row>
    <row r="263" spans="1:36" x14ac:dyDescent="0.2">
      <c r="A263" s="1" t="s">
        <v>680</v>
      </c>
      <c r="B263" s="1" t="s">
        <v>946</v>
      </c>
      <c r="C263" s="1" t="s">
        <v>1563</v>
      </c>
      <c r="D263" s="1" t="s">
        <v>1741</v>
      </c>
      <c r="E263" s="3">
        <v>83.74444444444444</v>
      </c>
      <c r="F263" s="3">
        <v>7.0222222222222221</v>
      </c>
      <c r="G263" s="3">
        <v>0.3</v>
      </c>
      <c r="H263" s="3">
        <v>0.7400000000000001</v>
      </c>
      <c r="I263" s="3">
        <v>2.2000000000000002</v>
      </c>
      <c r="J263" s="3">
        <v>0</v>
      </c>
      <c r="K263" s="3">
        <v>0</v>
      </c>
      <c r="L263" s="3">
        <v>5.2012222222222215</v>
      </c>
      <c r="M263" s="3">
        <v>0</v>
      </c>
      <c r="N263" s="3">
        <v>9.1777777777777771</v>
      </c>
      <c r="O263" s="3">
        <f>SUM(Table2[[#This Row],[Qualified Social Work Staff Hours]:[Other Social Work Staff Hours]])/Table2[[#This Row],[MDS Census]]</f>
        <v>0.10959267613108664</v>
      </c>
      <c r="P263" s="3">
        <v>0</v>
      </c>
      <c r="Q263" s="3">
        <v>0</v>
      </c>
      <c r="R263" s="3">
        <f>SUM(Table2[[#This Row],[Qualified Activities Professional Hours]:[Other Activities Professional Hours]])/Table2[[#This Row],[MDS Census]]</f>
        <v>0</v>
      </c>
      <c r="S263" s="3">
        <v>8.764999999999997</v>
      </c>
      <c r="T263" s="3">
        <v>3.366222222222222</v>
      </c>
      <c r="U263" s="3">
        <v>0</v>
      </c>
      <c r="V263" s="3">
        <f>SUM(Table2[[#This Row],[Occupational Therapist Hours]:[OT Aide Hours]])/Table2[[#This Row],[MDS Census]]</f>
        <v>0.14486002388218119</v>
      </c>
      <c r="W263" s="3">
        <v>11.152666666666669</v>
      </c>
      <c r="X263" s="3">
        <v>8.8186666666666671</v>
      </c>
      <c r="Y263" s="3">
        <v>9.0555555555555556E-2</v>
      </c>
      <c r="Z263" s="3">
        <f>SUM(Table2[[#This Row],[Physical Therapist (PT) Hours]:[PT Aide Hours]])/Table2[[#This Row],[MDS Census]]</f>
        <v>0.23956083322276772</v>
      </c>
      <c r="AA263" s="3">
        <v>0</v>
      </c>
      <c r="AB263" s="3">
        <v>0</v>
      </c>
      <c r="AC263" s="3">
        <v>0</v>
      </c>
      <c r="AD263" s="3">
        <v>0</v>
      </c>
      <c r="AE263" s="3">
        <v>0</v>
      </c>
      <c r="AF263" s="3">
        <v>0</v>
      </c>
      <c r="AG263" s="3">
        <v>0</v>
      </c>
      <c r="AH263" s="1" t="s">
        <v>261</v>
      </c>
      <c r="AI263" s="17">
        <v>5</v>
      </c>
      <c r="AJ263" s="1"/>
    </row>
    <row r="264" spans="1:36" x14ac:dyDescent="0.2">
      <c r="A264" s="1" t="s">
        <v>680</v>
      </c>
      <c r="B264" s="1" t="s">
        <v>947</v>
      </c>
      <c r="C264" s="1" t="s">
        <v>1439</v>
      </c>
      <c r="D264" s="1" t="s">
        <v>1741</v>
      </c>
      <c r="E264" s="3">
        <v>204.96666666666667</v>
      </c>
      <c r="F264" s="3">
        <v>41.99722222222222</v>
      </c>
      <c r="G264" s="3">
        <v>0.26666666666666666</v>
      </c>
      <c r="H264" s="3">
        <v>1.1566666666666665</v>
      </c>
      <c r="I264" s="3">
        <v>2.4055555555555554</v>
      </c>
      <c r="J264" s="3">
        <v>0</v>
      </c>
      <c r="K264" s="3">
        <v>0.18444444444444447</v>
      </c>
      <c r="L264" s="3">
        <v>3.6604444444444448</v>
      </c>
      <c r="M264" s="3">
        <v>0</v>
      </c>
      <c r="N264" s="3">
        <v>9.5611111111111118</v>
      </c>
      <c r="O264" s="3">
        <f>SUM(Table2[[#This Row],[Qualified Social Work Staff Hours]:[Other Social Work Staff Hours]])/Table2[[#This Row],[MDS Census]]</f>
        <v>4.6647151298314093E-2</v>
      </c>
      <c r="P264" s="3">
        <v>5.333333333333333</v>
      </c>
      <c r="Q264" s="3">
        <v>12.525</v>
      </c>
      <c r="R264" s="3">
        <f>SUM(Table2[[#This Row],[Qualified Activities Professional Hours]:[Other Activities Professional Hours]])/Table2[[#This Row],[MDS Census]]</f>
        <v>8.7127988290778988E-2</v>
      </c>
      <c r="S264" s="3">
        <v>5.6898888888888894</v>
      </c>
      <c r="T264" s="3">
        <v>8.9118888888888907</v>
      </c>
      <c r="U264" s="3">
        <v>0</v>
      </c>
      <c r="V264" s="3">
        <f>SUM(Table2[[#This Row],[Occupational Therapist Hours]:[OT Aide Hours]])/Table2[[#This Row],[MDS Census]]</f>
        <v>7.1239767983954039E-2</v>
      </c>
      <c r="W264" s="3">
        <v>9.9463333333333299</v>
      </c>
      <c r="X264" s="3">
        <v>5.3865555555555549</v>
      </c>
      <c r="Y264" s="3">
        <v>4.4791111111111119</v>
      </c>
      <c r="Z264" s="3">
        <f>SUM(Table2[[#This Row],[Physical Therapist (PT) Hours]:[PT Aide Hours]])/Table2[[#This Row],[MDS Census]]</f>
        <v>9.6659619450317119E-2</v>
      </c>
      <c r="AA264" s="3">
        <v>0</v>
      </c>
      <c r="AB264" s="3">
        <v>0</v>
      </c>
      <c r="AC264" s="3">
        <v>0</v>
      </c>
      <c r="AD264" s="3">
        <v>0</v>
      </c>
      <c r="AE264" s="3">
        <v>0</v>
      </c>
      <c r="AF264" s="3">
        <v>0.64666666666666672</v>
      </c>
      <c r="AG264" s="3">
        <v>0</v>
      </c>
      <c r="AH264" s="1" t="s">
        <v>262</v>
      </c>
      <c r="AI264" s="17">
        <v>5</v>
      </c>
      <c r="AJ264" s="1"/>
    </row>
    <row r="265" spans="1:36" x14ac:dyDescent="0.2">
      <c r="A265" s="1" t="s">
        <v>680</v>
      </c>
      <c r="B265" s="1" t="s">
        <v>948</v>
      </c>
      <c r="C265" s="1" t="s">
        <v>1452</v>
      </c>
      <c r="D265" s="1" t="s">
        <v>1741</v>
      </c>
      <c r="E265" s="3">
        <v>163.01111111111112</v>
      </c>
      <c r="F265" s="3">
        <v>48.766666666666666</v>
      </c>
      <c r="G265" s="3">
        <v>0</v>
      </c>
      <c r="H265" s="3">
        <v>0.58888888888888891</v>
      </c>
      <c r="I265" s="3">
        <v>0</v>
      </c>
      <c r="J265" s="3">
        <v>0</v>
      </c>
      <c r="K265" s="3">
        <v>0</v>
      </c>
      <c r="L265" s="3">
        <v>5.1027777777777787</v>
      </c>
      <c r="M265" s="3">
        <v>0</v>
      </c>
      <c r="N265" s="3">
        <v>14.866666666666667</v>
      </c>
      <c r="O265" s="3">
        <f>SUM(Table2[[#This Row],[Qualified Social Work Staff Hours]:[Other Social Work Staff Hours]])/Table2[[#This Row],[MDS Census]]</f>
        <v>9.1200327176061621E-2</v>
      </c>
      <c r="P265" s="3">
        <v>4.9111111111111114</v>
      </c>
      <c r="Q265" s="3">
        <v>0</v>
      </c>
      <c r="R265" s="3">
        <f>SUM(Table2[[#This Row],[Qualified Activities Professional Hours]:[Other Activities Professional Hours]])/Table2[[#This Row],[MDS Census]]</f>
        <v>3.0127462340672075E-2</v>
      </c>
      <c r="S265" s="3">
        <v>5.0615555555555565</v>
      </c>
      <c r="T265" s="3">
        <v>4.4964444444444469</v>
      </c>
      <c r="U265" s="3">
        <v>0</v>
      </c>
      <c r="V265" s="3">
        <f>SUM(Table2[[#This Row],[Occupational Therapist Hours]:[OT Aide Hours]])/Table2[[#This Row],[MDS Census]]</f>
        <v>5.8634039942744208E-2</v>
      </c>
      <c r="W265" s="3">
        <v>5.8149999999999986</v>
      </c>
      <c r="X265" s="3">
        <v>7.4077777777777767</v>
      </c>
      <c r="Y265" s="3">
        <v>0</v>
      </c>
      <c r="Z265" s="3">
        <f>SUM(Table2[[#This Row],[Physical Therapist (PT) Hours]:[PT Aide Hours]])/Table2[[#This Row],[MDS Census]]</f>
        <v>8.1115806693476913E-2</v>
      </c>
      <c r="AA265" s="3">
        <v>0</v>
      </c>
      <c r="AB265" s="3">
        <v>0</v>
      </c>
      <c r="AC265" s="3">
        <v>0</v>
      </c>
      <c r="AD265" s="3">
        <v>0</v>
      </c>
      <c r="AE265" s="3">
        <v>0</v>
      </c>
      <c r="AF265" s="3">
        <v>59.37777777777778</v>
      </c>
      <c r="AG265" s="3">
        <v>0</v>
      </c>
      <c r="AH265" s="1" t="s">
        <v>263</v>
      </c>
      <c r="AI265" s="17">
        <v>5</v>
      </c>
      <c r="AJ265" s="1"/>
    </row>
    <row r="266" spans="1:36" x14ac:dyDescent="0.2">
      <c r="A266" s="1" t="s">
        <v>680</v>
      </c>
      <c r="B266" s="1" t="s">
        <v>949</v>
      </c>
      <c r="C266" s="1" t="s">
        <v>1398</v>
      </c>
      <c r="D266" s="1" t="s">
        <v>1744</v>
      </c>
      <c r="E266" s="3">
        <v>35.6</v>
      </c>
      <c r="F266" s="3">
        <v>0</v>
      </c>
      <c r="G266" s="3">
        <v>0</v>
      </c>
      <c r="H266" s="3">
        <v>0</v>
      </c>
      <c r="I266" s="3">
        <v>0</v>
      </c>
      <c r="J266" s="3">
        <v>0</v>
      </c>
      <c r="K266" s="3">
        <v>0</v>
      </c>
      <c r="L266" s="3">
        <v>0.16</v>
      </c>
      <c r="M266" s="3">
        <v>0</v>
      </c>
      <c r="N266" s="3">
        <v>0</v>
      </c>
      <c r="O266" s="3">
        <f>SUM(Table2[[#This Row],[Qualified Social Work Staff Hours]:[Other Social Work Staff Hours]])/Table2[[#This Row],[MDS Census]]</f>
        <v>0</v>
      </c>
      <c r="P266" s="3">
        <v>5.1555555555555559</v>
      </c>
      <c r="Q266" s="3">
        <v>10.475</v>
      </c>
      <c r="R266" s="3">
        <f>SUM(Table2[[#This Row],[Qualified Activities Professional Hours]:[Other Activities Professional Hours]])/Table2[[#This Row],[MDS Census]]</f>
        <v>0.43906054931335831</v>
      </c>
      <c r="S266" s="3">
        <v>2.1024444444444441</v>
      </c>
      <c r="T266" s="3">
        <v>0</v>
      </c>
      <c r="U266" s="3">
        <v>0</v>
      </c>
      <c r="V266" s="3">
        <f>SUM(Table2[[#This Row],[Occupational Therapist Hours]:[OT Aide Hours]])/Table2[[#This Row],[MDS Census]]</f>
        <v>5.9057428214731575E-2</v>
      </c>
      <c r="W266" s="3">
        <v>2.2261111111111109</v>
      </c>
      <c r="X266" s="3">
        <v>0</v>
      </c>
      <c r="Y266" s="3">
        <v>0</v>
      </c>
      <c r="Z266" s="3">
        <f>SUM(Table2[[#This Row],[Physical Therapist (PT) Hours]:[PT Aide Hours]])/Table2[[#This Row],[MDS Census]]</f>
        <v>6.2531210986267155E-2</v>
      </c>
      <c r="AA266" s="3">
        <v>0</v>
      </c>
      <c r="AB266" s="3">
        <v>0</v>
      </c>
      <c r="AC266" s="3">
        <v>0</v>
      </c>
      <c r="AD266" s="3">
        <v>0</v>
      </c>
      <c r="AE266" s="3">
        <v>0</v>
      </c>
      <c r="AF266" s="3">
        <v>0</v>
      </c>
      <c r="AG266" s="3">
        <v>0</v>
      </c>
      <c r="AH266" s="1" t="s">
        <v>264</v>
      </c>
      <c r="AI266" s="17">
        <v>5</v>
      </c>
      <c r="AJ266" s="1"/>
    </row>
    <row r="267" spans="1:36" x14ac:dyDescent="0.2">
      <c r="A267" s="1" t="s">
        <v>680</v>
      </c>
      <c r="B267" s="1" t="s">
        <v>950</v>
      </c>
      <c r="C267" s="1" t="s">
        <v>1564</v>
      </c>
      <c r="D267" s="1" t="s">
        <v>1703</v>
      </c>
      <c r="E267" s="3">
        <v>52.922222222222224</v>
      </c>
      <c r="F267" s="3">
        <v>5.7142222222222179</v>
      </c>
      <c r="G267" s="3">
        <v>0</v>
      </c>
      <c r="H267" s="3">
        <v>0.20555555555555555</v>
      </c>
      <c r="I267" s="3">
        <v>12.160444444444442</v>
      </c>
      <c r="J267" s="3">
        <v>0</v>
      </c>
      <c r="K267" s="3">
        <v>0</v>
      </c>
      <c r="L267" s="3">
        <v>0.13066666666666665</v>
      </c>
      <c r="M267" s="3">
        <v>0</v>
      </c>
      <c r="N267" s="3">
        <v>10.799888888888891</v>
      </c>
      <c r="O267" s="3">
        <f>SUM(Table2[[#This Row],[Qualified Social Work Staff Hours]:[Other Social Work Staff Hours]])/Table2[[#This Row],[MDS Census]]</f>
        <v>0.20407096367835401</v>
      </c>
      <c r="P267" s="3">
        <v>5.4648888888888889</v>
      </c>
      <c r="Q267" s="3">
        <v>0</v>
      </c>
      <c r="R267" s="3">
        <f>SUM(Table2[[#This Row],[Qualified Activities Professional Hours]:[Other Activities Professional Hours]])/Table2[[#This Row],[MDS Census]]</f>
        <v>0.10326264959059415</v>
      </c>
      <c r="S267" s="3">
        <v>0.1808888888888889</v>
      </c>
      <c r="T267" s="3">
        <v>1.6122222222222218</v>
      </c>
      <c r="U267" s="3">
        <v>0</v>
      </c>
      <c r="V267" s="3">
        <f>SUM(Table2[[#This Row],[Occupational Therapist Hours]:[OT Aide Hours]])/Table2[[#This Row],[MDS Census]]</f>
        <v>3.3882007138358171E-2</v>
      </c>
      <c r="W267" s="3">
        <v>0.95100000000000018</v>
      </c>
      <c r="X267" s="3">
        <v>4.5028888888888892</v>
      </c>
      <c r="Y267" s="3">
        <v>0</v>
      </c>
      <c r="Z267" s="3">
        <f>SUM(Table2[[#This Row],[Physical Therapist (PT) Hours]:[PT Aide Hours]])/Table2[[#This Row],[MDS Census]]</f>
        <v>0.1030547973965988</v>
      </c>
      <c r="AA267" s="3">
        <v>0</v>
      </c>
      <c r="AB267" s="3">
        <v>0</v>
      </c>
      <c r="AC267" s="3">
        <v>0</v>
      </c>
      <c r="AD267" s="3">
        <v>0</v>
      </c>
      <c r="AE267" s="3">
        <v>0</v>
      </c>
      <c r="AF267" s="3">
        <v>0</v>
      </c>
      <c r="AG267" s="3">
        <v>0</v>
      </c>
      <c r="AH267" s="1" t="s">
        <v>265</v>
      </c>
      <c r="AI267" s="17">
        <v>5</v>
      </c>
      <c r="AJ267" s="1"/>
    </row>
    <row r="268" spans="1:36" x14ac:dyDescent="0.2">
      <c r="A268" s="1" t="s">
        <v>680</v>
      </c>
      <c r="B268" s="1" t="s">
        <v>951</v>
      </c>
      <c r="C268" s="1" t="s">
        <v>1505</v>
      </c>
      <c r="D268" s="1" t="s">
        <v>1733</v>
      </c>
      <c r="E268" s="3">
        <v>141.33333333333334</v>
      </c>
      <c r="F268" s="3">
        <v>11.2</v>
      </c>
      <c r="G268" s="3">
        <v>0</v>
      </c>
      <c r="H268" s="3">
        <v>0</v>
      </c>
      <c r="I268" s="3">
        <v>0</v>
      </c>
      <c r="J268" s="3">
        <v>0</v>
      </c>
      <c r="K268" s="3">
        <v>0</v>
      </c>
      <c r="L268" s="3">
        <v>0</v>
      </c>
      <c r="M268" s="3">
        <v>5.0666666666666664</v>
      </c>
      <c r="N268" s="3">
        <v>15.377777777777778</v>
      </c>
      <c r="O268" s="3">
        <f>SUM(Table2[[#This Row],[Qualified Social Work Staff Hours]:[Other Social Work Staff Hours]])/Table2[[#This Row],[MDS Census]]</f>
        <v>0.14465408805031443</v>
      </c>
      <c r="P268" s="3">
        <v>5.6</v>
      </c>
      <c r="Q268" s="3">
        <v>29.519444444444446</v>
      </c>
      <c r="R268" s="3">
        <f>SUM(Table2[[#This Row],[Qualified Activities Professional Hours]:[Other Activities Professional Hours]])/Table2[[#This Row],[MDS Census]]</f>
        <v>0.24848663522012579</v>
      </c>
      <c r="S268" s="3">
        <v>0</v>
      </c>
      <c r="T268" s="3">
        <v>0</v>
      </c>
      <c r="U268" s="3">
        <v>0</v>
      </c>
      <c r="V268" s="3">
        <f>SUM(Table2[[#This Row],[Occupational Therapist Hours]:[OT Aide Hours]])/Table2[[#This Row],[MDS Census]]</f>
        <v>0</v>
      </c>
      <c r="W268" s="3">
        <v>0</v>
      </c>
      <c r="X268" s="3">
        <v>0</v>
      </c>
      <c r="Y268" s="3">
        <v>0</v>
      </c>
      <c r="Z268" s="3">
        <f>SUM(Table2[[#This Row],[Physical Therapist (PT) Hours]:[PT Aide Hours]])/Table2[[#This Row],[MDS Census]]</f>
        <v>0</v>
      </c>
      <c r="AA268" s="3">
        <v>0</v>
      </c>
      <c r="AB268" s="3">
        <v>0</v>
      </c>
      <c r="AC268" s="3">
        <v>0</v>
      </c>
      <c r="AD268" s="3">
        <v>0</v>
      </c>
      <c r="AE268" s="3">
        <v>0</v>
      </c>
      <c r="AF268" s="3">
        <v>30.180555555555557</v>
      </c>
      <c r="AG268" s="3">
        <v>0</v>
      </c>
      <c r="AH268" s="1" t="s">
        <v>266</v>
      </c>
      <c r="AI268" s="17">
        <v>5</v>
      </c>
      <c r="AJ268" s="1"/>
    </row>
    <row r="269" spans="1:36" x14ac:dyDescent="0.2">
      <c r="A269" s="1" t="s">
        <v>680</v>
      </c>
      <c r="B269" s="1" t="s">
        <v>952</v>
      </c>
      <c r="C269" s="1" t="s">
        <v>1565</v>
      </c>
      <c r="D269" s="1" t="s">
        <v>1714</v>
      </c>
      <c r="E269" s="3">
        <v>64.977777777777774</v>
      </c>
      <c r="F269" s="3">
        <v>5.2444444444444445</v>
      </c>
      <c r="G269" s="3">
        <v>0.1</v>
      </c>
      <c r="H269" s="3">
        <v>0.3</v>
      </c>
      <c r="I269" s="3">
        <v>0.88055555555555554</v>
      </c>
      <c r="J269" s="3">
        <v>0</v>
      </c>
      <c r="K269" s="3">
        <v>0</v>
      </c>
      <c r="L269" s="3">
        <v>8.8533333333333317</v>
      </c>
      <c r="M269" s="3">
        <v>0</v>
      </c>
      <c r="N269" s="3">
        <v>10.074999999999999</v>
      </c>
      <c r="O269" s="3">
        <f>SUM(Table2[[#This Row],[Qualified Social Work Staff Hours]:[Other Social Work Staff Hours]])/Table2[[#This Row],[MDS Census]]</f>
        <v>0.15505300957592338</v>
      </c>
      <c r="P269" s="3">
        <v>5.6138888888888889</v>
      </c>
      <c r="Q269" s="3">
        <v>13.1</v>
      </c>
      <c r="R269" s="3">
        <f>SUM(Table2[[#This Row],[Qualified Activities Professional Hours]:[Other Activities Professional Hours]])/Table2[[#This Row],[MDS Census]]</f>
        <v>0.28800444596443231</v>
      </c>
      <c r="S269" s="3">
        <v>5.3714444444444434</v>
      </c>
      <c r="T269" s="3">
        <v>5.3168888888888883</v>
      </c>
      <c r="U269" s="3">
        <v>0</v>
      </c>
      <c r="V269" s="3">
        <f>SUM(Table2[[#This Row],[Occupational Therapist Hours]:[OT Aide Hours]])/Table2[[#This Row],[MDS Census]]</f>
        <v>0.16449213406292748</v>
      </c>
      <c r="W269" s="3">
        <v>8.6513333333333318</v>
      </c>
      <c r="X269" s="3">
        <v>6.0150000000000006</v>
      </c>
      <c r="Y269" s="3">
        <v>0</v>
      </c>
      <c r="Z269" s="3">
        <f>SUM(Table2[[#This Row],[Physical Therapist (PT) Hours]:[PT Aide Hours]])/Table2[[#This Row],[MDS Census]]</f>
        <v>0.22571306429548563</v>
      </c>
      <c r="AA269" s="3">
        <v>0</v>
      </c>
      <c r="AB269" s="3">
        <v>0</v>
      </c>
      <c r="AC269" s="3">
        <v>0</v>
      </c>
      <c r="AD269" s="3">
        <v>0</v>
      </c>
      <c r="AE269" s="3">
        <v>0</v>
      </c>
      <c r="AF269" s="3">
        <v>0</v>
      </c>
      <c r="AG269" s="3">
        <v>0</v>
      </c>
      <c r="AH269" s="1" t="s">
        <v>267</v>
      </c>
      <c r="AI269" s="17">
        <v>5</v>
      </c>
      <c r="AJ269" s="1"/>
    </row>
    <row r="270" spans="1:36" x14ac:dyDescent="0.2">
      <c r="A270" s="1" t="s">
        <v>680</v>
      </c>
      <c r="B270" s="1" t="s">
        <v>953</v>
      </c>
      <c r="C270" s="1" t="s">
        <v>1472</v>
      </c>
      <c r="D270" s="1" t="s">
        <v>1741</v>
      </c>
      <c r="E270" s="3">
        <v>120.17777777777778</v>
      </c>
      <c r="F270" s="3">
        <v>11.2</v>
      </c>
      <c r="G270" s="3">
        <v>0</v>
      </c>
      <c r="H270" s="3">
        <v>0</v>
      </c>
      <c r="I270" s="3">
        <v>0</v>
      </c>
      <c r="J270" s="3">
        <v>0</v>
      </c>
      <c r="K270" s="3">
        <v>0</v>
      </c>
      <c r="L270" s="3">
        <v>0</v>
      </c>
      <c r="M270" s="3">
        <v>5.6</v>
      </c>
      <c r="N270" s="3">
        <v>13.941666666666666</v>
      </c>
      <c r="O270" s="3">
        <f>SUM(Table2[[#This Row],[Qualified Social Work Staff Hours]:[Other Social Work Staff Hours]])/Table2[[#This Row],[MDS Census]]</f>
        <v>0.16260632396449703</v>
      </c>
      <c r="P270" s="3">
        <v>5.6</v>
      </c>
      <c r="Q270" s="3">
        <v>24.863888888888887</v>
      </c>
      <c r="R270" s="3">
        <f>SUM(Table2[[#This Row],[Qualified Activities Professional Hours]:[Other Activities Professional Hours]])/Table2[[#This Row],[MDS Census]]</f>
        <v>0.25349019970414199</v>
      </c>
      <c r="S270" s="3">
        <v>0</v>
      </c>
      <c r="T270" s="3">
        <v>0</v>
      </c>
      <c r="U270" s="3">
        <v>0</v>
      </c>
      <c r="V270" s="3">
        <f>SUM(Table2[[#This Row],[Occupational Therapist Hours]:[OT Aide Hours]])/Table2[[#This Row],[MDS Census]]</f>
        <v>0</v>
      </c>
      <c r="W270" s="3">
        <v>0</v>
      </c>
      <c r="X270" s="3">
        <v>0</v>
      </c>
      <c r="Y270" s="3">
        <v>0</v>
      </c>
      <c r="Z270" s="3">
        <f>SUM(Table2[[#This Row],[Physical Therapist (PT) Hours]:[PT Aide Hours]])/Table2[[#This Row],[MDS Census]]</f>
        <v>0</v>
      </c>
      <c r="AA270" s="3">
        <v>0</v>
      </c>
      <c r="AB270" s="3">
        <v>0</v>
      </c>
      <c r="AC270" s="3">
        <v>0</v>
      </c>
      <c r="AD270" s="3">
        <v>0</v>
      </c>
      <c r="AE270" s="3">
        <v>0</v>
      </c>
      <c r="AF270" s="3">
        <v>15.516666666666667</v>
      </c>
      <c r="AG270" s="3">
        <v>0</v>
      </c>
      <c r="AH270" s="1" t="s">
        <v>268</v>
      </c>
      <c r="AI270" s="17">
        <v>5</v>
      </c>
      <c r="AJ270" s="1"/>
    </row>
    <row r="271" spans="1:36" x14ac:dyDescent="0.2">
      <c r="A271" s="1" t="s">
        <v>680</v>
      </c>
      <c r="B271" s="1" t="s">
        <v>954</v>
      </c>
      <c r="C271" s="1" t="s">
        <v>1436</v>
      </c>
      <c r="D271" s="1" t="s">
        <v>1717</v>
      </c>
      <c r="E271" s="3">
        <v>97.388888888888886</v>
      </c>
      <c r="F271" s="3">
        <v>4.9333333333333336</v>
      </c>
      <c r="G271" s="3">
        <v>0</v>
      </c>
      <c r="H271" s="3">
        <v>0</v>
      </c>
      <c r="I271" s="3">
        <v>0</v>
      </c>
      <c r="J271" s="3">
        <v>0</v>
      </c>
      <c r="K271" s="3">
        <v>0</v>
      </c>
      <c r="L271" s="3">
        <v>1.4143333333333334</v>
      </c>
      <c r="M271" s="3">
        <v>0</v>
      </c>
      <c r="N271" s="3">
        <v>0</v>
      </c>
      <c r="O271" s="3">
        <f>SUM(Table2[[#This Row],[Qualified Social Work Staff Hours]:[Other Social Work Staff Hours]])/Table2[[#This Row],[MDS Census]]</f>
        <v>0</v>
      </c>
      <c r="P271" s="3">
        <v>0</v>
      </c>
      <c r="Q271" s="3">
        <v>0</v>
      </c>
      <c r="R271" s="3">
        <f>SUM(Table2[[#This Row],[Qualified Activities Professional Hours]:[Other Activities Professional Hours]])/Table2[[#This Row],[MDS Census]]</f>
        <v>0</v>
      </c>
      <c r="S271" s="3">
        <v>1.2678888888888888</v>
      </c>
      <c r="T271" s="3">
        <v>3.4508888888888887</v>
      </c>
      <c r="U271" s="3">
        <v>0</v>
      </c>
      <c r="V271" s="3">
        <f>SUM(Table2[[#This Row],[Occupational Therapist Hours]:[OT Aide Hours]])/Table2[[#This Row],[MDS Census]]</f>
        <v>4.8452937820878492E-2</v>
      </c>
      <c r="W271" s="3">
        <v>1.597777777777778</v>
      </c>
      <c r="X271" s="3">
        <v>3.0006666666666666</v>
      </c>
      <c r="Y271" s="3">
        <v>0</v>
      </c>
      <c r="Z271" s="3">
        <f>SUM(Table2[[#This Row],[Physical Therapist (PT) Hours]:[PT Aide Hours]])/Table2[[#This Row],[MDS Census]]</f>
        <v>4.7217341699942961E-2</v>
      </c>
      <c r="AA271" s="3">
        <v>0</v>
      </c>
      <c r="AB271" s="3">
        <v>0</v>
      </c>
      <c r="AC271" s="3">
        <v>0</v>
      </c>
      <c r="AD271" s="3">
        <v>28.06111111111111</v>
      </c>
      <c r="AE271" s="3">
        <v>0</v>
      </c>
      <c r="AF271" s="3">
        <v>0</v>
      </c>
      <c r="AG271" s="3">
        <v>0</v>
      </c>
      <c r="AH271" s="1" t="s">
        <v>269</v>
      </c>
      <c r="AI271" s="17">
        <v>5</v>
      </c>
      <c r="AJ271" s="1"/>
    </row>
    <row r="272" spans="1:36" x14ac:dyDescent="0.2">
      <c r="A272" s="1" t="s">
        <v>680</v>
      </c>
      <c r="B272" s="1" t="s">
        <v>955</v>
      </c>
      <c r="C272" s="1" t="s">
        <v>1552</v>
      </c>
      <c r="D272" s="1" t="s">
        <v>1733</v>
      </c>
      <c r="E272" s="3">
        <v>168.07777777777778</v>
      </c>
      <c r="F272" s="3">
        <v>38.30833333333333</v>
      </c>
      <c r="G272" s="3">
        <v>0</v>
      </c>
      <c r="H272" s="3">
        <v>0.6</v>
      </c>
      <c r="I272" s="3">
        <v>0</v>
      </c>
      <c r="J272" s="3">
        <v>0</v>
      </c>
      <c r="K272" s="3">
        <v>0</v>
      </c>
      <c r="L272" s="3">
        <v>5.3701111111111119</v>
      </c>
      <c r="M272" s="3">
        <v>0</v>
      </c>
      <c r="N272" s="3">
        <v>16.569444444444443</v>
      </c>
      <c r="O272" s="3">
        <f>SUM(Table2[[#This Row],[Qualified Social Work Staff Hours]:[Other Social Work Staff Hours]])/Table2[[#This Row],[MDS Census]]</f>
        <v>9.8582005685198634E-2</v>
      </c>
      <c r="P272" s="3">
        <v>5.6916666666666664</v>
      </c>
      <c r="Q272" s="3">
        <v>0</v>
      </c>
      <c r="R272" s="3">
        <f>SUM(Table2[[#This Row],[Qualified Activities Professional Hours]:[Other Activities Professional Hours]])/Table2[[#This Row],[MDS Census]]</f>
        <v>3.386329080452171E-2</v>
      </c>
      <c r="S272" s="3">
        <v>5.5964444444444439</v>
      </c>
      <c r="T272" s="3">
        <v>5.4272222222222224</v>
      </c>
      <c r="U272" s="3">
        <v>0</v>
      </c>
      <c r="V272" s="3">
        <f>SUM(Table2[[#This Row],[Occupational Therapist Hours]:[OT Aide Hours]])/Table2[[#This Row],[MDS Census]]</f>
        <v>6.5586699279434127E-2</v>
      </c>
      <c r="W272" s="3">
        <v>6.0722222222222237</v>
      </c>
      <c r="X272" s="3">
        <v>7.7743333333333311</v>
      </c>
      <c r="Y272" s="3">
        <v>5.6888888888888891</v>
      </c>
      <c r="Z272" s="3">
        <f>SUM(Table2[[#This Row],[Physical Therapist (PT) Hours]:[PT Aide Hours]])/Table2[[#This Row],[MDS Census]]</f>
        <v>0.11622859787135585</v>
      </c>
      <c r="AA272" s="3">
        <v>0</v>
      </c>
      <c r="AB272" s="3">
        <v>0</v>
      </c>
      <c r="AC272" s="3">
        <v>0</v>
      </c>
      <c r="AD272" s="3">
        <v>0</v>
      </c>
      <c r="AE272" s="3">
        <v>0</v>
      </c>
      <c r="AF272" s="3">
        <v>28.68888888888889</v>
      </c>
      <c r="AG272" s="3">
        <v>0</v>
      </c>
      <c r="AH272" s="1" t="s">
        <v>270</v>
      </c>
      <c r="AI272" s="17">
        <v>5</v>
      </c>
      <c r="AJ272" s="1"/>
    </row>
    <row r="273" spans="1:36" x14ac:dyDescent="0.2">
      <c r="A273" s="1" t="s">
        <v>680</v>
      </c>
      <c r="B273" s="1" t="s">
        <v>956</v>
      </c>
      <c r="C273" s="1" t="s">
        <v>1439</v>
      </c>
      <c r="D273" s="1" t="s">
        <v>1741</v>
      </c>
      <c r="E273" s="3">
        <v>179.5888888888889</v>
      </c>
      <c r="F273" s="3">
        <v>17.18888888888889</v>
      </c>
      <c r="G273" s="3">
        <v>0</v>
      </c>
      <c r="H273" s="3">
        <v>0</v>
      </c>
      <c r="I273" s="3">
        <v>0</v>
      </c>
      <c r="J273" s="3">
        <v>0</v>
      </c>
      <c r="K273" s="3">
        <v>0</v>
      </c>
      <c r="L273" s="3">
        <v>0</v>
      </c>
      <c r="M273" s="3">
        <v>5.5166666666666666</v>
      </c>
      <c r="N273" s="3">
        <v>15.366666666666667</v>
      </c>
      <c r="O273" s="3">
        <f>SUM(Table2[[#This Row],[Qualified Social Work Staff Hours]:[Other Social Work Staff Hours]])/Table2[[#This Row],[MDS Census]]</f>
        <v>0.1162841056734517</v>
      </c>
      <c r="P273" s="3">
        <v>9.8944444444444439</v>
      </c>
      <c r="Q273" s="3">
        <v>18.930555555555557</v>
      </c>
      <c r="R273" s="3">
        <f>SUM(Table2[[#This Row],[Qualified Activities Professional Hours]:[Other Activities Professional Hours]])/Table2[[#This Row],[MDS Census]]</f>
        <v>0.16050547546866301</v>
      </c>
      <c r="S273" s="3">
        <v>0</v>
      </c>
      <c r="T273" s="3">
        <v>0</v>
      </c>
      <c r="U273" s="3">
        <v>0</v>
      </c>
      <c r="V273" s="3">
        <f>SUM(Table2[[#This Row],[Occupational Therapist Hours]:[OT Aide Hours]])/Table2[[#This Row],[MDS Census]]</f>
        <v>0</v>
      </c>
      <c r="W273" s="3">
        <v>0</v>
      </c>
      <c r="X273" s="3">
        <v>0</v>
      </c>
      <c r="Y273" s="3">
        <v>0</v>
      </c>
      <c r="Z273" s="3">
        <f>SUM(Table2[[#This Row],[Physical Therapist (PT) Hours]:[PT Aide Hours]])/Table2[[#This Row],[MDS Census]]</f>
        <v>0</v>
      </c>
      <c r="AA273" s="3">
        <v>0</v>
      </c>
      <c r="AB273" s="3">
        <v>0</v>
      </c>
      <c r="AC273" s="3">
        <v>0</v>
      </c>
      <c r="AD273" s="3">
        <v>0</v>
      </c>
      <c r="AE273" s="3">
        <v>0</v>
      </c>
      <c r="AF273" s="3">
        <v>0</v>
      </c>
      <c r="AG273" s="3">
        <v>0</v>
      </c>
      <c r="AH273" s="1" t="s">
        <v>271</v>
      </c>
      <c r="AI273" s="17">
        <v>5</v>
      </c>
      <c r="AJ273" s="1"/>
    </row>
    <row r="274" spans="1:36" x14ac:dyDescent="0.2">
      <c r="A274" s="1" t="s">
        <v>680</v>
      </c>
      <c r="B274" s="1" t="s">
        <v>957</v>
      </c>
      <c r="C274" s="1" t="s">
        <v>1546</v>
      </c>
      <c r="D274" s="1" t="s">
        <v>1741</v>
      </c>
      <c r="E274" s="3">
        <v>113.48888888888889</v>
      </c>
      <c r="F274" s="3">
        <v>5.4222222222222225</v>
      </c>
      <c r="G274" s="3">
        <v>0</v>
      </c>
      <c r="H274" s="3">
        <v>0</v>
      </c>
      <c r="I274" s="3">
        <v>0</v>
      </c>
      <c r="J274" s="3">
        <v>0</v>
      </c>
      <c r="K274" s="3">
        <v>0</v>
      </c>
      <c r="L274" s="3">
        <v>2.2995555555555565</v>
      </c>
      <c r="M274" s="3">
        <v>5.333333333333333</v>
      </c>
      <c r="N274" s="3">
        <v>5.1148888888888875</v>
      </c>
      <c r="O274" s="3">
        <f>SUM(Table2[[#This Row],[Qualified Social Work Staff Hours]:[Other Social Work Staff Hours]])/Table2[[#This Row],[MDS Census]]</f>
        <v>9.2063833953397275E-2</v>
      </c>
      <c r="P274" s="3">
        <v>5.333333333333333</v>
      </c>
      <c r="Q274" s="3">
        <v>20.311555555555554</v>
      </c>
      <c r="R274" s="3">
        <f>SUM(Table2[[#This Row],[Qualified Activities Professional Hours]:[Other Activities Professional Hours]])/Table2[[#This Row],[MDS Census]]</f>
        <v>0.22596827883297432</v>
      </c>
      <c r="S274" s="3">
        <v>6.1801111111111107</v>
      </c>
      <c r="T274" s="3">
        <v>12.203777777777779</v>
      </c>
      <c r="U274" s="3">
        <v>0</v>
      </c>
      <c r="V274" s="3">
        <f>SUM(Table2[[#This Row],[Occupational Therapist Hours]:[OT Aide Hours]])/Table2[[#This Row],[MDS Census]]</f>
        <v>0.16198844722929312</v>
      </c>
      <c r="W274" s="3">
        <v>13.897888888888891</v>
      </c>
      <c r="X274" s="3">
        <v>10.325222222222219</v>
      </c>
      <c r="Y274" s="3">
        <v>0</v>
      </c>
      <c r="Z274" s="3">
        <f>SUM(Table2[[#This Row],[Physical Therapist (PT) Hours]:[PT Aide Hours]])/Table2[[#This Row],[MDS Census]]</f>
        <v>0.21344037595457213</v>
      </c>
      <c r="AA274" s="3">
        <v>0</v>
      </c>
      <c r="AB274" s="3">
        <v>0</v>
      </c>
      <c r="AC274" s="3">
        <v>0</v>
      </c>
      <c r="AD274" s="3">
        <v>0</v>
      </c>
      <c r="AE274" s="3">
        <v>0</v>
      </c>
      <c r="AF274" s="3">
        <v>0</v>
      </c>
      <c r="AG274" s="3">
        <v>0</v>
      </c>
      <c r="AH274" s="1" t="s">
        <v>272</v>
      </c>
      <c r="AI274" s="17">
        <v>5</v>
      </c>
      <c r="AJ274" s="1"/>
    </row>
    <row r="275" spans="1:36" x14ac:dyDescent="0.2">
      <c r="A275" s="1" t="s">
        <v>680</v>
      </c>
      <c r="B275" s="1" t="s">
        <v>958</v>
      </c>
      <c r="C275" s="1" t="s">
        <v>1389</v>
      </c>
      <c r="D275" s="1" t="s">
        <v>1764</v>
      </c>
      <c r="E275" s="3">
        <v>74.833333333333329</v>
      </c>
      <c r="F275" s="3">
        <v>11.111111111111111</v>
      </c>
      <c r="G275" s="3">
        <v>1.1111111111111112E-2</v>
      </c>
      <c r="H275" s="3">
        <v>0.36388888888888887</v>
      </c>
      <c r="I275" s="3">
        <v>0.23055555555555557</v>
      </c>
      <c r="J275" s="3">
        <v>0</v>
      </c>
      <c r="K275" s="3">
        <v>0</v>
      </c>
      <c r="L275" s="3">
        <v>0.65177777777777779</v>
      </c>
      <c r="M275" s="3">
        <v>5.4888888888888889</v>
      </c>
      <c r="N275" s="3">
        <v>2.5533333333333337</v>
      </c>
      <c r="O275" s="3">
        <f>SUM(Table2[[#This Row],[Qualified Social Work Staff Hours]:[Other Social Work Staff Hours]])/Table2[[#This Row],[MDS Census]]</f>
        <v>0.10746844840386043</v>
      </c>
      <c r="P275" s="3">
        <v>5.221111111111111</v>
      </c>
      <c r="Q275" s="3">
        <v>30.275555555555552</v>
      </c>
      <c r="R275" s="3">
        <f>SUM(Table2[[#This Row],[Qualified Activities Professional Hours]:[Other Activities Professional Hours]])/Table2[[#This Row],[MDS Census]]</f>
        <v>0.47434298440979955</v>
      </c>
      <c r="S275" s="3">
        <v>0.97577777777777774</v>
      </c>
      <c r="T275" s="3">
        <v>2.3084444444444445</v>
      </c>
      <c r="U275" s="3">
        <v>0</v>
      </c>
      <c r="V275" s="3">
        <f>SUM(Table2[[#This Row],[Occupational Therapist Hours]:[OT Aide Hours]])/Table2[[#This Row],[MDS Census]]</f>
        <v>4.3887156644394951E-2</v>
      </c>
      <c r="W275" s="3">
        <v>12.170777777777779</v>
      </c>
      <c r="X275" s="3">
        <v>4.873666666666665</v>
      </c>
      <c r="Y275" s="3">
        <v>9.0044444444444451</v>
      </c>
      <c r="Z275" s="3">
        <f>SUM(Table2[[#This Row],[Physical Therapist (PT) Hours]:[PT Aide Hours]])/Table2[[#This Row],[MDS Census]]</f>
        <v>0.34809205642167784</v>
      </c>
      <c r="AA275" s="3">
        <v>0</v>
      </c>
      <c r="AB275" s="3">
        <v>0</v>
      </c>
      <c r="AC275" s="3">
        <v>0</v>
      </c>
      <c r="AD275" s="3">
        <v>0</v>
      </c>
      <c r="AE275" s="3">
        <v>0</v>
      </c>
      <c r="AF275" s="3">
        <v>0</v>
      </c>
      <c r="AG275" s="3">
        <v>0</v>
      </c>
      <c r="AH275" s="1" t="s">
        <v>273</v>
      </c>
      <c r="AI275" s="17">
        <v>5</v>
      </c>
      <c r="AJ275" s="1"/>
    </row>
    <row r="276" spans="1:36" x14ac:dyDescent="0.2">
      <c r="A276" s="1" t="s">
        <v>680</v>
      </c>
      <c r="B276" s="1" t="s">
        <v>959</v>
      </c>
      <c r="C276" s="1" t="s">
        <v>1475</v>
      </c>
      <c r="D276" s="1" t="s">
        <v>1741</v>
      </c>
      <c r="E276" s="3">
        <v>107.36666666666666</v>
      </c>
      <c r="F276" s="3">
        <v>5.4222222222222225</v>
      </c>
      <c r="G276" s="3">
        <v>0.51111111111111107</v>
      </c>
      <c r="H276" s="3">
        <v>0.70011111111111113</v>
      </c>
      <c r="I276" s="3">
        <v>11.022222222222222</v>
      </c>
      <c r="J276" s="3">
        <v>0</v>
      </c>
      <c r="K276" s="3">
        <v>0</v>
      </c>
      <c r="L276" s="3">
        <v>4.8497777777777769</v>
      </c>
      <c r="M276" s="3">
        <v>0</v>
      </c>
      <c r="N276" s="3">
        <v>21.955555555555556</v>
      </c>
      <c r="O276" s="3">
        <f>SUM(Table2[[#This Row],[Qualified Social Work Staff Hours]:[Other Social Work Staff Hours]])/Table2[[#This Row],[MDS Census]]</f>
        <v>0.20449135879126568</v>
      </c>
      <c r="P276" s="3">
        <v>5.5111111111111111</v>
      </c>
      <c r="Q276" s="3">
        <v>16.788888888888888</v>
      </c>
      <c r="R276" s="3">
        <f>SUM(Table2[[#This Row],[Qualified Activities Professional Hours]:[Other Activities Professional Hours]])/Table2[[#This Row],[MDS Census]]</f>
        <v>0.20769947221359825</v>
      </c>
      <c r="S276" s="3">
        <v>8.1747777777777788</v>
      </c>
      <c r="T276" s="3">
        <v>5.0671111111111111</v>
      </c>
      <c r="U276" s="3">
        <v>0</v>
      </c>
      <c r="V276" s="3">
        <f>SUM(Table2[[#This Row],[Occupational Therapist Hours]:[OT Aide Hours]])/Table2[[#This Row],[MDS Census]]</f>
        <v>0.12333333333333336</v>
      </c>
      <c r="W276" s="3">
        <v>12.233888888888888</v>
      </c>
      <c r="X276" s="3">
        <v>10.452777777777778</v>
      </c>
      <c r="Y276" s="3">
        <v>0</v>
      </c>
      <c r="Z276" s="3">
        <f>SUM(Table2[[#This Row],[Physical Therapist (PT) Hours]:[PT Aide Hours]])/Table2[[#This Row],[MDS Census]]</f>
        <v>0.21130083824899101</v>
      </c>
      <c r="AA276" s="3">
        <v>0</v>
      </c>
      <c r="AB276" s="3">
        <v>0</v>
      </c>
      <c r="AC276" s="3">
        <v>0</v>
      </c>
      <c r="AD276" s="3">
        <v>0</v>
      </c>
      <c r="AE276" s="3">
        <v>0</v>
      </c>
      <c r="AF276" s="3">
        <v>2.1878888888888888</v>
      </c>
      <c r="AG276" s="3">
        <v>0</v>
      </c>
      <c r="AH276" s="1" t="s">
        <v>274</v>
      </c>
      <c r="AI276" s="17">
        <v>5</v>
      </c>
      <c r="AJ276" s="1"/>
    </row>
    <row r="277" spans="1:36" x14ac:dyDescent="0.2">
      <c r="A277" s="1" t="s">
        <v>680</v>
      </c>
      <c r="B277" s="1" t="s">
        <v>960</v>
      </c>
      <c r="C277" s="1" t="s">
        <v>1439</v>
      </c>
      <c r="D277" s="1" t="s">
        <v>1741</v>
      </c>
      <c r="E277" s="3">
        <v>173.47777777777779</v>
      </c>
      <c r="F277" s="3">
        <v>12.827777777777778</v>
      </c>
      <c r="G277" s="3">
        <v>0</v>
      </c>
      <c r="H277" s="3">
        <v>0</v>
      </c>
      <c r="I277" s="3">
        <v>0</v>
      </c>
      <c r="J277" s="3">
        <v>0</v>
      </c>
      <c r="K277" s="3">
        <v>0</v>
      </c>
      <c r="L277" s="3">
        <v>0</v>
      </c>
      <c r="M277" s="3">
        <v>22.283333333333335</v>
      </c>
      <c r="N277" s="3">
        <v>0</v>
      </c>
      <c r="O277" s="3">
        <f>SUM(Table2[[#This Row],[Qualified Social Work Staff Hours]:[Other Social Work Staff Hours]])/Table2[[#This Row],[MDS Census]]</f>
        <v>0.12845065009927625</v>
      </c>
      <c r="P277" s="3">
        <v>6.2277777777777779</v>
      </c>
      <c r="Q277" s="3">
        <v>23.005555555555556</v>
      </c>
      <c r="R277" s="3">
        <f>SUM(Table2[[#This Row],[Qualified Activities Professional Hours]:[Other Activities Professional Hours]])/Table2[[#This Row],[MDS Census]]</f>
        <v>0.16851341830525843</v>
      </c>
      <c r="S277" s="3">
        <v>0</v>
      </c>
      <c r="T277" s="3">
        <v>0</v>
      </c>
      <c r="U277" s="3">
        <v>0</v>
      </c>
      <c r="V277" s="3">
        <f>SUM(Table2[[#This Row],[Occupational Therapist Hours]:[OT Aide Hours]])/Table2[[#This Row],[MDS Census]]</f>
        <v>0</v>
      </c>
      <c r="W277" s="3">
        <v>0</v>
      </c>
      <c r="X277" s="3">
        <v>0</v>
      </c>
      <c r="Y277" s="3">
        <v>0</v>
      </c>
      <c r="Z277" s="3">
        <f>SUM(Table2[[#This Row],[Physical Therapist (PT) Hours]:[PT Aide Hours]])/Table2[[#This Row],[MDS Census]]</f>
        <v>0</v>
      </c>
      <c r="AA277" s="3">
        <v>0</v>
      </c>
      <c r="AB277" s="3">
        <v>0</v>
      </c>
      <c r="AC277" s="3">
        <v>0</v>
      </c>
      <c r="AD277" s="3">
        <v>0</v>
      </c>
      <c r="AE277" s="3">
        <v>0</v>
      </c>
      <c r="AF277" s="3">
        <v>26.130555555555556</v>
      </c>
      <c r="AG277" s="3">
        <v>0</v>
      </c>
      <c r="AH277" s="1" t="s">
        <v>275</v>
      </c>
      <c r="AI277" s="17">
        <v>5</v>
      </c>
      <c r="AJ277" s="1"/>
    </row>
    <row r="278" spans="1:36" x14ac:dyDescent="0.2">
      <c r="A278" s="1" t="s">
        <v>680</v>
      </c>
      <c r="B278" s="1" t="s">
        <v>961</v>
      </c>
      <c r="C278" s="1" t="s">
        <v>1425</v>
      </c>
      <c r="D278" s="1" t="s">
        <v>1749</v>
      </c>
      <c r="E278" s="3">
        <v>102.12222222222222</v>
      </c>
      <c r="F278" s="3">
        <v>5.4222222222222225</v>
      </c>
      <c r="G278" s="3">
        <v>0.26666666666666666</v>
      </c>
      <c r="H278" s="3">
        <v>0.37777777777777777</v>
      </c>
      <c r="I278" s="3">
        <v>5.5111111111111111</v>
      </c>
      <c r="J278" s="3">
        <v>0</v>
      </c>
      <c r="K278" s="3">
        <v>0</v>
      </c>
      <c r="L278" s="3">
        <v>3.707555555555555</v>
      </c>
      <c r="M278" s="3">
        <v>0</v>
      </c>
      <c r="N278" s="3">
        <v>2.2166666666666668</v>
      </c>
      <c r="O278" s="3">
        <f>SUM(Table2[[#This Row],[Qualified Social Work Staff Hours]:[Other Social Work Staff Hours]])/Table2[[#This Row],[MDS Census]]</f>
        <v>2.1706016755521709E-2</v>
      </c>
      <c r="P278" s="3">
        <v>5.0666666666666664</v>
      </c>
      <c r="Q278" s="3">
        <v>8.0361111111111114</v>
      </c>
      <c r="R278" s="3">
        <f>SUM(Table2[[#This Row],[Qualified Activities Professional Hours]:[Other Activities Professional Hours]])/Table2[[#This Row],[MDS Census]]</f>
        <v>0.1283048634533783</v>
      </c>
      <c r="S278" s="3">
        <v>2.5846666666666667</v>
      </c>
      <c r="T278" s="3">
        <v>5.7306666666666679</v>
      </c>
      <c r="U278" s="3">
        <v>0</v>
      </c>
      <c r="V278" s="3">
        <f>SUM(Table2[[#This Row],[Occupational Therapist Hours]:[OT Aide Hours]])/Table2[[#This Row],[MDS Census]]</f>
        <v>8.142530736590145E-2</v>
      </c>
      <c r="W278" s="3">
        <v>3.8466666666666667</v>
      </c>
      <c r="X278" s="3">
        <v>10.005777777777775</v>
      </c>
      <c r="Y278" s="3">
        <v>0</v>
      </c>
      <c r="Z278" s="3">
        <f>SUM(Table2[[#This Row],[Physical Therapist (PT) Hours]:[PT Aide Hours]])/Table2[[#This Row],[MDS Census]]</f>
        <v>0.13564574039821561</v>
      </c>
      <c r="AA278" s="3">
        <v>0</v>
      </c>
      <c r="AB278" s="3">
        <v>0</v>
      </c>
      <c r="AC278" s="3">
        <v>0</v>
      </c>
      <c r="AD278" s="3">
        <v>0</v>
      </c>
      <c r="AE278" s="3">
        <v>0</v>
      </c>
      <c r="AF278" s="3">
        <v>0</v>
      </c>
      <c r="AG278" s="3">
        <v>0</v>
      </c>
      <c r="AH278" s="1" t="s">
        <v>276</v>
      </c>
      <c r="AI278" s="17">
        <v>5</v>
      </c>
      <c r="AJ278" s="1"/>
    </row>
    <row r="279" spans="1:36" x14ac:dyDescent="0.2">
      <c r="A279" s="1" t="s">
        <v>680</v>
      </c>
      <c r="B279" s="1" t="s">
        <v>962</v>
      </c>
      <c r="C279" s="1" t="s">
        <v>1566</v>
      </c>
      <c r="D279" s="1" t="s">
        <v>1741</v>
      </c>
      <c r="E279" s="3">
        <v>106.98888888888889</v>
      </c>
      <c r="F279" s="3">
        <v>38.47333333333335</v>
      </c>
      <c r="G279" s="3">
        <v>3.0111111111111111</v>
      </c>
      <c r="H279" s="3">
        <v>0</v>
      </c>
      <c r="I279" s="3">
        <v>0.39166666666666666</v>
      </c>
      <c r="J279" s="3">
        <v>0</v>
      </c>
      <c r="K279" s="3">
        <v>4.1111111111111107</v>
      </c>
      <c r="L279" s="3">
        <v>0</v>
      </c>
      <c r="M279" s="3">
        <v>0</v>
      </c>
      <c r="N279" s="3">
        <v>1.1111111111111112E-2</v>
      </c>
      <c r="O279" s="3">
        <f>SUM(Table2[[#This Row],[Qualified Social Work Staff Hours]:[Other Social Work Staff Hours]])/Table2[[#This Row],[MDS Census]]</f>
        <v>1.0385294423096895E-4</v>
      </c>
      <c r="P279" s="3">
        <v>2.9333333333333331</v>
      </c>
      <c r="Q279" s="3">
        <v>16.394444444444449</v>
      </c>
      <c r="R279" s="3">
        <f>SUM(Table2[[#This Row],[Qualified Activities Professional Hours]:[Other Activities Professional Hours]])/Table2[[#This Row],[MDS Census]]</f>
        <v>0.18065219648977052</v>
      </c>
      <c r="S279" s="3">
        <v>0</v>
      </c>
      <c r="T279" s="3">
        <v>0</v>
      </c>
      <c r="U279" s="3">
        <v>0</v>
      </c>
      <c r="V279" s="3">
        <f>SUM(Table2[[#This Row],[Occupational Therapist Hours]:[OT Aide Hours]])/Table2[[#This Row],[MDS Census]]</f>
        <v>0</v>
      </c>
      <c r="W279" s="3">
        <v>0</v>
      </c>
      <c r="X279" s="3">
        <v>0</v>
      </c>
      <c r="Y279" s="3">
        <v>0</v>
      </c>
      <c r="Z279" s="3">
        <f>SUM(Table2[[#This Row],[Physical Therapist (PT) Hours]:[PT Aide Hours]])/Table2[[#This Row],[MDS Census]]</f>
        <v>0</v>
      </c>
      <c r="AA279" s="3">
        <v>0</v>
      </c>
      <c r="AB279" s="3">
        <v>0</v>
      </c>
      <c r="AC279" s="3">
        <v>0</v>
      </c>
      <c r="AD279" s="3">
        <v>0</v>
      </c>
      <c r="AE279" s="3">
        <v>0</v>
      </c>
      <c r="AF279" s="3">
        <v>0</v>
      </c>
      <c r="AG279" s="3">
        <v>3.4444444444444446</v>
      </c>
      <c r="AH279" s="1" t="s">
        <v>277</v>
      </c>
      <c r="AI279" s="17">
        <v>5</v>
      </c>
      <c r="AJ279" s="1"/>
    </row>
    <row r="280" spans="1:36" x14ac:dyDescent="0.2">
      <c r="A280" s="1" t="s">
        <v>680</v>
      </c>
      <c r="B280" s="1" t="s">
        <v>963</v>
      </c>
      <c r="C280" s="1" t="s">
        <v>1461</v>
      </c>
      <c r="D280" s="1" t="s">
        <v>1741</v>
      </c>
      <c r="E280" s="3">
        <v>93.711111111111109</v>
      </c>
      <c r="F280" s="3">
        <v>10.666666666666666</v>
      </c>
      <c r="G280" s="3">
        <v>0.71111111111111114</v>
      </c>
      <c r="H280" s="3">
        <v>0.74444444444444446</v>
      </c>
      <c r="I280" s="3">
        <v>2.411111111111111</v>
      </c>
      <c r="J280" s="3">
        <v>0</v>
      </c>
      <c r="K280" s="3">
        <v>0</v>
      </c>
      <c r="L280" s="3">
        <v>9.1722222222222225</v>
      </c>
      <c r="M280" s="3">
        <v>5.6</v>
      </c>
      <c r="N280" s="3">
        <v>1.7777777777777777</v>
      </c>
      <c r="O280" s="3">
        <f>SUM(Table2[[#This Row],[Qualified Social Work Staff Hours]:[Other Social Work Staff Hours]])/Table2[[#This Row],[MDS Census]]</f>
        <v>7.8728954232866966E-2</v>
      </c>
      <c r="P280" s="3">
        <v>5.8388888888888886</v>
      </c>
      <c r="Q280" s="3">
        <v>18</v>
      </c>
      <c r="R280" s="3">
        <f>SUM(Table2[[#This Row],[Qualified Activities Professional Hours]:[Other Activities Professional Hours]])/Table2[[#This Row],[MDS Census]]</f>
        <v>0.25438700497984351</v>
      </c>
      <c r="S280" s="3">
        <v>15.741666666666667</v>
      </c>
      <c r="T280" s="3">
        <v>11.230555555555556</v>
      </c>
      <c r="U280" s="3">
        <v>0</v>
      </c>
      <c r="V280" s="3">
        <f>SUM(Table2[[#This Row],[Occupational Therapist Hours]:[OT Aide Hours]])/Table2[[#This Row],[MDS Census]]</f>
        <v>0.28782309698838038</v>
      </c>
      <c r="W280" s="3">
        <v>19.391666666666666</v>
      </c>
      <c r="X280" s="3">
        <v>20.022222222222222</v>
      </c>
      <c r="Y280" s="3">
        <v>15.133333333333333</v>
      </c>
      <c r="Z280" s="3">
        <f>SUM(Table2[[#This Row],[Physical Therapist (PT) Hours]:[PT Aide Hours]])/Table2[[#This Row],[MDS Census]]</f>
        <v>0.58207849181882854</v>
      </c>
      <c r="AA280" s="3">
        <v>0</v>
      </c>
      <c r="AB280" s="3">
        <v>0</v>
      </c>
      <c r="AC280" s="3">
        <v>0</v>
      </c>
      <c r="AD280" s="3">
        <v>0</v>
      </c>
      <c r="AE280" s="3">
        <v>0</v>
      </c>
      <c r="AF280" s="3">
        <v>3.55</v>
      </c>
      <c r="AG280" s="3">
        <v>0.16666666666666666</v>
      </c>
      <c r="AH280" s="1" t="s">
        <v>278</v>
      </c>
      <c r="AI280" s="17">
        <v>5</v>
      </c>
      <c r="AJ280" s="1"/>
    </row>
    <row r="281" spans="1:36" x14ac:dyDescent="0.2">
      <c r="A281" s="1" t="s">
        <v>680</v>
      </c>
      <c r="B281" s="1" t="s">
        <v>964</v>
      </c>
      <c r="C281" s="1" t="s">
        <v>1567</v>
      </c>
      <c r="D281" s="1" t="s">
        <v>1741</v>
      </c>
      <c r="E281" s="3">
        <v>87.211111111111109</v>
      </c>
      <c r="F281" s="3">
        <v>5.6888888888888891</v>
      </c>
      <c r="G281" s="3">
        <v>0.37777777777777777</v>
      </c>
      <c r="H281" s="3">
        <v>5.4444444444444448E-2</v>
      </c>
      <c r="I281" s="3">
        <v>4.8702222222222229</v>
      </c>
      <c r="J281" s="3">
        <v>0</v>
      </c>
      <c r="K281" s="3">
        <v>0</v>
      </c>
      <c r="L281" s="3">
        <v>15.681444444444443</v>
      </c>
      <c r="M281" s="3">
        <v>0</v>
      </c>
      <c r="N281" s="3">
        <v>13.703777777777777</v>
      </c>
      <c r="O281" s="3">
        <f>SUM(Table2[[#This Row],[Qualified Social Work Staff Hours]:[Other Social Work Staff Hours]])/Table2[[#This Row],[MDS Census]]</f>
        <v>0.1571333927888903</v>
      </c>
      <c r="P281" s="3">
        <v>5.8624444444444457</v>
      </c>
      <c r="Q281" s="3">
        <v>3.35</v>
      </c>
      <c r="R281" s="3">
        <f>SUM(Table2[[#This Row],[Qualified Activities Professional Hours]:[Other Activities Professional Hours]])/Table2[[#This Row],[MDS Census]]</f>
        <v>0.1056338387055676</v>
      </c>
      <c r="S281" s="3">
        <v>16.802333333333337</v>
      </c>
      <c r="T281" s="3">
        <v>16.355222222222224</v>
      </c>
      <c r="U281" s="3">
        <v>0</v>
      </c>
      <c r="V281" s="3">
        <f>SUM(Table2[[#This Row],[Occupational Therapist Hours]:[OT Aide Hours]])/Table2[[#This Row],[MDS Census]]</f>
        <v>0.38019875143330367</v>
      </c>
      <c r="W281" s="3">
        <v>14.036777777777777</v>
      </c>
      <c r="X281" s="3">
        <v>16.036000000000001</v>
      </c>
      <c r="Y281" s="3">
        <v>0</v>
      </c>
      <c r="Z281" s="3">
        <f>SUM(Table2[[#This Row],[Physical Therapist (PT) Hours]:[PT Aide Hours]])/Table2[[#This Row],[MDS Census]]</f>
        <v>0.34482736654350876</v>
      </c>
      <c r="AA281" s="3">
        <v>0</v>
      </c>
      <c r="AB281" s="3">
        <v>0</v>
      </c>
      <c r="AC281" s="3">
        <v>0</v>
      </c>
      <c r="AD281" s="3">
        <v>0</v>
      </c>
      <c r="AE281" s="3">
        <v>0</v>
      </c>
      <c r="AF281" s="3">
        <v>3.9989999999999992</v>
      </c>
      <c r="AG281" s="3">
        <v>0</v>
      </c>
      <c r="AH281" s="1" t="s">
        <v>279</v>
      </c>
      <c r="AI281" s="17">
        <v>5</v>
      </c>
      <c r="AJ281" s="1"/>
    </row>
    <row r="282" spans="1:36" x14ac:dyDescent="0.2">
      <c r="A282" s="1" t="s">
        <v>680</v>
      </c>
      <c r="B282" s="1" t="s">
        <v>965</v>
      </c>
      <c r="C282" s="1" t="s">
        <v>1527</v>
      </c>
      <c r="D282" s="1" t="s">
        <v>1700</v>
      </c>
      <c r="E282" s="3">
        <v>57.288888888888891</v>
      </c>
      <c r="F282" s="3">
        <v>5.0666666666666664</v>
      </c>
      <c r="G282" s="3">
        <v>2.2222222222222223E-2</v>
      </c>
      <c r="H282" s="3">
        <v>0.36666666666666664</v>
      </c>
      <c r="I282" s="3">
        <v>0.4</v>
      </c>
      <c r="J282" s="3">
        <v>0</v>
      </c>
      <c r="K282" s="3">
        <v>0</v>
      </c>
      <c r="L282" s="3">
        <v>6.6980000000000031</v>
      </c>
      <c r="M282" s="3">
        <v>0.1111111111111111</v>
      </c>
      <c r="N282" s="3">
        <v>8.8190000000000008</v>
      </c>
      <c r="O282" s="3">
        <f>SUM(Table2[[#This Row],[Qualified Social Work Staff Hours]:[Other Social Work Staff Hours]])/Table2[[#This Row],[MDS Census]]</f>
        <v>0.15587858805275406</v>
      </c>
      <c r="P282" s="3">
        <v>3.9353333333333333</v>
      </c>
      <c r="Q282" s="3">
        <v>6.1951111111111121</v>
      </c>
      <c r="R282" s="3">
        <f>SUM(Table2[[#This Row],[Qualified Activities Professional Hours]:[Other Activities Professional Hours]])/Table2[[#This Row],[MDS Census]]</f>
        <v>0.17683087664856481</v>
      </c>
      <c r="S282" s="3">
        <v>2.4951111111111102</v>
      </c>
      <c r="T282" s="3">
        <v>6.5727777777777758</v>
      </c>
      <c r="U282" s="3">
        <v>0</v>
      </c>
      <c r="V282" s="3">
        <f>SUM(Table2[[#This Row],[Occupational Therapist Hours]:[OT Aide Hours]])/Table2[[#This Row],[MDS Census]]</f>
        <v>0.15828355314197046</v>
      </c>
      <c r="W282" s="3">
        <v>2.7327777777777778</v>
      </c>
      <c r="X282" s="3">
        <v>10.140555555555554</v>
      </c>
      <c r="Y282" s="3">
        <v>3.2964444444444445</v>
      </c>
      <c r="Z282" s="3">
        <f>SUM(Table2[[#This Row],[Physical Therapist (PT) Hours]:[PT Aide Hours]])/Table2[[#This Row],[MDS Census]]</f>
        <v>0.28224980605120242</v>
      </c>
      <c r="AA282" s="3">
        <v>0</v>
      </c>
      <c r="AB282" s="3">
        <v>0</v>
      </c>
      <c r="AC282" s="3">
        <v>0</v>
      </c>
      <c r="AD282" s="3">
        <v>0</v>
      </c>
      <c r="AE282" s="3">
        <v>0</v>
      </c>
      <c r="AF282" s="3">
        <v>0</v>
      </c>
      <c r="AG282" s="3">
        <v>0</v>
      </c>
      <c r="AH282" s="1" t="s">
        <v>280</v>
      </c>
      <c r="AI282" s="17">
        <v>5</v>
      </c>
      <c r="AJ282" s="1"/>
    </row>
    <row r="283" spans="1:36" x14ac:dyDescent="0.2">
      <c r="A283" s="1" t="s">
        <v>680</v>
      </c>
      <c r="B283" s="1" t="s">
        <v>966</v>
      </c>
      <c r="C283" s="1" t="s">
        <v>1439</v>
      </c>
      <c r="D283" s="1" t="s">
        <v>1741</v>
      </c>
      <c r="E283" s="3">
        <v>135.15555555555557</v>
      </c>
      <c r="F283" s="3">
        <v>10.533333333333333</v>
      </c>
      <c r="G283" s="3">
        <v>0.53333333333333333</v>
      </c>
      <c r="H283" s="3">
        <v>0.62777777777777777</v>
      </c>
      <c r="I283" s="3">
        <v>2.3138888888888891</v>
      </c>
      <c r="J283" s="3">
        <v>0</v>
      </c>
      <c r="K283" s="3">
        <v>0</v>
      </c>
      <c r="L283" s="3">
        <v>1.3180000000000003</v>
      </c>
      <c r="M283" s="3">
        <v>4.4444444444444446E-2</v>
      </c>
      <c r="N283" s="3">
        <v>4.5944444444444441</v>
      </c>
      <c r="O283" s="3">
        <f>SUM(Table2[[#This Row],[Qualified Social Work Staff Hours]:[Other Social Work Staff Hours]])/Table2[[#This Row],[MDS Census]]</f>
        <v>3.4322591252877337E-2</v>
      </c>
      <c r="P283" s="3">
        <v>4.375</v>
      </c>
      <c r="Q283" s="3">
        <v>15.183333333333334</v>
      </c>
      <c r="R283" s="3">
        <f>SUM(Table2[[#This Row],[Qualified Activities Professional Hours]:[Other Activities Professional Hours]])/Table2[[#This Row],[MDS Census]]</f>
        <v>0.14470979940808942</v>
      </c>
      <c r="S283" s="3">
        <v>6.7072222222222209</v>
      </c>
      <c r="T283" s="3">
        <v>2.0732222222222219</v>
      </c>
      <c r="U283" s="3">
        <v>0</v>
      </c>
      <c r="V283" s="3">
        <f>SUM(Table2[[#This Row],[Occupational Therapist Hours]:[OT Aide Hours]])/Table2[[#This Row],[MDS Census]]</f>
        <v>6.4965471884248588E-2</v>
      </c>
      <c r="W283" s="3">
        <v>1.3811111111111112</v>
      </c>
      <c r="X283" s="3">
        <v>8.3927777777777788</v>
      </c>
      <c r="Y283" s="3">
        <v>0</v>
      </c>
      <c r="Z283" s="3">
        <f>SUM(Table2[[#This Row],[Physical Therapist (PT) Hours]:[PT Aide Hours]])/Table2[[#This Row],[MDS Census]]</f>
        <v>7.2315850049325892E-2</v>
      </c>
      <c r="AA283" s="3">
        <v>23.808333333333334</v>
      </c>
      <c r="AB283" s="3">
        <v>5.5555555555555552E-2</v>
      </c>
      <c r="AC283" s="3">
        <v>0</v>
      </c>
      <c r="AD283" s="3">
        <v>0</v>
      </c>
      <c r="AE283" s="3">
        <v>0</v>
      </c>
      <c r="AF283" s="3">
        <v>8.3333333333333329E-2</v>
      </c>
      <c r="AG283" s="3">
        <v>0</v>
      </c>
      <c r="AH283" s="1" t="s">
        <v>281</v>
      </c>
      <c r="AI283" s="17">
        <v>5</v>
      </c>
      <c r="AJ283" s="1"/>
    </row>
    <row r="284" spans="1:36" x14ac:dyDescent="0.2">
      <c r="A284" s="1" t="s">
        <v>680</v>
      </c>
      <c r="B284" s="1" t="s">
        <v>967</v>
      </c>
      <c r="C284" s="1" t="s">
        <v>1568</v>
      </c>
      <c r="D284" s="1" t="s">
        <v>1741</v>
      </c>
      <c r="E284" s="3">
        <v>121.67777777777778</v>
      </c>
      <c r="F284" s="3">
        <v>6.1333333333333337</v>
      </c>
      <c r="G284" s="3">
        <v>0.57777777777777772</v>
      </c>
      <c r="H284" s="3">
        <v>8.5555555555555551E-2</v>
      </c>
      <c r="I284" s="3">
        <v>6.8732222222222212</v>
      </c>
      <c r="J284" s="3">
        <v>0</v>
      </c>
      <c r="K284" s="3">
        <v>0</v>
      </c>
      <c r="L284" s="3">
        <v>7.6603333333333365</v>
      </c>
      <c r="M284" s="3">
        <v>0</v>
      </c>
      <c r="N284" s="3">
        <v>12.066222222222223</v>
      </c>
      <c r="O284" s="3">
        <f>SUM(Table2[[#This Row],[Qualified Social Work Staff Hours]:[Other Social Work Staff Hours]])/Table2[[#This Row],[MDS Census]]</f>
        <v>9.9165373025294504E-2</v>
      </c>
      <c r="P284" s="3">
        <v>0</v>
      </c>
      <c r="Q284" s="3">
        <v>19.598555555555553</v>
      </c>
      <c r="R284" s="3">
        <f>SUM(Table2[[#This Row],[Qualified Activities Professional Hours]:[Other Activities Professional Hours]])/Table2[[#This Row],[MDS Census]]</f>
        <v>0.16106930873892794</v>
      </c>
      <c r="S284" s="3">
        <v>16.292555555555552</v>
      </c>
      <c r="T284" s="3">
        <v>12.894222222222215</v>
      </c>
      <c r="U284" s="3">
        <v>0</v>
      </c>
      <c r="V284" s="3">
        <f>SUM(Table2[[#This Row],[Occupational Therapist Hours]:[OT Aide Hours]])/Table2[[#This Row],[MDS Census]]</f>
        <v>0.23986941831796174</v>
      </c>
      <c r="W284" s="3">
        <v>15.713333333333326</v>
      </c>
      <c r="X284" s="3">
        <v>15.113222222222223</v>
      </c>
      <c r="Y284" s="3">
        <v>0</v>
      </c>
      <c r="Z284" s="3">
        <f>SUM(Table2[[#This Row],[Physical Therapist (PT) Hours]:[PT Aide Hours]])/Table2[[#This Row],[MDS Census]]</f>
        <v>0.25334581316774718</v>
      </c>
      <c r="AA284" s="3">
        <v>0</v>
      </c>
      <c r="AB284" s="3">
        <v>0</v>
      </c>
      <c r="AC284" s="3">
        <v>0</v>
      </c>
      <c r="AD284" s="3">
        <v>0</v>
      </c>
      <c r="AE284" s="3">
        <v>0</v>
      </c>
      <c r="AF284" s="3">
        <v>0</v>
      </c>
      <c r="AG284" s="3">
        <v>0</v>
      </c>
      <c r="AH284" s="1" t="s">
        <v>282</v>
      </c>
      <c r="AI284" s="17">
        <v>5</v>
      </c>
      <c r="AJ284" s="1"/>
    </row>
    <row r="285" spans="1:36" x14ac:dyDescent="0.2">
      <c r="A285" s="1" t="s">
        <v>680</v>
      </c>
      <c r="B285" s="1" t="s">
        <v>968</v>
      </c>
      <c r="C285" s="1" t="s">
        <v>1464</v>
      </c>
      <c r="D285" s="1" t="s">
        <v>1743</v>
      </c>
      <c r="E285" s="3">
        <v>60.233333333333334</v>
      </c>
      <c r="F285" s="3">
        <v>5.25</v>
      </c>
      <c r="G285" s="3">
        <v>0</v>
      </c>
      <c r="H285" s="3">
        <v>0.15555555555555556</v>
      </c>
      <c r="I285" s="3">
        <v>13.321888888888891</v>
      </c>
      <c r="J285" s="3">
        <v>0</v>
      </c>
      <c r="K285" s="3">
        <v>0</v>
      </c>
      <c r="L285" s="3">
        <v>2.4820000000000007</v>
      </c>
      <c r="M285" s="3">
        <v>0.18055555555555555</v>
      </c>
      <c r="N285" s="3">
        <v>0</v>
      </c>
      <c r="O285" s="3">
        <f>SUM(Table2[[#This Row],[Qualified Social Work Staff Hours]:[Other Social Work Staff Hours]])/Table2[[#This Row],[MDS Census]]</f>
        <v>2.9976019184652278E-3</v>
      </c>
      <c r="P285" s="3">
        <v>5.7582222222222219</v>
      </c>
      <c r="Q285" s="3">
        <v>8.0250000000000004</v>
      </c>
      <c r="R285" s="3">
        <f>SUM(Table2[[#This Row],[Qualified Activities Professional Hours]:[Other Activities Professional Hours]])/Table2[[#This Row],[MDS Census]]</f>
        <v>0.22883047408227264</v>
      </c>
      <c r="S285" s="3">
        <v>1.5790000000000002</v>
      </c>
      <c r="T285" s="3">
        <v>4.2023333333333337</v>
      </c>
      <c r="U285" s="3">
        <v>0</v>
      </c>
      <c r="V285" s="3">
        <f>SUM(Table2[[#This Row],[Occupational Therapist Hours]:[OT Aide Hours]])/Table2[[#This Row],[MDS Census]]</f>
        <v>9.5982291090204772E-2</v>
      </c>
      <c r="W285" s="3">
        <v>2.4853333333333336</v>
      </c>
      <c r="X285" s="3">
        <v>6.6800000000000006</v>
      </c>
      <c r="Y285" s="3">
        <v>0</v>
      </c>
      <c r="Z285" s="3">
        <f>SUM(Table2[[#This Row],[Physical Therapist (PT) Hours]:[PT Aide Hours]])/Table2[[#This Row],[MDS Census]]</f>
        <v>0.15216380741560601</v>
      </c>
      <c r="AA285" s="3">
        <v>0</v>
      </c>
      <c r="AB285" s="3">
        <v>0</v>
      </c>
      <c r="AC285" s="3">
        <v>0</v>
      </c>
      <c r="AD285" s="3">
        <v>0</v>
      </c>
      <c r="AE285" s="3">
        <v>0</v>
      </c>
      <c r="AF285" s="3">
        <v>0</v>
      </c>
      <c r="AG285" s="3">
        <v>0</v>
      </c>
      <c r="AH285" s="1" t="s">
        <v>283</v>
      </c>
      <c r="AI285" s="17">
        <v>5</v>
      </c>
      <c r="AJ285" s="1"/>
    </row>
    <row r="286" spans="1:36" x14ac:dyDescent="0.2">
      <c r="A286" s="1" t="s">
        <v>680</v>
      </c>
      <c r="B286" s="1" t="s">
        <v>969</v>
      </c>
      <c r="C286" s="1" t="s">
        <v>1554</v>
      </c>
      <c r="D286" s="1" t="s">
        <v>1710</v>
      </c>
      <c r="E286" s="3">
        <v>36.277777777777779</v>
      </c>
      <c r="F286" s="3">
        <v>0</v>
      </c>
      <c r="G286" s="3">
        <v>0</v>
      </c>
      <c r="H286" s="3">
        <v>0.16944444444444445</v>
      </c>
      <c r="I286" s="3">
        <v>0.34444444444444444</v>
      </c>
      <c r="J286" s="3">
        <v>0</v>
      </c>
      <c r="K286" s="3">
        <v>0</v>
      </c>
      <c r="L286" s="3">
        <v>0.37522222222222235</v>
      </c>
      <c r="M286" s="3">
        <v>0</v>
      </c>
      <c r="N286" s="3">
        <v>4.3858888888888892</v>
      </c>
      <c r="O286" s="3">
        <f>SUM(Table2[[#This Row],[Qualified Social Work Staff Hours]:[Other Social Work Staff Hours]])/Table2[[#This Row],[MDS Census]]</f>
        <v>0.12089739663093416</v>
      </c>
      <c r="P286" s="3">
        <v>3.8222222222222224</v>
      </c>
      <c r="Q286" s="3">
        <v>0</v>
      </c>
      <c r="R286" s="3">
        <f>SUM(Table2[[#This Row],[Qualified Activities Professional Hours]:[Other Activities Professional Hours]])/Table2[[#This Row],[MDS Census]]</f>
        <v>0.10535987748851455</v>
      </c>
      <c r="S286" s="3">
        <v>0.89099999999999979</v>
      </c>
      <c r="T286" s="3">
        <v>4.3559999999999999</v>
      </c>
      <c r="U286" s="3">
        <v>0</v>
      </c>
      <c r="V286" s="3">
        <f>SUM(Table2[[#This Row],[Occupational Therapist Hours]:[OT Aide Hours]])/Table2[[#This Row],[MDS Census]]</f>
        <v>0.14463399693721285</v>
      </c>
      <c r="W286" s="3">
        <v>0.85422222222222233</v>
      </c>
      <c r="X286" s="3">
        <v>6.9503333333333321</v>
      </c>
      <c r="Y286" s="3">
        <v>0</v>
      </c>
      <c r="Z286" s="3">
        <f>SUM(Table2[[#This Row],[Physical Therapist (PT) Hours]:[PT Aide Hours]])/Table2[[#This Row],[MDS Census]]</f>
        <v>0.21513323124042874</v>
      </c>
      <c r="AA286" s="3">
        <v>0</v>
      </c>
      <c r="AB286" s="3">
        <v>0</v>
      </c>
      <c r="AC286" s="3">
        <v>0</v>
      </c>
      <c r="AD286" s="3">
        <v>0</v>
      </c>
      <c r="AE286" s="3">
        <v>0</v>
      </c>
      <c r="AF286" s="3">
        <v>0</v>
      </c>
      <c r="AG286" s="3">
        <v>0</v>
      </c>
      <c r="AH286" s="1" t="s">
        <v>284</v>
      </c>
      <c r="AI286" s="17">
        <v>5</v>
      </c>
      <c r="AJ286" s="1"/>
    </row>
    <row r="287" spans="1:36" x14ac:dyDescent="0.2">
      <c r="A287" s="1" t="s">
        <v>680</v>
      </c>
      <c r="B287" s="1" t="s">
        <v>970</v>
      </c>
      <c r="C287" s="1" t="s">
        <v>1426</v>
      </c>
      <c r="D287" s="1" t="s">
        <v>1750</v>
      </c>
      <c r="E287" s="3">
        <v>66.433333333333337</v>
      </c>
      <c r="F287" s="3">
        <v>2.6666666666666665</v>
      </c>
      <c r="G287" s="3">
        <v>0.33333333333333331</v>
      </c>
      <c r="H287" s="3">
        <v>0.28888888888888886</v>
      </c>
      <c r="I287" s="3">
        <v>2.4888888888888889</v>
      </c>
      <c r="J287" s="3">
        <v>0</v>
      </c>
      <c r="K287" s="3">
        <v>0</v>
      </c>
      <c r="L287" s="3">
        <v>5.0713333333333317</v>
      </c>
      <c r="M287" s="3">
        <v>0</v>
      </c>
      <c r="N287" s="3">
        <v>2.6305555555555555</v>
      </c>
      <c r="O287" s="3">
        <f>SUM(Table2[[#This Row],[Qualified Social Work Staff Hours]:[Other Social Work Staff Hours]])/Table2[[#This Row],[MDS Census]]</f>
        <v>3.9596922562301386E-2</v>
      </c>
      <c r="P287" s="3">
        <v>0</v>
      </c>
      <c r="Q287" s="3">
        <v>12.158222222222223</v>
      </c>
      <c r="R287" s="3">
        <f>SUM(Table2[[#This Row],[Qualified Activities Professional Hours]:[Other Activities Professional Hours]])/Table2[[#This Row],[MDS Census]]</f>
        <v>0.18301388192005352</v>
      </c>
      <c r="S287" s="3">
        <v>3.1743333333333332</v>
      </c>
      <c r="T287" s="3">
        <v>2.6901111111111109</v>
      </c>
      <c r="U287" s="3">
        <v>0</v>
      </c>
      <c r="V287" s="3">
        <f>SUM(Table2[[#This Row],[Occupational Therapist Hours]:[OT Aide Hours]])/Table2[[#This Row],[MDS Census]]</f>
        <v>8.8275631376484365E-2</v>
      </c>
      <c r="W287" s="3">
        <v>4.4017777777777791</v>
      </c>
      <c r="X287" s="3">
        <v>1.7982222222222222</v>
      </c>
      <c r="Y287" s="3">
        <v>0</v>
      </c>
      <c r="Z287" s="3">
        <f>SUM(Table2[[#This Row],[Physical Therapist (PT) Hours]:[PT Aide Hours]])/Table2[[#This Row],[MDS Census]]</f>
        <v>9.3326643251379834E-2</v>
      </c>
      <c r="AA287" s="3">
        <v>0</v>
      </c>
      <c r="AB287" s="3">
        <v>0</v>
      </c>
      <c r="AC287" s="3">
        <v>0</v>
      </c>
      <c r="AD287" s="3">
        <v>0</v>
      </c>
      <c r="AE287" s="3">
        <v>0</v>
      </c>
      <c r="AF287" s="3">
        <v>0</v>
      </c>
      <c r="AG287" s="3">
        <v>0</v>
      </c>
      <c r="AH287" s="1" t="s">
        <v>285</v>
      </c>
      <c r="AI287" s="17">
        <v>5</v>
      </c>
      <c r="AJ287" s="1"/>
    </row>
    <row r="288" spans="1:36" x14ac:dyDescent="0.2">
      <c r="A288" s="1" t="s">
        <v>680</v>
      </c>
      <c r="B288" s="1" t="s">
        <v>971</v>
      </c>
      <c r="C288" s="1" t="s">
        <v>1452</v>
      </c>
      <c r="D288" s="1" t="s">
        <v>1741</v>
      </c>
      <c r="E288" s="3">
        <v>221.03333333333333</v>
      </c>
      <c r="F288" s="3">
        <v>5.6888888888888891</v>
      </c>
      <c r="G288" s="3">
        <v>0</v>
      </c>
      <c r="H288" s="3">
        <v>0</v>
      </c>
      <c r="I288" s="3">
        <v>5.5944444444444441</v>
      </c>
      <c r="J288" s="3">
        <v>0</v>
      </c>
      <c r="K288" s="3">
        <v>0</v>
      </c>
      <c r="L288" s="3">
        <v>9.5335555555555569</v>
      </c>
      <c r="M288" s="3">
        <v>5.4083333333333332</v>
      </c>
      <c r="N288" s="3">
        <v>8.85</v>
      </c>
      <c r="O288" s="3">
        <f>SUM(Table2[[#This Row],[Qualified Social Work Staff Hours]:[Other Social Work Staff Hours]])/Table2[[#This Row],[MDS Census]]</f>
        <v>6.4507615744231639E-2</v>
      </c>
      <c r="P288" s="3">
        <v>11.433333333333334</v>
      </c>
      <c r="Q288" s="3">
        <v>43.225000000000001</v>
      </c>
      <c r="R288" s="3">
        <f>SUM(Table2[[#This Row],[Qualified Activities Professional Hours]:[Other Activities Professional Hours]])/Table2[[#This Row],[MDS Census]]</f>
        <v>0.24728547730357411</v>
      </c>
      <c r="S288" s="3">
        <v>13.474555555555556</v>
      </c>
      <c r="T288" s="3">
        <v>8.5468888888888905</v>
      </c>
      <c r="U288" s="3">
        <v>0</v>
      </c>
      <c r="V288" s="3">
        <f>SUM(Table2[[#This Row],[Occupational Therapist Hours]:[OT Aide Hours]])/Table2[[#This Row],[MDS Census]]</f>
        <v>9.9629517920876709E-2</v>
      </c>
      <c r="W288" s="3">
        <v>9.5448888888888881</v>
      </c>
      <c r="X288" s="3">
        <v>8.9730000000000025</v>
      </c>
      <c r="Y288" s="3">
        <v>26.760666666666665</v>
      </c>
      <c r="Z288" s="3">
        <f>SUM(Table2[[#This Row],[Physical Therapist (PT) Hours]:[PT Aide Hours]])/Table2[[#This Row],[MDS Census]]</f>
        <v>0.20484944452822601</v>
      </c>
      <c r="AA288" s="3">
        <v>0</v>
      </c>
      <c r="AB288" s="3">
        <v>0</v>
      </c>
      <c r="AC288" s="3">
        <v>0</v>
      </c>
      <c r="AD288" s="3">
        <v>0</v>
      </c>
      <c r="AE288" s="3">
        <v>0</v>
      </c>
      <c r="AF288" s="3">
        <v>0</v>
      </c>
      <c r="AG288" s="3">
        <v>0</v>
      </c>
      <c r="AH288" s="1" t="s">
        <v>286</v>
      </c>
      <c r="AI288" s="17">
        <v>5</v>
      </c>
      <c r="AJ288" s="1"/>
    </row>
    <row r="289" spans="1:36" x14ac:dyDescent="0.2">
      <c r="A289" s="1" t="s">
        <v>680</v>
      </c>
      <c r="B289" s="1" t="s">
        <v>972</v>
      </c>
      <c r="C289" s="1" t="s">
        <v>1569</v>
      </c>
      <c r="D289" s="1" t="s">
        <v>1745</v>
      </c>
      <c r="E289" s="3">
        <v>55.588888888888889</v>
      </c>
      <c r="F289" s="3">
        <v>5.583333333333333</v>
      </c>
      <c r="G289" s="3">
        <v>0</v>
      </c>
      <c r="H289" s="3">
        <v>0.2722222222222222</v>
      </c>
      <c r="I289" s="3">
        <v>0.67222222222222228</v>
      </c>
      <c r="J289" s="3">
        <v>0</v>
      </c>
      <c r="K289" s="3">
        <v>0</v>
      </c>
      <c r="L289" s="3">
        <v>0.14222222222222222</v>
      </c>
      <c r="M289" s="3">
        <v>4.8611111111111107</v>
      </c>
      <c r="N289" s="3">
        <v>2.1138888888888889</v>
      </c>
      <c r="O289" s="3">
        <f>SUM(Table2[[#This Row],[Qualified Social Work Staff Hours]:[Other Social Work Staff Hours]])/Table2[[#This Row],[MDS Census]]</f>
        <v>0.12547471517089745</v>
      </c>
      <c r="P289" s="3">
        <v>5.1897777777777776</v>
      </c>
      <c r="Q289" s="3">
        <v>12.661111111111111</v>
      </c>
      <c r="R289" s="3">
        <f>SUM(Table2[[#This Row],[Qualified Activities Professional Hours]:[Other Activities Professional Hours]])/Table2[[#This Row],[MDS Census]]</f>
        <v>0.32112332600439736</v>
      </c>
      <c r="S289" s="3">
        <v>2.1876666666666669</v>
      </c>
      <c r="T289" s="3">
        <v>2.1748888888888889</v>
      </c>
      <c r="U289" s="3">
        <v>0</v>
      </c>
      <c r="V289" s="3">
        <f>SUM(Table2[[#This Row],[Occupational Therapist Hours]:[OT Aide Hours]])/Table2[[#This Row],[MDS Census]]</f>
        <v>7.8478912652408556E-2</v>
      </c>
      <c r="W289" s="3">
        <v>2.683555555555555</v>
      </c>
      <c r="X289" s="3">
        <v>2.3912222222222219</v>
      </c>
      <c r="Y289" s="3">
        <v>0</v>
      </c>
      <c r="Z289" s="3">
        <f>SUM(Table2[[#This Row],[Physical Therapist (PT) Hours]:[PT Aide Hours]])/Table2[[#This Row],[MDS Census]]</f>
        <v>9.1291225264841083E-2</v>
      </c>
      <c r="AA289" s="3">
        <v>0</v>
      </c>
      <c r="AB289" s="3">
        <v>0</v>
      </c>
      <c r="AC289" s="3">
        <v>0</v>
      </c>
      <c r="AD289" s="3">
        <v>0</v>
      </c>
      <c r="AE289" s="3">
        <v>0</v>
      </c>
      <c r="AF289" s="3">
        <v>0</v>
      </c>
      <c r="AG289" s="3">
        <v>0</v>
      </c>
      <c r="AH289" s="1" t="s">
        <v>287</v>
      </c>
      <c r="AI289" s="17">
        <v>5</v>
      </c>
      <c r="AJ289" s="1"/>
    </row>
    <row r="290" spans="1:36" x14ac:dyDescent="0.2">
      <c r="A290" s="1" t="s">
        <v>680</v>
      </c>
      <c r="B290" s="1" t="s">
        <v>973</v>
      </c>
      <c r="C290" s="1" t="s">
        <v>1418</v>
      </c>
      <c r="D290" s="1" t="s">
        <v>1744</v>
      </c>
      <c r="E290" s="3">
        <v>82.777777777777771</v>
      </c>
      <c r="F290" s="3">
        <v>12.533333333333333</v>
      </c>
      <c r="G290" s="3">
        <v>0</v>
      </c>
      <c r="H290" s="3">
        <v>0</v>
      </c>
      <c r="I290" s="3">
        <v>0</v>
      </c>
      <c r="J290" s="3">
        <v>0</v>
      </c>
      <c r="K290" s="3">
        <v>0</v>
      </c>
      <c r="L290" s="3">
        <v>0</v>
      </c>
      <c r="M290" s="3">
        <v>0</v>
      </c>
      <c r="N290" s="3">
        <v>11.111111111111111</v>
      </c>
      <c r="O290" s="3">
        <f>SUM(Table2[[#This Row],[Qualified Social Work Staff Hours]:[Other Social Work Staff Hours]])/Table2[[#This Row],[MDS Census]]</f>
        <v>0.13422818791946309</v>
      </c>
      <c r="P290" s="3">
        <v>5.5111111111111111</v>
      </c>
      <c r="Q290" s="3">
        <v>31.983333333333334</v>
      </c>
      <c r="R290" s="3">
        <f>SUM(Table2[[#This Row],[Qualified Activities Professional Hours]:[Other Activities Professional Hours]])/Table2[[#This Row],[MDS Census]]</f>
        <v>0.45295302013422828</v>
      </c>
      <c r="S290" s="3">
        <v>0</v>
      </c>
      <c r="T290" s="3">
        <v>0</v>
      </c>
      <c r="U290" s="3">
        <v>0</v>
      </c>
      <c r="V290" s="3">
        <f>SUM(Table2[[#This Row],[Occupational Therapist Hours]:[OT Aide Hours]])/Table2[[#This Row],[MDS Census]]</f>
        <v>0</v>
      </c>
      <c r="W290" s="3">
        <v>0</v>
      </c>
      <c r="X290" s="3">
        <v>0</v>
      </c>
      <c r="Y290" s="3">
        <v>0</v>
      </c>
      <c r="Z290" s="3">
        <f>SUM(Table2[[#This Row],[Physical Therapist (PT) Hours]:[PT Aide Hours]])/Table2[[#This Row],[MDS Census]]</f>
        <v>0</v>
      </c>
      <c r="AA290" s="3">
        <v>0</v>
      </c>
      <c r="AB290" s="3">
        <v>0</v>
      </c>
      <c r="AC290" s="3">
        <v>0</v>
      </c>
      <c r="AD290" s="3">
        <v>0</v>
      </c>
      <c r="AE290" s="3">
        <v>0</v>
      </c>
      <c r="AF290" s="3">
        <v>5.4222222222222225</v>
      </c>
      <c r="AG290" s="3">
        <v>0</v>
      </c>
      <c r="AH290" s="1" t="s">
        <v>288</v>
      </c>
      <c r="AI290" s="17">
        <v>5</v>
      </c>
      <c r="AJ290" s="1"/>
    </row>
    <row r="291" spans="1:36" x14ac:dyDescent="0.2">
      <c r="A291" s="1" t="s">
        <v>680</v>
      </c>
      <c r="B291" s="1" t="s">
        <v>974</v>
      </c>
      <c r="C291" s="1" t="s">
        <v>1570</v>
      </c>
      <c r="D291" s="1" t="s">
        <v>1741</v>
      </c>
      <c r="E291" s="3">
        <v>132.53333333333333</v>
      </c>
      <c r="F291" s="3">
        <v>5.6</v>
      </c>
      <c r="G291" s="3">
        <v>0.92777777777777781</v>
      </c>
      <c r="H291" s="3">
        <v>1.034888888888889</v>
      </c>
      <c r="I291" s="3">
        <v>11.022222222222222</v>
      </c>
      <c r="J291" s="3">
        <v>0</v>
      </c>
      <c r="K291" s="3">
        <v>0</v>
      </c>
      <c r="L291" s="3">
        <v>5.3644444444444455</v>
      </c>
      <c r="M291" s="3">
        <v>0</v>
      </c>
      <c r="N291" s="3">
        <v>21.255555555555556</v>
      </c>
      <c r="O291" s="3">
        <f>SUM(Table2[[#This Row],[Qualified Social Work Staff Hours]:[Other Social Work Staff Hours]])/Table2[[#This Row],[MDS Census]]</f>
        <v>0.16037894030851779</v>
      </c>
      <c r="P291" s="3">
        <v>5.5111111111111111</v>
      </c>
      <c r="Q291" s="3">
        <v>16.205555555555556</v>
      </c>
      <c r="R291" s="3">
        <f>SUM(Table2[[#This Row],[Qualified Activities Professional Hours]:[Other Activities Professional Hours]])/Table2[[#This Row],[MDS Census]]</f>
        <v>0.16385814889336017</v>
      </c>
      <c r="S291" s="3">
        <v>10.925777777777776</v>
      </c>
      <c r="T291" s="3">
        <v>22.814777777777781</v>
      </c>
      <c r="U291" s="3">
        <v>0</v>
      </c>
      <c r="V291" s="3">
        <f>SUM(Table2[[#This Row],[Occupational Therapist Hours]:[OT Aide Hours]])/Table2[[#This Row],[MDS Census]]</f>
        <v>0.25458165660630455</v>
      </c>
      <c r="W291" s="3">
        <v>20.876444444444438</v>
      </c>
      <c r="X291" s="3">
        <v>34.523555555555554</v>
      </c>
      <c r="Y291" s="3">
        <v>0</v>
      </c>
      <c r="Z291" s="3">
        <f>SUM(Table2[[#This Row],[Physical Therapist (PT) Hours]:[PT Aide Hours]])/Table2[[#This Row],[MDS Census]]</f>
        <v>0.41800804828973837</v>
      </c>
      <c r="AA291" s="3">
        <v>0</v>
      </c>
      <c r="AB291" s="3">
        <v>0</v>
      </c>
      <c r="AC291" s="3">
        <v>0</v>
      </c>
      <c r="AD291" s="3">
        <v>0</v>
      </c>
      <c r="AE291" s="3">
        <v>0</v>
      </c>
      <c r="AF291" s="3">
        <v>2.7697777777777777</v>
      </c>
      <c r="AG291" s="3">
        <v>0</v>
      </c>
      <c r="AH291" s="1" t="s">
        <v>289</v>
      </c>
      <c r="AI291" s="17">
        <v>5</v>
      </c>
      <c r="AJ291" s="1"/>
    </row>
    <row r="292" spans="1:36" x14ac:dyDescent="0.2">
      <c r="A292" s="1" t="s">
        <v>680</v>
      </c>
      <c r="B292" s="1" t="s">
        <v>975</v>
      </c>
      <c r="C292" s="1" t="s">
        <v>1571</v>
      </c>
      <c r="D292" s="1" t="s">
        <v>1741</v>
      </c>
      <c r="E292" s="3">
        <v>100.71111111111111</v>
      </c>
      <c r="F292" s="3">
        <v>16.266666666666666</v>
      </c>
      <c r="G292" s="3">
        <v>0</v>
      </c>
      <c r="H292" s="3">
        <v>0</v>
      </c>
      <c r="I292" s="3">
        <v>4.177777777777778</v>
      </c>
      <c r="J292" s="3">
        <v>0</v>
      </c>
      <c r="K292" s="3">
        <v>0</v>
      </c>
      <c r="L292" s="3">
        <v>0</v>
      </c>
      <c r="M292" s="3">
        <v>6.8166666666666664</v>
      </c>
      <c r="N292" s="3">
        <v>5.6</v>
      </c>
      <c r="O292" s="3">
        <f>SUM(Table2[[#This Row],[Qualified Social Work Staff Hours]:[Other Social Work Staff Hours]])/Table2[[#This Row],[MDS Census]]</f>
        <v>0.12328993821712268</v>
      </c>
      <c r="P292" s="3">
        <v>5.6</v>
      </c>
      <c r="Q292" s="3">
        <v>19.252777777777776</v>
      </c>
      <c r="R292" s="3">
        <f>SUM(Table2[[#This Row],[Qualified Activities Professional Hours]:[Other Activities Professional Hours]])/Table2[[#This Row],[MDS Census]]</f>
        <v>0.24677294792586052</v>
      </c>
      <c r="S292" s="3">
        <v>0</v>
      </c>
      <c r="T292" s="3">
        <v>0</v>
      </c>
      <c r="U292" s="3">
        <v>0</v>
      </c>
      <c r="V292" s="3">
        <f>SUM(Table2[[#This Row],[Occupational Therapist Hours]:[OT Aide Hours]])/Table2[[#This Row],[MDS Census]]</f>
        <v>0</v>
      </c>
      <c r="W292" s="3">
        <v>0</v>
      </c>
      <c r="X292" s="3">
        <v>0</v>
      </c>
      <c r="Y292" s="3">
        <v>0</v>
      </c>
      <c r="Z292" s="3">
        <f>SUM(Table2[[#This Row],[Physical Therapist (PT) Hours]:[PT Aide Hours]])/Table2[[#This Row],[MDS Census]]</f>
        <v>0</v>
      </c>
      <c r="AA292" s="3">
        <v>0</v>
      </c>
      <c r="AB292" s="3">
        <v>0</v>
      </c>
      <c r="AC292" s="3">
        <v>0</v>
      </c>
      <c r="AD292" s="3">
        <v>0</v>
      </c>
      <c r="AE292" s="3">
        <v>0</v>
      </c>
      <c r="AF292" s="3">
        <v>0</v>
      </c>
      <c r="AG292" s="3">
        <v>0</v>
      </c>
      <c r="AH292" s="1" t="s">
        <v>290</v>
      </c>
      <c r="AI292" s="17">
        <v>5</v>
      </c>
      <c r="AJ292" s="1"/>
    </row>
    <row r="293" spans="1:36" x14ac:dyDescent="0.2">
      <c r="A293" s="1" t="s">
        <v>680</v>
      </c>
      <c r="B293" s="1" t="s">
        <v>976</v>
      </c>
      <c r="C293" s="1" t="s">
        <v>1572</v>
      </c>
      <c r="D293" s="1" t="s">
        <v>1757</v>
      </c>
      <c r="E293" s="3">
        <v>52.022222222222226</v>
      </c>
      <c r="F293" s="3">
        <v>33.283333333333331</v>
      </c>
      <c r="G293" s="3">
        <v>0</v>
      </c>
      <c r="H293" s="3">
        <v>0.20833333333333334</v>
      </c>
      <c r="I293" s="3">
        <v>0</v>
      </c>
      <c r="J293" s="3">
        <v>0</v>
      </c>
      <c r="K293" s="3">
        <v>0</v>
      </c>
      <c r="L293" s="3">
        <v>4.0073333333333334</v>
      </c>
      <c r="M293" s="3">
        <v>0</v>
      </c>
      <c r="N293" s="3">
        <v>7.8833333333333337</v>
      </c>
      <c r="O293" s="3">
        <f>SUM(Table2[[#This Row],[Qualified Social Work Staff Hours]:[Other Social Work Staff Hours]])/Table2[[#This Row],[MDS Census]]</f>
        <v>0.15153780435711234</v>
      </c>
      <c r="P293" s="3">
        <v>2.7027777777777779</v>
      </c>
      <c r="Q293" s="3">
        <v>8.7833333333333332</v>
      </c>
      <c r="R293" s="3">
        <f>SUM(Table2[[#This Row],[Qualified Activities Professional Hours]:[Other Activities Professional Hours]])/Table2[[#This Row],[MDS Census]]</f>
        <v>0.2207923964117898</v>
      </c>
      <c r="S293" s="3">
        <v>1.5186666666666664</v>
      </c>
      <c r="T293" s="3">
        <v>10.57411111111111</v>
      </c>
      <c r="U293" s="3">
        <v>0</v>
      </c>
      <c r="V293" s="3">
        <f>SUM(Table2[[#This Row],[Occupational Therapist Hours]:[OT Aide Hours]])/Table2[[#This Row],[MDS Census]]</f>
        <v>0.23245407945322508</v>
      </c>
      <c r="W293" s="3">
        <v>5.3853333333333335</v>
      </c>
      <c r="X293" s="3">
        <v>10.169777777777778</v>
      </c>
      <c r="Y293" s="3">
        <v>0</v>
      </c>
      <c r="Z293" s="3">
        <f>SUM(Table2[[#This Row],[Physical Therapist (PT) Hours]:[PT Aide Hours]])/Table2[[#This Row],[MDS Census]]</f>
        <v>0.29900897052541647</v>
      </c>
      <c r="AA293" s="3">
        <v>0</v>
      </c>
      <c r="AB293" s="3">
        <v>0</v>
      </c>
      <c r="AC293" s="3">
        <v>0</v>
      </c>
      <c r="AD293" s="3">
        <v>0</v>
      </c>
      <c r="AE293" s="3">
        <v>0</v>
      </c>
      <c r="AF293" s="3">
        <v>0</v>
      </c>
      <c r="AG293" s="3">
        <v>0</v>
      </c>
      <c r="AH293" s="1" t="s">
        <v>291</v>
      </c>
      <c r="AI293" s="17">
        <v>5</v>
      </c>
      <c r="AJ293" s="1"/>
    </row>
    <row r="294" spans="1:36" x14ac:dyDescent="0.2">
      <c r="A294" s="1" t="s">
        <v>680</v>
      </c>
      <c r="B294" s="1" t="s">
        <v>977</v>
      </c>
      <c r="C294" s="1" t="s">
        <v>1573</v>
      </c>
      <c r="D294" s="1" t="s">
        <v>1749</v>
      </c>
      <c r="E294" s="3">
        <v>49.244444444444447</v>
      </c>
      <c r="F294" s="3">
        <v>0</v>
      </c>
      <c r="G294" s="3">
        <v>4.4444444444444446E-2</v>
      </c>
      <c r="H294" s="3">
        <v>0.40555555555555556</v>
      </c>
      <c r="I294" s="3">
        <v>4.9722222222222223</v>
      </c>
      <c r="J294" s="3">
        <v>0</v>
      </c>
      <c r="K294" s="3">
        <v>3.2833333333333332</v>
      </c>
      <c r="L294" s="3">
        <v>13.037111111111111</v>
      </c>
      <c r="M294" s="3">
        <v>2.8235555555555556</v>
      </c>
      <c r="N294" s="3">
        <v>0</v>
      </c>
      <c r="O294" s="3">
        <f>SUM(Table2[[#This Row],[Qualified Social Work Staff Hours]:[Other Social Work Staff Hours]])/Table2[[#This Row],[MDS Census]]</f>
        <v>5.7337545126353785E-2</v>
      </c>
      <c r="P294" s="3">
        <v>5.6027777777777779</v>
      </c>
      <c r="Q294" s="3">
        <v>5.3277777777777775</v>
      </c>
      <c r="R294" s="3">
        <f>SUM(Table2[[#This Row],[Qualified Activities Professional Hours]:[Other Activities Professional Hours]])/Table2[[#This Row],[MDS Census]]</f>
        <v>0.22196525270758122</v>
      </c>
      <c r="S294" s="3">
        <v>5.6886666666666672</v>
      </c>
      <c r="T294" s="3">
        <v>3.8833333333333333</v>
      </c>
      <c r="U294" s="3">
        <v>0</v>
      </c>
      <c r="V294" s="3">
        <f>SUM(Table2[[#This Row],[Occupational Therapist Hours]:[OT Aide Hours]])/Table2[[#This Row],[MDS Census]]</f>
        <v>0.19437725631768954</v>
      </c>
      <c r="W294" s="3">
        <v>3.4581111111111111</v>
      </c>
      <c r="X294" s="3">
        <v>5.0907777777777792</v>
      </c>
      <c r="Y294" s="3">
        <v>2.2027777777777779</v>
      </c>
      <c r="Z294" s="3">
        <f>SUM(Table2[[#This Row],[Physical Therapist (PT) Hours]:[PT Aide Hours]])/Table2[[#This Row],[MDS Census]]</f>
        <v>0.21833258122743682</v>
      </c>
      <c r="AA294" s="3">
        <v>0</v>
      </c>
      <c r="AB294" s="3">
        <v>0</v>
      </c>
      <c r="AC294" s="3">
        <v>0</v>
      </c>
      <c r="AD294" s="3">
        <v>0</v>
      </c>
      <c r="AE294" s="3">
        <v>0</v>
      </c>
      <c r="AF294" s="3">
        <v>0</v>
      </c>
      <c r="AG294" s="3">
        <v>0.57222222222222219</v>
      </c>
      <c r="AH294" s="1" t="s">
        <v>292</v>
      </c>
      <c r="AI294" s="17">
        <v>5</v>
      </c>
      <c r="AJ294" s="1"/>
    </row>
    <row r="295" spans="1:36" x14ac:dyDescent="0.2">
      <c r="A295" s="1" t="s">
        <v>680</v>
      </c>
      <c r="B295" s="1" t="s">
        <v>978</v>
      </c>
      <c r="C295" s="1" t="s">
        <v>1367</v>
      </c>
      <c r="D295" s="1" t="s">
        <v>1764</v>
      </c>
      <c r="E295" s="3">
        <v>43.955555555555556</v>
      </c>
      <c r="F295" s="3">
        <v>0</v>
      </c>
      <c r="G295" s="3">
        <v>1.1111111111111112E-2</v>
      </c>
      <c r="H295" s="3">
        <v>0.27777777777777779</v>
      </c>
      <c r="I295" s="3">
        <v>0.26666666666666666</v>
      </c>
      <c r="J295" s="3">
        <v>0</v>
      </c>
      <c r="K295" s="3">
        <v>0</v>
      </c>
      <c r="L295" s="3">
        <v>0.32744444444444443</v>
      </c>
      <c r="M295" s="3">
        <v>5.2188888888888876</v>
      </c>
      <c r="N295" s="3">
        <v>0</v>
      </c>
      <c r="O295" s="3">
        <f>SUM(Table2[[#This Row],[Qualified Social Work Staff Hours]:[Other Social Work Staff Hours]])/Table2[[#This Row],[MDS Census]]</f>
        <v>0.11873104145601615</v>
      </c>
      <c r="P295" s="3">
        <v>0</v>
      </c>
      <c r="Q295" s="3">
        <v>18.110777777777784</v>
      </c>
      <c r="R295" s="3">
        <f>SUM(Table2[[#This Row],[Qualified Activities Professional Hours]:[Other Activities Professional Hours]])/Table2[[#This Row],[MDS Census]]</f>
        <v>0.41202477249747232</v>
      </c>
      <c r="S295" s="3">
        <v>9.9333333333333343E-2</v>
      </c>
      <c r="T295" s="3">
        <v>0.35488888888888892</v>
      </c>
      <c r="U295" s="3">
        <v>0</v>
      </c>
      <c r="V295" s="3">
        <f>SUM(Table2[[#This Row],[Occupational Therapist Hours]:[OT Aide Hours]])/Table2[[#This Row],[MDS Census]]</f>
        <v>1.0333670374115268E-2</v>
      </c>
      <c r="W295" s="3">
        <v>0.2281111111111111</v>
      </c>
      <c r="X295" s="3">
        <v>2.3776666666666668</v>
      </c>
      <c r="Y295" s="3">
        <v>0</v>
      </c>
      <c r="Z295" s="3">
        <f>SUM(Table2[[#This Row],[Physical Therapist (PT) Hours]:[PT Aide Hours]])/Table2[[#This Row],[MDS Census]]</f>
        <v>5.9282103134479278E-2</v>
      </c>
      <c r="AA295" s="3">
        <v>0</v>
      </c>
      <c r="AB295" s="3">
        <v>4.4444444444444446E-2</v>
      </c>
      <c r="AC295" s="3">
        <v>0</v>
      </c>
      <c r="AD295" s="3">
        <v>0</v>
      </c>
      <c r="AE295" s="3">
        <v>0</v>
      </c>
      <c r="AF295" s="3">
        <v>0</v>
      </c>
      <c r="AG295" s="3">
        <v>0</v>
      </c>
      <c r="AH295" s="1" t="s">
        <v>293</v>
      </c>
      <c r="AI295" s="17">
        <v>5</v>
      </c>
      <c r="AJ295" s="1"/>
    </row>
    <row r="296" spans="1:36" x14ac:dyDescent="0.2">
      <c r="A296" s="1" t="s">
        <v>680</v>
      </c>
      <c r="B296" s="1" t="s">
        <v>979</v>
      </c>
      <c r="C296" s="1" t="s">
        <v>1574</v>
      </c>
      <c r="D296" s="1" t="s">
        <v>1733</v>
      </c>
      <c r="E296" s="3">
        <v>108.27777777777777</v>
      </c>
      <c r="F296" s="3">
        <v>5.7777777777777777</v>
      </c>
      <c r="G296" s="3">
        <v>0</v>
      </c>
      <c r="H296" s="3">
        <v>0.91788888888888909</v>
      </c>
      <c r="I296" s="3">
        <v>14.633333333333333</v>
      </c>
      <c r="J296" s="3">
        <v>0</v>
      </c>
      <c r="K296" s="3">
        <v>0.66666666666666663</v>
      </c>
      <c r="L296" s="3">
        <v>5.4111111111111114</v>
      </c>
      <c r="M296" s="3">
        <v>15.672222222222222</v>
      </c>
      <c r="N296" s="3">
        <v>0</v>
      </c>
      <c r="O296" s="3">
        <f>SUM(Table2[[#This Row],[Qualified Social Work Staff Hours]:[Other Social Work Staff Hours]])/Table2[[#This Row],[MDS Census]]</f>
        <v>0.1447408927655208</v>
      </c>
      <c r="P296" s="3">
        <v>0</v>
      </c>
      <c r="Q296" s="3">
        <v>21.194444444444443</v>
      </c>
      <c r="R296" s="3">
        <f>SUM(Table2[[#This Row],[Qualified Activities Professional Hours]:[Other Activities Professional Hours]])/Table2[[#This Row],[MDS Census]]</f>
        <v>0.19574140584915342</v>
      </c>
      <c r="S296" s="3">
        <v>36.9</v>
      </c>
      <c r="T296" s="3">
        <v>4.0888888888888886</v>
      </c>
      <c r="U296" s="3">
        <v>0</v>
      </c>
      <c r="V296" s="3">
        <f>SUM(Table2[[#This Row],[Occupational Therapist Hours]:[OT Aide Hours]])/Table2[[#This Row],[MDS Census]]</f>
        <v>0.37855310415597743</v>
      </c>
      <c r="W296" s="3">
        <v>50.875</v>
      </c>
      <c r="X296" s="3">
        <v>66.291666666666671</v>
      </c>
      <c r="Y296" s="3">
        <v>0</v>
      </c>
      <c r="Z296" s="3">
        <f>SUM(Table2[[#This Row],[Physical Therapist (PT) Hours]:[PT Aide Hours]])/Table2[[#This Row],[MDS Census]]</f>
        <v>1.0820933812211391</v>
      </c>
      <c r="AA296" s="3">
        <v>0</v>
      </c>
      <c r="AB296" s="3">
        <v>0</v>
      </c>
      <c r="AC296" s="3">
        <v>0</v>
      </c>
      <c r="AD296" s="3">
        <v>0</v>
      </c>
      <c r="AE296" s="3">
        <v>0</v>
      </c>
      <c r="AF296" s="3">
        <v>9.9194444444444443</v>
      </c>
      <c r="AG296" s="3">
        <v>0</v>
      </c>
      <c r="AH296" s="1" t="s">
        <v>294</v>
      </c>
      <c r="AI296" s="17">
        <v>5</v>
      </c>
      <c r="AJ296" s="1"/>
    </row>
    <row r="297" spans="1:36" x14ac:dyDescent="0.2">
      <c r="A297" s="1" t="s">
        <v>680</v>
      </c>
      <c r="B297" s="1" t="s">
        <v>980</v>
      </c>
      <c r="C297" s="1" t="s">
        <v>1575</v>
      </c>
      <c r="D297" s="1" t="s">
        <v>1768</v>
      </c>
      <c r="E297" s="3">
        <v>69.111111111111114</v>
      </c>
      <c r="F297" s="3">
        <v>4.7777777777777777</v>
      </c>
      <c r="G297" s="3">
        <v>0</v>
      </c>
      <c r="H297" s="3">
        <v>0.5</v>
      </c>
      <c r="I297" s="3">
        <v>0.36944444444444446</v>
      </c>
      <c r="J297" s="3">
        <v>0</v>
      </c>
      <c r="K297" s="3">
        <v>0</v>
      </c>
      <c r="L297" s="3">
        <v>1.0867777777777781</v>
      </c>
      <c r="M297" s="3">
        <v>0</v>
      </c>
      <c r="N297" s="3">
        <v>5.677777777777778</v>
      </c>
      <c r="O297" s="3">
        <f>SUM(Table2[[#This Row],[Qualified Social Work Staff Hours]:[Other Social Work Staff Hours]])/Table2[[#This Row],[MDS Census]]</f>
        <v>8.2154340836012862E-2</v>
      </c>
      <c r="P297" s="3">
        <v>5.0472222222222225</v>
      </c>
      <c r="Q297" s="3">
        <v>8.6583333333333332</v>
      </c>
      <c r="R297" s="3">
        <f>SUM(Table2[[#This Row],[Qualified Activities Professional Hours]:[Other Activities Professional Hours]])/Table2[[#This Row],[MDS Census]]</f>
        <v>0.19831189710610933</v>
      </c>
      <c r="S297" s="3">
        <v>0.90166666666666717</v>
      </c>
      <c r="T297" s="3">
        <v>6.7645555555555585</v>
      </c>
      <c r="U297" s="3">
        <v>0</v>
      </c>
      <c r="V297" s="3">
        <f>SUM(Table2[[#This Row],[Occupational Therapist Hours]:[OT Aide Hours]])/Table2[[#This Row],[MDS Census]]</f>
        <v>0.11092604501607722</v>
      </c>
      <c r="W297" s="3">
        <v>2.4324444444444442</v>
      </c>
      <c r="X297" s="3">
        <v>5.5235555555555553</v>
      </c>
      <c r="Y297" s="3">
        <v>0</v>
      </c>
      <c r="Z297" s="3">
        <f>SUM(Table2[[#This Row],[Physical Therapist (PT) Hours]:[PT Aide Hours]])/Table2[[#This Row],[MDS Census]]</f>
        <v>0.11511897106109324</v>
      </c>
      <c r="AA297" s="3">
        <v>0</v>
      </c>
      <c r="AB297" s="3">
        <v>0</v>
      </c>
      <c r="AC297" s="3">
        <v>0</v>
      </c>
      <c r="AD297" s="3">
        <v>0</v>
      </c>
      <c r="AE297" s="3">
        <v>0</v>
      </c>
      <c r="AF297" s="3">
        <v>0</v>
      </c>
      <c r="AG297" s="3">
        <v>0</v>
      </c>
      <c r="AH297" s="1" t="s">
        <v>295</v>
      </c>
      <c r="AI297" s="17">
        <v>5</v>
      </c>
      <c r="AJ297" s="1"/>
    </row>
    <row r="298" spans="1:36" x14ac:dyDescent="0.2">
      <c r="A298" s="1" t="s">
        <v>680</v>
      </c>
      <c r="B298" s="1" t="s">
        <v>981</v>
      </c>
      <c r="C298" s="1" t="s">
        <v>1576</v>
      </c>
      <c r="D298" s="1" t="s">
        <v>1750</v>
      </c>
      <c r="E298" s="3">
        <v>150.80000000000001</v>
      </c>
      <c r="F298" s="3">
        <v>10.5</v>
      </c>
      <c r="G298" s="3">
        <v>0.46666666666666667</v>
      </c>
      <c r="H298" s="3">
        <v>0.98711111111111116</v>
      </c>
      <c r="I298" s="3">
        <v>1.086111111111111</v>
      </c>
      <c r="J298" s="3">
        <v>0</v>
      </c>
      <c r="K298" s="3">
        <v>0</v>
      </c>
      <c r="L298" s="3">
        <v>10.818888888888889</v>
      </c>
      <c r="M298" s="3">
        <v>5.083333333333333</v>
      </c>
      <c r="N298" s="3">
        <v>9.2888888888888896</v>
      </c>
      <c r="O298" s="3">
        <f>SUM(Table2[[#This Row],[Qualified Social Work Staff Hours]:[Other Social Work Staff Hours]])/Table2[[#This Row],[MDS Census]]</f>
        <v>9.5306513409961685E-2</v>
      </c>
      <c r="P298" s="3">
        <v>0</v>
      </c>
      <c r="Q298" s="3">
        <v>35.911111111111111</v>
      </c>
      <c r="R298" s="3">
        <f>SUM(Table2[[#This Row],[Qualified Activities Professional Hours]:[Other Activities Professional Hours]])/Table2[[#This Row],[MDS Census]]</f>
        <v>0.23813734158561742</v>
      </c>
      <c r="S298" s="3">
        <v>13.378777777777779</v>
      </c>
      <c r="T298" s="3">
        <v>12.498777777777779</v>
      </c>
      <c r="U298" s="3">
        <v>0</v>
      </c>
      <c r="V298" s="3">
        <f>SUM(Table2[[#This Row],[Occupational Therapist Hours]:[OT Aide Hours]])/Table2[[#This Row],[MDS Census]]</f>
        <v>0.17160182729148249</v>
      </c>
      <c r="W298" s="3">
        <v>16.409333333333336</v>
      </c>
      <c r="X298" s="3">
        <v>11.936999999999999</v>
      </c>
      <c r="Y298" s="3">
        <v>0</v>
      </c>
      <c r="Z298" s="3">
        <f>SUM(Table2[[#This Row],[Physical Therapist (PT) Hours]:[PT Aide Hours]])/Table2[[#This Row],[MDS Census]]</f>
        <v>0.18797303271441201</v>
      </c>
      <c r="AA298" s="3">
        <v>0</v>
      </c>
      <c r="AB298" s="3">
        <v>0</v>
      </c>
      <c r="AC298" s="3">
        <v>0</v>
      </c>
      <c r="AD298" s="3">
        <v>0</v>
      </c>
      <c r="AE298" s="3">
        <v>0</v>
      </c>
      <c r="AF298" s="3">
        <v>1.9944444444444445</v>
      </c>
      <c r="AG298" s="3">
        <v>0</v>
      </c>
      <c r="AH298" s="1" t="s">
        <v>296</v>
      </c>
      <c r="AI298" s="17">
        <v>5</v>
      </c>
      <c r="AJ298" s="1"/>
    </row>
    <row r="299" spans="1:36" x14ac:dyDescent="0.2">
      <c r="A299" s="1" t="s">
        <v>680</v>
      </c>
      <c r="B299" s="1" t="s">
        <v>982</v>
      </c>
      <c r="C299" s="1" t="s">
        <v>1437</v>
      </c>
      <c r="D299" s="1" t="s">
        <v>1754</v>
      </c>
      <c r="E299" s="3">
        <v>70.211111111111109</v>
      </c>
      <c r="F299" s="3">
        <v>5.6</v>
      </c>
      <c r="G299" s="3">
        <v>0.4</v>
      </c>
      <c r="H299" s="3">
        <v>0.5694444444444442</v>
      </c>
      <c r="I299" s="3">
        <v>5.6</v>
      </c>
      <c r="J299" s="3">
        <v>0</v>
      </c>
      <c r="K299" s="3">
        <v>0</v>
      </c>
      <c r="L299" s="3">
        <v>5.9416666666666664</v>
      </c>
      <c r="M299" s="3">
        <v>0</v>
      </c>
      <c r="N299" s="3">
        <v>12.71111111111111</v>
      </c>
      <c r="O299" s="3">
        <f>SUM(Table2[[#This Row],[Qualified Social Work Staff Hours]:[Other Social Work Staff Hours]])/Table2[[#This Row],[MDS Census]]</f>
        <v>0.18104130400379806</v>
      </c>
      <c r="P299" s="3">
        <v>0.71111111111111114</v>
      </c>
      <c r="Q299" s="3">
        <v>14.613888888888889</v>
      </c>
      <c r="R299" s="3">
        <f>SUM(Table2[[#This Row],[Qualified Activities Professional Hours]:[Other Activities Professional Hours]])/Table2[[#This Row],[MDS Census]]</f>
        <v>0.21827029593290076</v>
      </c>
      <c r="S299" s="3">
        <v>8.7758888888888862</v>
      </c>
      <c r="T299" s="3">
        <v>11.490666666666668</v>
      </c>
      <c r="U299" s="3">
        <v>0</v>
      </c>
      <c r="V299" s="3">
        <f>SUM(Table2[[#This Row],[Occupational Therapist Hours]:[OT Aide Hours]])/Table2[[#This Row],[MDS Census]]</f>
        <v>0.28865168539325842</v>
      </c>
      <c r="W299" s="3">
        <v>13.902888888888887</v>
      </c>
      <c r="X299" s="3">
        <v>10.123333333333335</v>
      </c>
      <c r="Y299" s="3">
        <v>0</v>
      </c>
      <c r="Z299" s="3">
        <f>SUM(Table2[[#This Row],[Physical Therapist (PT) Hours]:[PT Aide Hours]])/Table2[[#This Row],[MDS Census]]</f>
        <v>0.34219971514480141</v>
      </c>
      <c r="AA299" s="3">
        <v>0</v>
      </c>
      <c r="AB299" s="3">
        <v>0</v>
      </c>
      <c r="AC299" s="3">
        <v>0</v>
      </c>
      <c r="AD299" s="3">
        <v>0</v>
      </c>
      <c r="AE299" s="3">
        <v>0</v>
      </c>
      <c r="AF299" s="3">
        <v>2.6881111111111125</v>
      </c>
      <c r="AG299" s="3">
        <v>0</v>
      </c>
      <c r="AH299" s="1" t="s">
        <v>297</v>
      </c>
      <c r="AI299" s="17">
        <v>5</v>
      </c>
      <c r="AJ299" s="1"/>
    </row>
    <row r="300" spans="1:36" x14ac:dyDescent="0.2">
      <c r="A300" s="1" t="s">
        <v>680</v>
      </c>
      <c r="B300" s="1" t="s">
        <v>983</v>
      </c>
      <c r="C300" s="1" t="s">
        <v>1577</v>
      </c>
      <c r="D300" s="1" t="s">
        <v>1716</v>
      </c>
      <c r="E300" s="3">
        <v>82.922222222222217</v>
      </c>
      <c r="F300" s="3">
        <v>35.411111111111111</v>
      </c>
      <c r="G300" s="3">
        <v>0.3611111111111111</v>
      </c>
      <c r="H300" s="3">
        <v>0.45555555555555555</v>
      </c>
      <c r="I300" s="3">
        <v>0.92777777777777781</v>
      </c>
      <c r="J300" s="3">
        <v>0</v>
      </c>
      <c r="K300" s="3">
        <v>0</v>
      </c>
      <c r="L300" s="3">
        <v>4.666666666666667</v>
      </c>
      <c r="M300" s="3">
        <v>5.5055555555555555</v>
      </c>
      <c r="N300" s="3">
        <v>0</v>
      </c>
      <c r="O300" s="3">
        <f>SUM(Table2[[#This Row],[Qualified Social Work Staff Hours]:[Other Social Work Staff Hours]])/Table2[[#This Row],[MDS Census]]</f>
        <v>6.6394211443119397E-2</v>
      </c>
      <c r="P300" s="3">
        <v>4.7527777777777782</v>
      </c>
      <c r="Q300" s="3">
        <v>25.225000000000001</v>
      </c>
      <c r="R300" s="3">
        <f>SUM(Table2[[#This Row],[Qualified Activities Professional Hours]:[Other Activities Professional Hours]])/Table2[[#This Row],[MDS Census]]</f>
        <v>0.36151681629371574</v>
      </c>
      <c r="S300" s="3">
        <v>10.127777777777778</v>
      </c>
      <c r="T300" s="3">
        <v>0</v>
      </c>
      <c r="U300" s="3">
        <v>0</v>
      </c>
      <c r="V300" s="3">
        <f>SUM(Table2[[#This Row],[Occupational Therapist Hours]:[OT Aide Hours]])/Table2[[#This Row],[MDS Census]]</f>
        <v>0.12213587029344769</v>
      </c>
      <c r="W300" s="3">
        <v>5.5694444444444446</v>
      </c>
      <c r="X300" s="3">
        <v>5.2361111111111107</v>
      </c>
      <c r="Y300" s="3">
        <v>0</v>
      </c>
      <c r="Z300" s="3">
        <f>SUM(Table2[[#This Row],[Physical Therapist (PT) Hours]:[PT Aide Hours]])/Table2[[#This Row],[MDS Census]]</f>
        <v>0.130309526999866</v>
      </c>
      <c r="AA300" s="3">
        <v>0</v>
      </c>
      <c r="AB300" s="3">
        <v>6.1111111111111109E-2</v>
      </c>
      <c r="AC300" s="3">
        <v>5.55</v>
      </c>
      <c r="AD300" s="3">
        <v>0</v>
      </c>
      <c r="AE300" s="3">
        <v>0</v>
      </c>
      <c r="AF300" s="3">
        <v>0</v>
      </c>
      <c r="AG300" s="3">
        <v>0</v>
      </c>
      <c r="AH300" s="1" t="s">
        <v>298</v>
      </c>
      <c r="AI300" s="17">
        <v>5</v>
      </c>
      <c r="AJ300" s="1"/>
    </row>
    <row r="301" spans="1:36" x14ac:dyDescent="0.2">
      <c r="A301" s="1" t="s">
        <v>680</v>
      </c>
      <c r="B301" s="1" t="s">
        <v>984</v>
      </c>
      <c r="C301" s="1" t="s">
        <v>1578</v>
      </c>
      <c r="D301" s="1" t="s">
        <v>1752</v>
      </c>
      <c r="E301" s="3">
        <v>61.533333333333331</v>
      </c>
      <c r="F301" s="3">
        <v>5.6888888888888891</v>
      </c>
      <c r="G301" s="3">
        <v>8.3333333333333329E-2</v>
      </c>
      <c r="H301" s="3">
        <v>0</v>
      </c>
      <c r="I301" s="3">
        <v>0</v>
      </c>
      <c r="J301" s="3">
        <v>0</v>
      </c>
      <c r="K301" s="3">
        <v>0</v>
      </c>
      <c r="L301" s="3">
        <v>0</v>
      </c>
      <c r="M301" s="3">
        <v>10.988888888888889</v>
      </c>
      <c r="N301" s="3">
        <v>0</v>
      </c>
      <c r="O301" s="3">
        <f>SUM(Table2[[#This Row],[Qualified Social Work Staff Hours]:[Other Social Work Staff Hours]])/Table2[[#This Row],[MDS Census]]</f>
        <v>0.17858432647165043</v>
      </c>
      <c r="P301" s="3">
        <v>5.05</v>
      </c>
      <c r="Q301" s="3">
        <v>13.322222222222223</v>
      </c>
      <c r="R301" s="3">
        <f>SUM(Table2[[#This Row],[Qualified Activities Professional Hours]:[Other Activities Professional Hours]])/Table2[[#This Row],[MDS Census]]</f>
        <v>0.29857349223546409</v>
      </c>
      <c r="S301" s="3">
        <v>1.0397777777777777</v>
      </c>
      <c r="T301" s="3">
        <v>4.7353333333333332</v>
      </c>
      <c r="U301" s="3">
        <v>0</v>
      </c>
      <c r="V301" s="3">
        <f>SUM(Table2[[#This Row],[Occupational Therapist Hours]:[OT Aide Hours]])/Table2[[#This Row],[MDS Census]]</f>
        <v>9.3853376670278071E-2</v>
      </c>
      <c r="W301" s="3">
        <v>1.4762222222222223</v>
      </c>
      <c r="X301" s="3">
        <v>4.6536666666666662</v>
      </c>
      <c r="Y301" s="3">
        <v>4.7305555555555552</v>
      </c>
      <c r="Z301" s="3">
        <f>SUM(Table2[[#This Row],[Physical Therapist (PT) Hours]:[PT Aide Hours]])/Table2[[#This Row],[MDS Census]]</f>
        <v>0.1764969302997472</v>
      </c>
      <c r="AA301" s="3">
        <v>0</v>
      </c>
      <c r="AB301" s="3">
        <v>0</v>
      </c>
      <c r="AC301" s="3">
        <v>0</v>
      </c>
      <c r="AD301" s="3">
        <v>0</v>
      </c>
      <c r="AE301" s="3">
        <v>0</v>
      </c>
      <c r="AF301" s="3">
        <v>0</v>
      </c>
      <c r="AG301" s="3">
        <v>0</v>
      </c>
      <c r="AH301" s="1" t="s">
        <v>299</v>
      </c>
      <c r="AI301" s="17">
        <v>5</v>
      </c>
      <c r="AJ301" s="1"/>
    </row>
    <row r="302" spans="1:36" x14ac:dyDescent="0.2">
      <c r="A302" s="1" t="s">
        <v>680</v>
      </c>
      <c r="B302" s="1" t="s">
        <v>985</v>
      </c>
      <c r="C302" s="1" t="s">
        <v>681</v>
      </c>
      <c r="D302" s="1" t="s">
        <v>1741</v>
      </c>
      <c r="E302" s="3">
        <v>85.36666666666666</v>
      </c>
      <c r="F302" s="3">
        <v>35.538888888888891</v>
      </c>
      <c r="G302" s="3">
        <v>0</v>
      </c>
      <c r="H302" s="3">
        <v>0.1111111111111111</v>
      </c>
      <c r="I302" s="3">
        <v>45.963888888888889</v>
      </c>
      <c r="J302" s="3">
        <v>0</v>
      </c>
      <c r="K302" s="3">
        <v>0</v>
      </c>
      <c r="L302" s="3">
        <v>1.9394444444444443</v>
      </c>
      <c r="M302" s="3">
        <v>0</v>
      </c>
      <c r="N302" s="3">
        <v>0</v>
      </c>
      <c r="O302" s="3">
        <f>SUM(Table2[[#This Row],[Qualified Social Work Staff Hours]:[Other Social Work Staff Hours]])/Table2[[#This Row],[MDS Census]]</f>
        <v>0</v>
      </c>
      <c r="P302" s="3">
        <v>5.0666666666666664</v>
      </c>
      <c r="Q302" s="3">
        <v>9.1805555555555554</v>
      </c>
      <c r="R302" s="3">
        <f>SUM(Table2[[#This Row],[Qualified Activities Professional Hours]:[Other Activities Professional Hours]])/Table2[[#This Row],[MDS Census]]</f>
        <v>0.16689444227515293</v>
      </c>
      <c r="S302" s="3">
        <v>4.4504444444444449</v>
      </c>
      <c r="T302" s="3">
        <v>1.2885555555555557</v>
      </c>
      <c r="U302" s="3">
        <v>0</v>
      </c>
      <c r="V302" s="3">
        <f>SUM(Table2[[#This Row],[Occupational Therapist Hours]:[OT Aide Hours]])/Table2[[#This Row],[MDS Census]]</f>
        <v>6.7227645450995716E-2</v>
      </c>
      <c r="W302" s="3">
        <v>4.5174444444444442</v>
      </c>
      <c r="X302" s="3">
        <v>4.5855555555555547</v>
      </c>
      <c r="Y302" s="3">
        <v>0</v>
      </c>
      <c r="Z302" s="3">
        <f>SUM(Table2[[#This Row],[Physical Therapist (PT) Hours]:[PT Aide Hours]])/Table2[[#This Row],[MDS Census]]</f>
        <v>0.10663412729402576</v>
      </c>
      <c r="AA302" s="3">
        <v>9.3416666666666668</v>
      </c>
      <c r="AB302" s="3">
        <v>0</v>
      </c>
      <c r="AC302" s="3">
        <v>0</v>
      </c>
      <c r="AD302" s="3">
        <v>0</v>
      </c>
      <c r="AE302" s="3">
        <v>0</v>
      </c>
      <c r="AF302" s="3">
        <v>0</v>
      </c>
      <c r="AG302" s="3">
        <v>0</v>
      </c>
      <c r="AH302" s="1" t="s">
        <v>300</v>
      </c>
      <c r="AI302" s="17">
        <v>5</v>
      </c>
      <c r="AJ302" s="1"/>
    </row>
    <row r="303" spans="1:36" x14ac:dyDescent="0.2">
      <c r="A303" s="1" t="s">
        <v>680</v>
      </c>
      <c r="B303" s="1" t="s">
        <v>986</v>
      </c>
      <c r="C303" s="1" t="s">
        <v>1431</v>
      </c>
      <c r="D303" s="1" t="s">
        <v>1754</v>
      </c>
      <c r="E303" s="3">
        <v>108.44444444444444</v>
      </c>
      <c r="F303" s="3">
        <v>31.972222222222221</v>
      </c>
      <c r="G303" s="3">
        <v>0.23055555555555557</v>
      </c>
      <c r="H303" s="3">
        <v>0.40888888888888886</v>
      </c>
      <c r="I303" s="3">
        <v>0</v>
      </c>
      <c r="J303" s="3">
        <v>0</v>
      </c>
      <c r="K303" s="3">
        <v>0</v>
      </c>
      <c r="L303" s="3">
        <v>4.112333333333333</v>
      </c>
      <c r="M303" s="3">
        <v>0</v>
      </c>
      <c r="N303" s="3">
        <v>0</v>
      </c>
      <c r="O303" s="3">
        <f>SUM(Table2[[#This Row],[Qualified Social Work Staff Hours]:[Other Social Work Staff Hours]])/Table2[[#This Row],[MDS Census]]</f>
        <v>0</v>
      </c>
      <c r="P303" s="3">
        <v>4.8416666666666668</v>
      </c>
      <c r="Q303" s="3">
        <v>15.102777777777778</v>
      </c>
      <c r="R303" s="3">
        <f>SUM(Table2[[#This Row],[Qualified Activities Professional Hours]:[Other Activities Professional Hours]])/Table2[[#This Row],[MDS Census]]</f>
        <v>0.1839139344262295</v>
      </c>
      <c r="S303" s="3">
        <v>4.4072222222222219</v>
      </c>
      <c r="T303" s="3">
        <v>4.0309999999999997</v>
      </c>
      <c r="U303" s="3">
        <v>0</v>
      </c>
      <c r="V303" s="3">
        <f>SUM(Table2[[#This Row],[Occupational Therapist Hours]:[OT Aide Hours]])/Table2[[#This Row],[MDS Census]]</f>
        <v>7.7811475409836073E-2</v>
      </c>
      <c r="W303" s="3">
        <v>2.9179999999999993</v>
      </c>
      <c r="X303" s="3">
        <v>4.4664444444444449</v>
      </c>
      <c r="Y303" s="3">
        <v>0</v>
      </c>
      <c r="Z303" s="3">
        <f>SUM(Table2[[#This Row],[Physical Therapist (PT) Hours]:[PT Aide Hours]])/Table2[[#This Row],[MDS Census]]</f>
        <v>6.8094262295081961E-2</v>
      </c>
      <c r="AA303" s="3">
        <v>0</v>
      </c>
      <c r="AB303" s="3">
        <v>0</v>
      </c>
      <c r="AC303" s="3">
        <v>0</v>
      </c>
      <c r="AD303" s="3">
        <v>0</v>
      </c>
      <c r="AE303" s="3">
        <v>0</v>
      </c>
      <c r="AF303" s="3">
        <v>0</v>
      </c>
      <c r="AG303" s="3">
        <v>0</v>
      </c>
      <c r="AH303" s="1" t="s">
        <v>301</v>
      </c>
      <c r="AI303" s="17">
        <v>5</v>
      </c>
      <c r="AJ303" s="1"/>
    </row>
    <row r="304" spans="1:36" x14ac:dyDescent="0.2">
      <c r="A304" s="1" t="s">
        <v>680</v>
      </c>
      <c r="B304" s="1" t="s">
        <v>987</v>
      </c>
      <c r="C304" s="1" t="s">
        <v>1579</v>
      </c>
      <c r="D304" s="1" t="s">
        <v>1720</v>
      </c>
      <c r="E304" s="3">
        <v>55.911111111111111</v>
      </c>
      <c r="F304" s="3">
        <v>2.2666666666666666</v>
      </c>
      <c r="G304" s="3">
        <v>0.11666666666666667</v>
      </c>
      <c r="H304" s="3">
        <v>0.1</v>
      </c>
      <c r="I304" s="3">
        <v>0</v>
      </c>
      <c r="J304" s="3">
        <v>0.17777777777777778</v>
      </c>
      <c r="K304" s="3">
        <v>0.34722222222222221</v>
      </c>
      <c r="L304" s="3">
        <v>4.7623333333333324</v>
      </c>
      <c r="M304" s="3">
        <v>0</v>
      </c>
      <c r="N304" s="3">
        <v>5.9027777777777777</v>
      </c>
      <c r="O304" s="3">
        <f>SUM(Table2[[#This Row],[Qualified Social Work Staff Hours]:[Other Social Work Staff Hours]])/Table2[[#This Row],[MDS Census]]</f>
        <v>0.10557432432432433</v>
      </c>
      <c r="P304" s="3">
        <v>0</v>
      </c>
      <c r="Q304" s="3">
        <v>8.6388888888888893</v>
      </c>
      <c r="R304" s="3">
        <f>SUM(Table2[[#This Row],[Qualified Activities Professional Hours]:[Other Activities Professional Hours]])/Table2[[#This Row],[MDS Census]]</f>
        <v>0.15451112877583467</v>
      </c>
      <c r="S304" s="3">
        <v>7.634555555555556</v>
      </c>
      <c r="T304" s="3">
        <v>2.1616666666666662</v>
      </c>
      <c r="U304" s="3">
        <v>0</v>
      </c>
      <c r="V304" s="3">
        <f>SUM(Table2[[#This Row],[Occupational Therapist Hours]:[OT Aide Hours]])/Table2[[#This Row],[MDS Census]]</f>
        <v>0.1752106518282989</v>
      </c>
      <c r="W304" s="3">
        <v>2.7237777777777787</v>
      </c>
      <c r="X304" s="3">
        <v>7.994666666666669</v>
      </c>
      <c r="Y304" s="3">
        <v>0</v>
      </c>
      <c r="Z304" s="3">
        <f>SUM(Table2[[#This Row],[Physical Therapist (PT) Hours]:[PT Aide Hours]])/Table2[[#This Row],[MDS Census]]</f>
        <v>0.19170508744038162</v>
      </c>
      <c r="AA304" s="3">
        <v>1.9444444444444445E-2</v>
      </c>
      <c r="AB304" s="3">
        <v>0</v>
      </c>
      <c r="AC304" s="3">
        <v>0</v>
      </c>
      <c r="AD304" s="3">
        <v>0</v>
      </c>
      <c r="AE304" s="3">
        <v>0</v>
      </c>
      <c r="AF304" s="3">
        <v>0</v>
      </c>
      <c r="AG304" s="3">
        <v>0.37222222222222223</v>
      </c>
      <c r="AH304" s="1" t="s">
        <v>302</v>
      </c>
      <c r="AI304" s="17">
        <v>5</v>
      </c>
      <c r="AJ304" s="1"/>
    </row>
    <row r="305" spans="1:36" x14ac:dyDescent="0.2">
      <c r="A305" s="1" t="s">
        <v>680</v>
      </c>
      <c r="B305" s="1" t="s">
        <v>988</v>
      </c>
      <c r="C305" s="1" t="s">
        <v>1566</v>
      </c>
      <c r="D305" s="1" t="s">
        <v>1741</v>
      </c>
      <c r="E305" s="3">
        <v>156.48888888888888</v>
      </c>
      <c r="F305" s="3">
        <v>43.539222222222214</v>
      </c>
      <c r="G305" s="3">
        <v>0.26666666666666666</v>
      </c>
      <c r="H305" s="3">
        <v>0.96666666666666656</v>
      </c>
      <c r="I305" s="3">
        <v>6.6927777777777768</v>
      </c>
      <c r="J305" s="3">
        <v>0</v>
      </c>
      <c r="K305" s="3">
        <v>0</v>
      </c>
      <c r="L305" s="3">
        <v>4.7255555555555553</v>
      </c>
      <c r="M305" s="3">
        <v>0</v>
      </c>
      <c r="N305" s="3">
        <v>10.469444444444445</v>
      </c>
      <c r="O305" s="3">
        <f>SUM(Table2[[#This Row],[Qualified Social Work Staff Hours]:[Other Social Work Staff Hours]])/Table2[[#This Row],[MDS Census]]</f>
        <v>6.6902158477705198E-2</v>
      </c>
      <c r="P305" s="3">
        <v>5.333333333333333</v>
      </c>
      <c r="Q305" s="3">
        <v>29.774999999999999</v>
      </c>
      <c r="R305" s="3">
        <f>SUM(Table2[[#This Row],[Qualified Activities Professional Hours]:[Other Activities Professional Hours]])/Table2[[#This Row],[MDS Census]]</f>
        <v>0.22435032661175805</v>
      </c>
      <c r="S305" s="3">
        <v>4.9362222222222227</v>
      </c>
      <c r="T305" s="3">
        <v>4.9431111111111115</v>
      </c>
      <c r="U305" s="3">
        <v>0</v>
      </c>
      <c r="V305" s="3">
        <f>SUM(Table2[[#This Row],[Occupational Therapist Hours]:[OT Aide Hours]])/Table2[[#This Row],[MDS Census]]</f>
        <v>6.313121272365807E-2</v>
      </c>
      <c r="W305" s="3">
        <v>6.0242222222222228</v>
      </c>
      <c r="X305" s="3">
        <v>4.097777777777778</v>
      </c>
      <c r="Y305" s="3">
        <v>0</v>
      </c>
      <c r="Z305" s="3">
        <f>SUM(Table2[[#This Row],[Physical Therapist (PT) Hours]:[PT Aide Hours]])/Table2[[#This Row],[MDS Census]]</f>
        <v>6.4681908548707756E-2</v>
      </c>
      <c r="AA305" s="3">
        <v>0</v>
      </c>
      <c r="AB305" s="3">
        <v>0</v>
      </c>
      <c r="AC305" s="3">
        <v>0</v>
      </c>
      <c r="AD305" s="3">
        <v>0</v>
      </c>
      <c r="AE305" s="3">
        <v>0</v>
      </c>
      <c r="AF305" s="3">
        <v>0.41000000000000009</v>
      </c>
      <c r="AG305" s="3">
        <v>0</v>
      </c>
      <c r="AH305" s="1" t="s">
        <v>303</v>
      </c>
      <c r="AI305" s="17">
        <v>5</v>
      </c>
      <c r="AJ305" s="1"/>
    </row>
    <row r="306" spans="1:36" x14ac:dyDescent="0.2">
      <c r="A306" s="1" t="s">
        <v>680</v>
      </c>
      <c r="B306" s="1" t="s">
        <v>989</v>
      </c>
      <c r="C306" s="1" t="s">
        <v>1497</v>
      </c>
      <c r="D306" s="1" t="s">
        <v>1732</v>
      </c>
      <c r="E306" s="3">
        <v>84.233333333333334</v>
      </c>
      <c r="F306" s="3">
        <v>5.6</v>
      </c>
      <c r="G306" s="3">
        <v>0.43333333333333335</v>
      </c>
      <c r="H306" s="3">
        <v>0.14444444444444443</v>
      </c>
      <c r="I306" s="3">
        <v>0.34722222222222221</v>
      </c>
      <c r="J306" s="3">
        <v>0</v>
      </c>
      <c r="K306" s="3">
        <v>7.4666666666666668</v>
      </c>
      <c r="L306" s="3">
        <v>3.0014444444444446</v>
      </c>
      <c r="M306" s="3">
        <v>0</v>
      </c>
      <c r="N306" s="3">
        <v>5.6194444444444445</v>
      </c>
      <c r="O306" s="3">
        <f>SUM(Table2[[#This Row],[Qualified Social Work Staff Hours]:[Other Social Work Staff Hours]])/Table2[[#This Row],[MDS Census]]</f>
        <v>6.6712834718374886E-2</v>
      </c>
      <c r="P306" s="3">
        <v>1.9555555555555555</v>
      </c>
      <c r="Q306" s="3">
        <v>2.7305555555555556</v>
      </c>
      <c r="R306" s="3">
        <f>SUM(Table2[[#This Row],[Qualified Activities Professional Hours]:[Other Activities Professional Hours]])/Table2[[#This Row],[MDS Census]]</f>
        <v>5.5632502308402582E-2</v>
      </c>
      <c r="S306" s="3">
        <v>4.2823333333333338</v>
      </c>
      <c r="T306" s="3">
        <v>4.2864444444444452</v>
      </c>
      <c r="U306" s="3">
        <v>0</v>
      </c>
      <c r="V306" s="3">
        <f>SUM(Table2[[#This Row],[Occupational Therapist Hours]:[OT Aide Hours]])/Table2[[#This Row],[MDS Census]]</f>
        <v>0.10172668513388736</v>
      </c>
      <c r="W306" s="3">
        <v>5.6075555555555558</v>
      </c>
      <c r="X306" s="3">
        <v>9.6901111111111131</v>
      </c>
      <c r="Y306" s="3">
        <v>0</v>
      </c>
      <c r="Z306" s="3">
        <f>SUM(Table2[[#This Row],[Physical Therapist (PT) Hours]:[PT Aide Hours]])/Table2[[#This Row],[MDS Census]]</f>
        <v>0.18161060546102098</v>
      </c>
      <c r="AA306" s="3">
        <v>0</v>
      </c>
      <c r="AB306" s="3">
        <v>0</v>
      </c>
      <c r="AC306" s="3">
        <v>1.9555555555555555</v>
      </c>
      <c r="AD306" s="3">
        <v>0</v>
      </c>
      <c r="AE306" s="3">
        <v>0</v>
      </c>
      <c r="AF306" s="3">
        <v>29.164111111111112</v>
      </c>
      <c r="AG306" s="3">
        <v>0.83333333333333337</v>
      </c>
      <c r="AH306" s="1" t="s">
        <v>304</v>
      </c>
      <c r="AI306" s="17">
        <v>5</v>
      </c>
      <c r="AJ306" s="1"/>
    </row>
    <row r="307" spans="1:36" x14ac:dyDescent="0.2">
      <c r="A307" s="1" t="s">
        <v>680</v>
      </c>
      <c r="B307" s="1" t="s">
        <v>990</v>
      </c>
      <c r="C307" s="1" t="s">
        <v>1497</v>
      </c>
      <c r="D307" s="1" t="s">
        <v>1732</v>
      </c>
      <c r="E307" s="3">
        <v>70.400000000000006</v>
      </c>
      <c r="F307" s="3">
        <v>5.4222222222222225</v>
      </c>
      <c r="G307" s="3">
        <v>0</v>
      </c>
      <c r="H307" s="3">
        <v>0.35</v>
      </c>
      <c r="I307" s="3">
        <v>0.49166666666666664</v>
      </c>
      <c r="J307" s="3">
        <v>0</v>
      </c>
      <c r="K307" s="3">
        <v>0</v>
      </c>
      <c r="L307" s="3">
        <v>2.8592222222222219</v>
      </c>
      <c r="M307" s="3">
        <v>0</v>
      </c>
      <c r="N307" s="3">
        <v>11.975</v>
      </c>
      <c r="O307" s="3">
        <f>SUM(Table2[[#This Row],[Qualified Social Work Staff Hours]:[Other Social Work Staff Hours]])/Table2[[#This Row],[MDS Census]]</f>
        <v>0.1700994318181818</v>
      </c>
      <c r="P307" s="3">
        <v>5.2249999999999996</v>
      </c>
      <c r="Q307" s="3">
        <v>8.1</v>
      </c>
      <c r="R307" s="3">
        <f>SUM(Table2[[#This Row],[Qualified Activities Professional Hours]:[Other Activities Professional Hours]])/Table2[[#This Row],[MDS Census]]</f>
        <v>0.18927556818181815</v>
      </c>
      <c r="S307" s="3">
        <v>1.0583333333333333</v>
      </c>
      <c r="T307" s="3">
        <v>7.4886666666666679</v>
      </c>
      <c r="U307" s="3">
        <v>0</v>
      </c>
      <c r="V307" s="3">
        <f>SUM(Table2[[#This Row],[Occupational Therapist Hours]:[OT Aide Hours]])/Table2[[#This Row],[MDS Census]]</f>
        <v>0.12140624999999999</v>
      </c>
      <c r="W307" s="3">
        <v>1.2640000000000002</v>
      </c>
      <c r="X307" s="3">
        <v>6.0279999999999987</v>
      </c>
      <c r="Y307" s="3">
        <v>0</v>
      </c>
      <c r="Z307" s="3">
        <f>SUM(Table2[[#This Row],[Physical Therapist (PT) Hours]:[PT Aide Hours]])/Table2[[#This Row],[MDS Census]]</f>
        <v>0.10357954545454542</v>
      </c>
      <c r="AA307" s="3">
        <v>0</v>
      </c>
      <c r="AB307" s="3">
        <v>0</v>
      </c>
      <c r="AC307" s="3">
        <v>0</v>
      </c>
      <c r="AD307" s="3">
        <v>0</v>
      </c>
      <c r="AE307" s="3">
        <v>0</v>
      </c>
      <c r="AF307" s="3">
        <v>0</v>
      </c>
      <c r="AG307" s="3">
        <v>0</v>
      </c>
      <c r="AH307" s="1" t="s">
        <v>305</v>
      </c>
      <c r="AI307" s="17">
        <v>5</v>
      </c>
      <c r="AJ307" s="1"/>
    </row>
    <row r="308" spans="1:36" x14ac:dyDescent="0.2">
      <c r="A308" s="1" t="s">
        <v>680</v>
      </c>
      <c r="B308" s="1" t="s">
        <v>991</v>
      </c>
      <c r="C308" s="1" t="s">
        <v>1580</v>
      </c>
      <c r="D308" s="1" t="s">
        <v>1756</v>
      </c>
      <c r="E308" s="3">
        <v>60.955555555555556</v>
      </c>
      <c r="F308" s="3">
        <v>5.5555555555555554</v>
      </c>
      <c r="G308" s="3">
        <v>0</v>
      </c>
      <c r="H308" s="3">
        <v>0.34722222222222221</v>
      </c>
      <c r="I308" s="3">
        <v>0.39166666666666666</v>
      </c>
      <c r="J308" s="3">
        <v>0</v>
      </c>
      <c r="K308" s="3">
        <v>0</v>
      </c>
      <c r="L308" s="3">
        <v>2.9394444444444447</v>
      </c>
      <c r="M308" s="3">
        <v>0</v>
      </c>
      <c r="N308" s="3">
        <v>10.777777777777779</v>
      </c>
      <c r="O308" s="3">
        <f>SUM(Table2[[#This Row],[Qualified Social Work Staff Hours]:[Other Social Work Staff Hours]])/Table2[[#This Row],[MDS Census]]</f>
        <v>0.17681370761939483</v>
      </c>
      <c r="P308" s="3">
        <v>5.5305555555555559</v>
      </c>
      <c r="Q308" s="3">
        <v>4.7666666666666666</v>
      </c>
      <c r="R308" s="3">
        <f>SUM(Table2[[#This Row],[Qualified Activities Professional Hours]:[Other Activities Professional Hours]])/Table2[[#This Row],[MDS Census]]</f>
        <v>0.16893000364564345</v>
      </c>
      <c r="S308" s="3">
        <v>1.3783333333333334</v>
      </c>
      <c r="T308" s="3">
        <v>7.7455555555555557</v>
      </c>
      <c r="U308" s="3">
        <v>0</v>
      </c>
      <c r="V308" s="3">
        <f>SUM(Table2[[#This Row],[Occupational Therapist Hours]:[OT Aide Hours]])/Table2[[#This Row],[MDS Census]]</f>
        <v>0.14968100619759386</v>
      </c>
      <c r="W308" s="3">
        <v>0.96277777777777751</v>
      </c>
      <c r="X308" s="3">
        <v>9.1577777777777776</v>
      </c>
      <c r="Y308" s="3">
        <v>0</v>
      </c>
      <c r="Z308" s="3">
        <f>SUM(Table2[[#This Row],[Physical Therapist (PT) Hours]:[PT Aide Hours]])/Table2[[#This Row],[MDS Census]]</f>
        <v>0.1660317170980678</v>
      </c>
      <c r="AA308" s="3">
        <v>0</v>
      </c>
      <c r="AB308" s="3">
        <v>0</v>
      </c>
      <c r="AC308" s="3">
        <v>0</v>
      </c>
      <c r="AD308" s="3">
        <v>0</v>
      </c>
      <c r="AE308" s="3">
        <v>0</v>
      </c>
      <c r="AF308" s="3">
        <v>0</v>
      </c>
      <c r="AG308" s="3">
        <v>0</v>
      </c>
      <c r="AH308" s="1" t="s">
        <v>306</v>
      </c>
      <c r="AI308" s="17">
        <v>5</v>
      </c>
      <c r="AJ308" s="1"/>
    </row>
    <row r="309" spans="1:36" x14ac:dyDescent="0.2">
      <c r="A309" s="1" t="s">
        <v>680</v>
      </c>
      <c r="B309" s="1" t="s">
        <v>992</v>
      </c>
      <c r="C309" s="1" t="s">
        <v>1413</v>
      </c>
      <c r="D309" s="1" t="s">
        <v>1712</v>
      </c>
      <c r="E309" s="3">
        <v>34.288888888888891</v>
      </c>
      <c r="F309" s="3">
        <v>33.1</v>
      </c>
      <c r="G309" s="3">
        <v>0.18333333333333332</v>
      </c>
      <c r="H309" s="3">
        <v>0.22222222222222221</v>
      </c>
      <c r="I309" s="3">
        <v>0.78888888888888886</v>
      </c>
      <c r="J309" s="3">
        <v>0</v>
      </c>
      <c r="K309" s="3">
        <v>0</v>
      </c>
      <c r="L309" s="3">
        <v>1.5635555555555556</v>
      </c>
      <c r="M309" s="3">
        <v>0.31566666666666665</v>
      </c>
      <c r="N309" s="3">
        <v>5.0277777777777777</v>
      </c>
      <c r="O309" s="3">
        <f>SUM(Table2[[#This Row],[Qualified Social Work Staff Hours]:[Other Social Work Staff Hours]])/Table2[[#This Row],[MDS Census]]</f>
        <v>0.15583603370058327</v>
      </c>
      <c r="P309" s="3">
        <v>0.11566666666666667</v>
      </c>
      <c r="Q309" s="3">
        <v>12.041666666666666</v>
      </c>
      <c r="R309" s="3">
        <f>SUM(Table2[[#This Row],[Qualified Activities Professional Hours]:[Other Activities Professional Hours]])/Table2[[#This Row],[MDS Census]]</f>
        <v>0.3545560596241088</v>
      </c>
      <c r="S309" s="3">
        <v>0.94311111111111101</v>
      </c>
      <c r="T309" s="3">
        <v>3.353444444444444</v>
      </c>
      <c r="U309" s="3">
        <v>0</v>
      </c>
      <c r="V309" s="3">
        <f>SUM(Table2[[#This Row],[Occupational Therapist Hours]:[OT Aide Hours]])/Table2[[#This Row],[MDS Census]]</f>
        <v>0.12530460142579389</v>
      </c>
      <c r="W309" s="3">
        <v>0.99077777777777765</v>
      </c>
      <c r="X309" s="3">
        <v>3.4378888888888897</v>
      </c>
      <c r="Y309" s="3">
        <v>0</v>
      </c>
      <c r="Z309" s="3">
        <f>SUM(Table2[[#This Row],[Physical Therapist (PT) Hours]:[PT Aide Hours]])/Table2[[#This Row],[MDS Census]]</f>
        <v>0.12915748541801686</v>
      </c>
      <c r="AA309" s="3">
        <v>0</v>
      </c>
      <c r="AB309" s="3">
        <v>0</v>
      </c>
      <c r="AC309" s="3">
        <v>0</v>
      </c>
      <c r="AD309" s="3">
        <v>0</v>
      </c>
      <c r="AE309" s="3">
        <v>0</v>
      </c>
      <c r="AF309" s="3">
        <v>0</v>
      </c>
      <c r="AG309" s="3">
        <v>0.21111111111111111</v>
      </c>
      <c r="AH309" s="1" t="s">
        <v>307</v>
      </c>
      <c r="AI309" s="17">
        <v>5</v>
      </c>
      <c r="AJ309" s="1"/>
    </row>
    <row r="310" spans="1:36" x14ac:dyDescent="0.2">
      <c r="A310" s="1" t="s">
        <v>680</v>
      </c>
      <c r="B310" s="1" t="s">
        <v>993</v>
      </c>
      <c r="C310" s="1" t="s">
        <v>1581</v>
      </c>
      <c r="D310" s="1" t="s">
        <v>1741</v>
      </c>
      <c r="E310" s="3">
        <v>63.733333333333334</v>
      </c>
      <c r="F310" s="3">
        <v>10.933333333333334</v>
      </c>
      <c r="G310" s="3">
        <v>0.4</v>
      </c>
      <c r="H310" s="3">
        <v>0.35</v>
      </c>
      <c r="I310" s="3">
        <v>5.6</v>
      </c>
      <c r="J310" s="3">
        <v>0</v>
      </c>
      <c r="K310" s="3">
        <v>0</v>
      </c>
      <c r="L310" s="3">
        <v>3.6722222222222221</v>
      </c>
      <c r="M310" s="3">
        <v>0</v>
      </c>
      <c r="N310" s="3">
        <v>6.05</v>
      </c>
      <c r="O310" s="3">
        <f>SUM(Table2[[#This Row],[Qualified Social Work Staff Hours]:[Other Social Work Staff Hours]])/Table2[[#This Row],[MDS Census]]</f>
        <v>9.4926778242677826E-2</v>
      </c>
      <c r="P310" s="3">
        <v>0</v>
      </c>
      <c r="Q310" s="3">
        <v>23.552555555555561</v>
      </c>
      <c r="R310" s="3">
        <f>SUM(Table2[[#This Row],[Qualified Activities Professional Hours]:[Other Activities Professional Hours]])/Table2[[#This Row],[MDS Census]]</f>
        <v>0.36954846582984663</v>
      </c>
      <c r="S310" s="3">
        <v>0.61944444444444446</v>
      </c>
      <c r="T310" s="3">
        <v>4.3245555555555564</v>
      </c>
      <c r="U310" s="3">
        <v>0</v>
      </c>
      <c r="V310" s="3">
        <f>SUM(Table2[[#This Row],[Occupational Therapist Hours]:[OT Aide Hours]])/Table2[[#This Row],[MDS Census]]</f>
        <v>7.7573221757322189E-2</v>
      </c>
      <c r="W310" s="3">
        <v>3.609555555555557</v>
      </c>
      <c r="X310" s="3">
        <v>5.0295555555555564</v>
      </c>
      <c r="Y310" s="3">
        <v>0</v>
      </c>
      <c r="Z310" s="3">
        <f>SUM(Table2[[#This Row],[Physical Therapist (PT) Hours]:[PT Aide Hours]])/Table2[[#This Row],[MDS Census]]</f>
        <v>0.13555090655509069</v>
      </c>
      <c r="AA310" s="3">
        <v>0</v>
      </c>
      <c r="AB310" s="3">
        <v>0</v>
      </c>
      <c r="AC310" s="3">
        <v>0</v>
      </c>
      <c r="AD310" s="3">
        <v>0</v>
      </c>
      <c r="AE310" s="3">
        <v>0</v>
      </c>
      <c r="AF310" s="3">
        <v>0</v>
      </c>
      <c r="AG310" s="3">
        <v>0</v>
      </c>
      <c r="AH310" s="1" t="s">
        <v>308</v>
      </c>
      <c r="AI310" s="17">
        <v>5</v>
      </c>
      <c r="AJ310" s="1"/>
    </row>
    <row r="311" spans="1:36" x14ac:dyDescent="0.2">
      <c r="A311" s="1" t="s">
        <v>680</v>
      </c>
      <c r="B311" s="1" t="s">
        <v>994</v>
      </c>
      <c r="C311" s="1" t="s">
        <v>1582</v>
      </c>
      <c r="D311" s="1" t="s">
        <v>1734</v>
      </c>
      <c r="E311" s="3">
        <v>63.144444444444446</v>
      </c>
      <c r="F311" s="3">
        <v>16.662777777777773</v>
      </c>
      <c r="G311" s="3">
        <v>0</v>
      </c>
      <c r="H311" s="3">
        <v>0</v>
      </c>
      <c r="I311" s="3">
        <v>0</v>
      </c>
      <c r="J311" s="3">
        <v>0</v>
      </c>
      <c r="K311" s="3">
        <v>0</v>
      </c>
      <c r="L311" s="3">
        <v>0</v>
      </c>
      <c r="M311" s="3">
        <v>5.0022222222222226</v>
      </c>
      <c r="N311" s="3">
        <v>0</v>
      </c>
      <c r="O311" s="3">
        <f>SUM(Table2[[#This Row],[Qualified Social Work Staff Hours]:[Other Social Work Staff Hours]])/Table2[[#This Row],[MDS Census]]</f>
        <v>7.9218722505718819E-2</v>
      </c>
      <c r="P311" s="3">
        <v>4.7288888888888883</v>
      </c>
      <c r="Q311" s="3">
        <v>10.41</v>
      </c>
      <c r="R311" s="3">
        <f>SUM(Table2[[#This Row],[Qualified Activities Professional Hours]:[Other Activities Professional Hours]])/Table2[[#This Row],[MDS Census]]</f>
        <v>0.23975013197254971</v>
      </c>
      <c r="S311" s="3">
        <v>5.2563333333333322</v>
      </c>
      <c r="T311" s="3">
        <v>0</v>
      </c>
      <c r="U311" s="3">
        <v>0</v>
      </c>
      <c r="V311" s="3">
        <f>SUM(Table2[[#This Row],[Occupational Therapist Hours]:[OT Aide Hours]])/Table2[[#This Row],[MDS Census]]</f>
        <v>8.3243005454865363E-2</v>
      </c>
      <c r="W311" s="3">
        <v>0</v>
      </c>
      <c r="X311" s="3">
        <v>5.6258888888888885</v>
      </c>
      <c r="Y311" s="3">
        <v>0</v>
      </c>
      <c r="Z311" s="3">
        <f>SUM(Table2[[#This Row],[Physical Therapist (PT) Hours]:[PT Aide Hours]])/Table2[[#This Row],[MDS Census]]</f>
        <v>8.9095548125989785E-2</v>
      </c>
      <c r="AA311" s="3">
        <v>0</v>
      </c>
      <c r="AB311" s="3">
        <v>0</v>
      </c>
      <c r="AC311" s="3">
        <v>0</v>
      </c>
      <c r="AD311" s="3">
        <v>0</v>
      </c>
      <c r="AE311" s="3">
        <v>0</v>
      </c>
      <c r="AF311" s="3">
        <v>0</v>
      </c>
      <c r="AG311" s="3">
        <v>0</v>
      </c>
      <c r="AH311" s="1" t="s">
        <v>309</v>
      </c>
      <c r="AI311" s="17">
        <v>5</v>
      </c>
      <c r="AJ311" s="1"/>
    </row>
    <row r="312" spans="1:36" x14ac:dyDescent="0.2">
      <c r="A312" s="1" t="s">
        <v>680</v>
      </c>
      <c r="B312" s="1" t="s">
        <v>995</v>
      </c>
      <c r="C312" s="1" t="s">
        <v>1583</v>
      </c>
      <c r="D312" s="1" t="s">
        <v>1748</v>
      </c>
      <c r="E312" s="3">
        <v>32.1</v>
      </c>
      <c r="F312" s="3">
        <v>5.7142222222222241</v>
      </c>
      <c r="G312" s="3">
        <v>0</v>
      </c>
      <c r="H312" s="3">
        <v>0.13055555555555556</v>
      </c>
      <c r="I312" s="3">
        <v>0.26666666666666666</v>
      </c>
      <c r="J312" s="3">
        <v>0</v>
      </c>
      <c r="K312" s="3">
        <v>0</v>
      </c>
      <c r="L312" s="3">
        <v>0</v>
      </c>
      <c r="M312" s="3">
        <v>5.6050000000000004</v>
      </c>
      <c r="N312" s="3">
        <v>0</v>
      </c>
      <c r="O312" s="3">
        <f>SUM(Table2[[#This Row],[Qualified Social Work Staff Hours]:[Other Social Work Staff Hours]])/Table2[[#This Row],[MDS Census]]</f>
        <v>0.17461059190031153</v>
      </c>
      <c r="P312" s="3">
        <v>3.9804444444444447</v>
      </c>
      <c r="Q312" s="3">
        <v>0</v>
      </c>
      <c r="R312" s="3">
        <f>SUM(Table2[[#This Row],[Qualified Activities Professional Hours]:[Other Activities Professional Hours]])/Table2[[#This Row],[MDS Census]]</f>
        <v>0.12400138456213222</v>
      </c>
      <c r="S312" s="3">
        <v>0.59311111111111114</v>
      </c>
      <c r="T312" s="3">
        <v>1.9468888888888889</v>
      </c>
      <c r="U312" s="3">
        <v>0</v>
      </c>
      <c r="V312" s="3">
        <f>SUM(Table2[[#This Row],[Occupational Therapist Hours]:[OT Aide Hours]])/Table2[[#This Row],[MDS Census]]</f>
        <v>7.912772585669782E-2</v>
      </c>
      <c r="W312" s="3">
        <v>0.70511111111111124</v>
      </c>
      <c r="X312" s="3">
        <v>2.9227777777777777</v>
      </c>
      <c r="Y312" s="3">
        <v>0</v>
      </c>
      <c r="Z312" s="3">
        <f>SUM(Table2[[#This Row],[Physical Therapist (PT) Hours]:[PT Aide Hours]])/Table2[[#This Row],[MDS Census]]</f>
        <v>0.113018345448252</v>
      </c>
      <c r="AA312" s="3">
        <v>0</v>
      </c>
      <c r="AB312" s="3">
        <v>0</v>
      </c>
      <c r="AC312" s="3">
        <v>0</v>
      </c>
      <c r="AD312" s="3">
        <v>0</v>
      </c>
      <c r="AE312" s="3">
        <v>0</v>
      </c>
      <c r="AF312" s="3">
        <v>0</v>
      </c>
      <c r="AG312" s="3">
        <v>0</v>
      </c>
      <c r="AH312" s="1" t="s">
        <v>310</v>
      </c>
      <c r="AI312" s="17">
        <v>5</v>
      </c>
      <c r="AJ312" s="1"/>
    </row>
    <row r="313" spans="1:36" x14ac:dyDescent="0.2">
      <c r="A313" s="1" t="s">
        <v>680</v>
      </c>
      <c r="B313" s="1" t="s">
        <v>996</v>
      </c>
      <c r="C313" s="1" t="s">
        <v>1362</v>
      </c>
      <c r="D313" s="1" t="s">
        <v>1706</v>
      </c>
      <c r="E313" s="3">
        <v>73.144444444444446</v>
      </c>
      <c r="F313" s="3">
        <v>5.4222222222222225</v>
      </c>
      <c r="G313" s="3">
        <v>0.2</v>
      </c>
      <c r="H313" s="3">
        <v>0.33333333333333331</v>
      </c>
      <c r="I313" s="3">
        <v>0.81111111111111112</v>
      </c>
      <c r="J313" s="3">
        <v>5.5555555555555552E-2</v>
      </c>
      <c r="K313" s="3">
        <v>6.6666666666666666E-2</v>
      </c>
      <c r="L313" s="3">
        <v>7.5584444444444454</v>
      </c>
      <c r="M313" s="3">
        <v>0</v>
      </c>
      <c r="N313" s="3">
        <v>10.161111111111111</v>
      </c>
      <c r="O313" s="3">
        <f>SUM(Table2[[#This Row],[Qualified Social Work Staff Hours]:[Other Social Work Staff Hours]])/Table2[[#This Row],[MDS Census]]</f>
        <v>0.13891842624943035</v>
      </c>
      <c r="P313" s="3">
        <v>0.72222222222222221</v>
      </c>
      <c r="Q313" s="3">
        <v>9.1027777777777779</v>
      </c>
      <c r="R313" s="3">
        <f>SUM(Table2[[#This Row],[Qualified Activities Professional Hours]:[Other Activities Professional Hours]])/Table2[[#This Row],[MDS Census]]</f>
        <v>0.13432325687376576</v>
      </c>
      <c r="S313" s="3">
        <v>6.4193333333333333</v>
      </c>
      <c r="T313" s="3">
        <v>19.285111111111107</v>
      </c>
      <c r="U313" s="3">
        <v>0</v>
      </c>
      <c r="V313" s="3">
        <f>SUM(Table2[[#This Row],[Occupational Therapist Hours]:[OT Aide Hours]])/Table2[[#This Row],[MDS Census]]</f>
        <v>0.35142032507975079</v>
      </c>
      <c r="W313" s="3">
        <v>8.5126666666666644</v>
      </c>
      <c r="X313" s="3">
        <v>24.861666666666665</v>
      </c>
      <c r="Y313" s="3">
        <v>0</v>
      </c>
      <c r="Z313" s="3">
        <f>SUM(Table2[[#This Row],[Physical Therapist (PT) Hours]:[PT Aide Hours]])/Table2[[#This Row],[MDS Census]]</f>
        <v>0.4562798116360321</v>
      </c>
      <c r="AA313" s="3">
        <v>0</v>
      </c>
      <c r="AB313" s="3">
        <v>0</v>
      </c>
      <c r="AC313" s="3">
        <v>0</v>
      </c>
      <c r="AD313" s="3">
        <v>0</v>
      </c>
      <c r="AE313" s="3">
        <v>0</v>
      </c>
      <c r="AF313" s="3">
        <v>0</v>
      </c>
      <c r="AG313" s="3">
        <v>0</v>
      </c>
      <c r="AH313" s="1" t="s">
        <v>311</v>
      </c>
      <c r="AI313" s="17">
        <v>5</v>
      </c>
      <c r="AJ313" s="1"/>
    </row>
    <row r="314" spans="1:36" x14ac:dyDescent="0.2">
      <c r="A314" s="1" t="s">
        <v>680</v>
      </c>
      <c r="B314" s="1" t="s">
        <v>997</v>
      </c>
      <c r="C314" s="1" t="s">
        <v>1584</v>
      </c>
      <c r="D314" s="1" t="s">
        <v>1770</v>
      </c>
      <c r="E314" s="3">
        <v>69</v>
      </c>
      <c r="F314" s="3">
        <v>27.741666666666667</v>
      </c>
      <c r="G314" s="3">
        <v>1.6666666666666666E-2</v>
      </c>
      <c r="H314" s="3">
        <v>0.5</v>
      </c>
      <c r="I314" s="3">
        <v>0</v>
      </c>
      <c r="J314" s="3">
        <v>0</v>
      </c>
      <c r="K314" s="3">
        <v>0.28422222222222221</v>
      </c>
      <c r="L314" s="3">
        <v>5.6331111111111118</v>
      </c>
      <c r="M314" s="3">
        <v>5.708333333333333</v>
      </c>
      <c r="N314" s="3">
        <v>5.5777777777777775</v>
      </c>
      <c r="O314" s="3">
        <f>SUM(Table2[[#This Row],[Qualified Social Work Staff Hours]:[Other Social Work Staff Hours]])/Table2[[#This Row],[MDS Census]]</f>
        <v>0.1635668276972625</v>
      </c>
      <c r="P314" s="3">
        <v>5.4861111111111107</v>
      </c>
      <c r="Q314" s="3">
        <v>9.1388888888888893</v>
      </c>
      <c r="R314" s="3">
        <f>SUM(Table2[[#This Row],[Qualified Activities Professional Hours]:[Other Activities Professional Hours]])/Table2[[#This Row],[MDS Census]]</f>
        <v>0.21195652173913043</v>
      </c>
      <c r="S314" s="3">
        <v>1.8007777777777778</v>
      </c>
      <c r="T314" s="3">
        <v>4.2245555555555558</v>
      </c>
      <c r="U314" s="3">
        <v>0</v>
      </c>
      <c r="V314" s="3">
        <f>SUM(Table2[[#This Row],[Occupational Therapist Hours]:[OT Aide Hours]])/Table2[[#This Row],[MDS Census]]</f>
        <v>8.7323671497584548E-2</v>
      </c>
      <c r="W314" s="3">
        <v>1.392555555555556</v>
      </c>
      <c r="X314" s="3">
        <v>9.6715555555555568</v>
      </c>
      <c r="Y314" s="3">
        <v>0</v>
      </c>
      <c r="Z314" s="3">
        <f>SUM(Table2[[#This Row],[Physical Therapist (PT) Hours]:[PT Aide Hours]])/Table2[[#This Row],[MDS Census]]</f>
        <v>0.16034943639291468</v>
      </c>
      <c r="AA314" s="3">
        <v>0</v>
      </c>
      <c r="AB314" s="3">
        <v>0</v>
      </c>
      <c r="AC314" s="3">
        <v>0</v>
      </c>
      <c r="AD314" s="3">
        <v>0</v>
      </c>
      <c r="AE314" s="3">
        <v>0</v>
      </c>
      <c r="AF314" s="3">
        <v>0</v>
      </c>
      <c r="AG314" s="3">
        <v>0</v>
      </c>
      <c r="AH314" s="1" t="s">
        <v>312</v>
      </c>
      <c r="AI314" s="17">
        <v>5</v>
      </c>
      <c r="AJ314" s="1"/>
    </row>
    <row r="315" spans="1:36" x14ac:dyDescent="0.2">
      <c r="A315" s="1" t="s">
        <v>680</v>
      </c>
      <c r="B315" s="1" t="s">
        <v>998</v>
      </c>
      <c r="C315" s="1" t="s">
        <v>1439</v>
      </c>
      <c r="D315" s="1" t="s">
        <v>1741</v>
      </c>
      <c r="E315" s="3">
        <v>152.8111111111111</v>
      </c>
      <c r="F315" s="3">
        <v>5.6</v>
      </c>
      <c r="G315" s="3">
        <v>0</v>
      </c>
      <c r="H315" s="3">
        <v>0</v>
      </c>
      <c r="I315" s="3">
        <v>0</v>
      </c>
      <c r="J315" s="3">
        <v>0</v>
      </c>
      <c r="K315" s="3">
        <v>0</v>
      </c>
      <c r="L315" s="3">
        <v>5.2166666666666659</v>
      </c>
      <c r="M315" s="3">
        <v>5.6388888888888893</v>
      </c>
      <c r="N315" s="3">
        <v>0</v>
      </c>
      <c r="O315" s="3">
        <f>SUM(Table2[[#This Row],[Qualified Social Work Staff Hours]:[Other Social Work Staff Hours]])/Table2[[#This Row],[MDS Census]]</f>
        <v>3.6901039773140409E-2</v>
      </c>
      <c r="P315" s="3">
        <v>5.2527777777777782</v>
      </c>
      <c r="Q315" s="3">
        <v>9.8472222222222214</v>
      </c>
      <c r="R315" s="3">
        <f>SUM(Table2[[#This Row],[Qualified Activities Professional Hours]:[Other Activities Professional Hours]])/Table2[[#This Row],[MDS Census]]</f>
        <v>9.8814804042754306E-2</v>
      </c>
      <c r="S315" s="3">
        <v>6.8816666666666668</v>
      </c>
      <c r="T315" s="3">
        <v>8.6255555555555556</v>
      </c>
      <c r="U315" s="3">
        <v>0</v>
      </c>
      <c r="V315" s="3">
        <f>SUM(Table2[[#This Row],[Occupational Therapist Hours]:[OT Aide Hours]])/Table2[[#This Row],[MDS Census]]</f>
        <v>0.10147967716134662</v>
      </c>
      <c r="W315" s="3">
        <v>5.0392222222222216</v>
      </c>
      <c r="X315" s="3">
        <v>11.762333333333334</v>
      </c>
      <c r="Y315" s="3">
        <v>8.5583333333333336</v>
      </c>
      <c r="Z315" s="3">
        <f>SUM(Table2[[#This Row],[Physical Therapist (PT) Hours]:[PT Aide Hours]])/Table2[[#This Row],[MDS Census]]</f>
        <v>0.16595579146368067</v>
      </c>
      <c r="AA315" s="3">
        <v>16.822222222222223</v>
      </c>
      <c r="AB315" s="3">
        <v>0</v>
      </c>
      <c r="AC315" s="3">
        <v>0</v>
      </c>
      <c r="AD315" s="3">
        <v>0</v>
      </c>
      <c r="AE315" s="3">
        <v>0</v>
      </c>
      <c r="AF315" s="3">
        <v>0</v>
      </c>
      <c r="AG315" s="3">
        <v>0</v>
      </c>
      <c r="AH315" s="1" t="s">
        <v>313</v>
      </c>
      <c r="AI315" s="17">
        <v>5</v>
      </c>
      <c r="AJ315" s="1"/>
    </row>
    <row r="316" spans="1:36" x14ac:dyDescent="0.2">
      <c r="A316" s="1" t="s">
        <v>680</v>
      </c>
      <c r="B316" s="1" t="s">
        <v>999</v>
      </c>
      <c r="C316" s="1" t="s">
        <v>1452</v>
      </c>
      <c r="D316" s="1" t="s">
        <v>1741</v>
      </c>
      <c r="E316" s="3">
        <v>63.444444444444443</v>
      </c>
      <c r="F316" s="3">
        <v>4.177777777777778</v>
      </c>
      <c r="G316" s="3">
        <v>0.33333333333333331</v>
      </c>
      <c r="H316" s="3">
        <v>0</v>
      </c>
      <c r="I316" s="3">
        <v>4.5333333333333332</v>
      </c>
      <c r="J316" s="3">
        <v>0</v>
      </c>
      <c r="K316" s="3">
        <v>0</v>
      </c>
      <c r="L316" s="3">
        <v>4.8713333333333333</v>
      </c>
      <c r="M316" s="3">
        <v>0</v>
      </c>
      <c r="N316" s="3">
        <v>5.1555555555555559</v>
      </c>
      <c r="O316" s="3">
        <f>SUM(Table2[[#This Row],[Qualified Social Work Staff Hours]:[Other Social Work Staff Hours]])/Table2[[#This Row],[MDS Census]]</f>
        <v>8.1260945709281968E-2</v>
      </c>
      <c r="P316" s="3">
        <v>0</v>
      </c>
      <c r="Q316" s="3">
        <v>16.06711111111111</v>
      </c>
      <c r="R316" s="3">
        <f>SUM(Table2[[#This Row],[Qualified Activities Professional Hours]:[Other Activities Professional Hours]])/Table2[[#This Row],[MDS Census]]</f>
        <v>0.25324693520140107</v>
      </c>
      <c r="S316" s="3">
        <v>9.715888888888891</v>
      </c>
      <c r="T316" s="3">
        <v>3.6531111111111114</v>
      </c>
      <c r="U316" s="3">
        <v>0</v>
      </c>
      <c r="V316" s="3">
        <f>SUM(Table2[[#This Row],[Occupational Therapist Hours]:[OT Aide Hours]])/Table2[[#This Row],[MDS Census]]</f>
        <v>0.21071978984238185</v>
      </c>
      <c r="W316" s="3">
        <v>5.8741111111111115</v>
      </c>
      <c r="X316" s="3">
        <v>8.8841111111111086</v>
      </c>
      <c r="Y316" s="3">
        <v>0</v>
      </c>
      <c r="Z316" s="3">
        <f>SUM(Table2[[#This Row],[Physical Therapist (PT) Hours]:[PT Aide Hours]])/Table2[[#This Row],[MDS Census]]</f>
        <v>0.23261646234676003</v>
      </c>
      <c r="AA316" s="3">
        <v>0</v>
      </c>
      <c r="AB316" s="3">
        <v>0</v>
      </c>
      <c r="AC316" s="3">
        <v>0</v>
      </c>
      <c r="AD316" s="3">
        <v>0</v>
      </c>
      <c r="AE316" s="3">
        <v>0</v>
      </c>
      <c r="AF316" s="3">
        <v>0</v>
      </c>
      <c r="AG316" s="3">
        <v>0</v>
      </c>
      <c r="AH316" s="1" t="s">
        <v>314</v>
      </c>
      <c r="AI316" s="17">
        <v>5</v>
      </c>
      <c r="AJ316" s="1"/>
    </row>
    <row r="317" spans="1:36" x14ac:dyDescent="0.2">
      <c r="A317" s="1" t="s">
        <v>680</v>
      </c>
      <c r="B317" s="1" t="s">
        <v>1000</v>
      </c>
      <c r="C317" s="1" t="s">
        <v>1427</v>
      </c>
      <c r="D317" s="1" t="s">
        <v>1746</v>
      </c>
      <c r="E317" s="3">
        <v>84.844444444444449</v>
      </c>
      <c r="F317" s="3">
        <v>5.333333333333333</v>
      </c>
      <c r="G317" s="3">
        <v>0</v>
      </c>
      <c r="H317" s="3">
        <v>0.44166666666666665</v>
      </c>
      <c r="I317" s="3">
        <v>0.42777777777777776</v>
      </c>
      <c r="J317" s="3">
        <v>0</v>
      </c>
      <c r="K317" s="3">
        <v>0</v>
      </c>
      <c r="L317" s="3">
        <v>3.4113333333333338</v>
      </c>
      <c r="M317" s="3">
        <v>0</v>
      </c>
      <c r="N317" s="3">
        <v>11.611111111111111</v>
      </c>
      <c r="O317" s="3">
        <f>SUM(Table2[[#This Row],[Qualified Social Work Staff Hours]:[Other Social Work Staff Hours]])/Table2[[#This Row],[MDS Census]]</f>
        <v>0.13685175484546883</v>
      </c>
      <c r="P317" s="3">
        <v>5.6</v>
      </c>
      <c r="Q317" s="3">
        <v>18.691666666666666</v>
      </c>
      <c r="R317" s="3">
        <f>SUM(Table2[[#This Row],[Qualified Activities Professional Hours]:[Other Activities Professional Hours]])/Table2[[#This Row],[MDS Census]]</f>
        <v>0.28630827658459923</v>
      </c>
      <c r="S317" s="3">
        <v>5.9143333333333343</v>
      </c>
      <c r="T317" s="3">
        <v>3.2716666666666665</v>
      </c>
      <c r="U317" s="3">
        <v>0</v>
      </c>
      <c r="V317" s="3">
        <f>SUM(Table2[[#This Row],[Occupational Therapist Hours]:[OT Aide Hours]])/Table2[[#This Row],[MDS Census]]</f>
        <v>0.108268727082242</v>
      </c>
      <c r="W317" s="3">
        <v>5.0539999999999985</v>
      </c>
      <c r="X317" s="3">
        <v>11.787999999999993</v>
      </c>
      <c r="Y317" s="3">
        <v>0</v>
      </c>
      <c r="Z317" s="3">
        <f>SUM(Table2[[#This Row],[Physical Therapist (PT) Hours]:[PT Aide Hours]])/Table2[[#This Row],[MDS Census]]</f>
        <v>0.19850445259298052</v>
      </c>
      <c r="AA317" s="3">
        <v>0</v>
      </c>
      <c r="AB317" s="3">
        <v>0</v>
      </c>
      <c r="AC317" s="3">
        <v>0</v>
      </c>
      <c r="AD317" s="3">
        <v>0</v>
      </c>
      <c r="AE317" s="3">
        <v>0</v>
      </c>
      <c r="AF317" s="3">
        <v>4.1715555555555559</v>
      </c>
      <c r="AG317" s="3">
        <v>0</v>
      </c>
      <c r="AH317" s="1" t="s">
        <v>315</v>
      </c>
      <c r="AI317" s="17">
        <v>5</v>
      </c>
      <c r="AJ317" s="1"/>
    </row>
    <row r="318" spans="1:36" x14ac:dyDescent="0.2">
      <c r="A318" s="1" t="s">
        <v>680</v>
      </c>
      <c r="B318" s="1" t="s">
        <v>1001</v>
      </c>
      <c r="C318" s="1" t="s">
        <v>1514</v>
      </c>
      <c r="D318" s="1" t="s">
        <v>1775</v>
      </c>
      <c r="E318" s="3">
        <v>117.92222222222222</v>
      </c>
      <c r="F318" s="3">
        <v>5.0666666666666664</v>
      </c>
      <c r="G318" s="3">
        <v>7.4999999999999997E-2</v>
      </c>
      <c r="H318" s="3">
        <v>0.4777777777777778</v>
      </c>
      <c r="I318" s="3">
        <v>0.61111111111111116</v>
      </c>
      <c r="J318" s="3">
        <v>0</v>
      </c>
      <c r="K318" s="3">
        <v>0</v>
      </c>
      <c r="L318" s="3">
        <v>3.4803333333333328</v>
      </c>
      <c r="M318" s="3">
        <v>0</v>
      </c>
      <c r="N318" s="3">
        <v>8.1</v>
      </c>
      <c r="O318" s="3">
        <f>SUM(Table2[[#This Row],[Qualified Social Work Staff Hours]:[Other Social Work Staff Hours]])/Table2[[#This Row],[MDS Census]]</f>
        <v>6.8689343258268157E-2</v>
      </c>
      <c r="P318" s="3">
        <v>5.5972222222222223</v>
      </c>
      <c r="Q318" s="3">
        <v>15.405555555555555</v>
      </c>
      <c r="R318" s="3">
        <f>SUM(Table2[[#This Row],[Qualified Activities Professional Hours]:[Other Activities Professional Hours]])/Table2[[#This Row],[MDS Census]]</f>
        <v>0.17810703853764251</v>
      </c>
      <c r="S318" s="3">
        <v>6.2756666666666687</v>
      </c>
      <c r="T318" s="3">
        <v>12.87833333333333</v>
      </c>
      <c r="U318" s="3">
        <v>0</v>
      </c>
      <c r="V318" s="3">
        <f>SUM(Table2[[#This Row],[Occupational Therapist Hours]:[OT Aide Hours]])/Table2[[#This Row],[MDS Census]]</f>
        <v>0.16242909639121833</v>
      </c>
      <c r="W318" s="3">
        <v>6.998999999999997</v>
      </c>
      <c r="X318" s="3">
        <v>10.979000000000001</v>
      </c>
      <c r="Y318" s="3">
        <v>0</v>
      </c>
      <c r="Z318" s="3">
        <f>SUM(Table2[[#This Row],[Physical Therapist (PT) Hours]:[PT Aide Hours]])/Table2[[#This Row],[MDS Census]]</f>
        <v>0.15245642137001789</v>
      </c>
      <c r="AA318" s="3">
        <v>0</v>
      </c>
      <c r="AB318" s="3">
        <v>0</v>
      </c>
      <c r="AC318" s="3">
        <v>0</v>
      </c>
      <c r="AD318" s="3">
        <v>0</v>
      </c>
      <c r="AE318" s="3">
        <v>0</v>
      </c>
      <c r="AF318" s="3">
        <v>0</v>
      </c>
      <c r="AG318" s="3">
        <v>0</v>
      </c>
      <c r="AH318" s="1" t="s">
        <v>316</v>
      </c>
      <c r="AI318" s="17">
        <v>5</v>
      </c>
      <c r="AJ318" s="1"/>
    </row>
    <row r="319" spans="1:36" x14ac:dyDescent="0.2">
      <c r="A319" s="1" t="s">
        <v>680</v>
      </c>
      <c r="B319" s="1" t="s">
        <v>1002</v>
      </c>
      <c r="C319" s="1" t="s">
        <v>1585</v>
      </c>
      <c r="D319" s="1" t="s">
        <v>1741</v>
      </c>
      <c r="E319" s="3">
        <v>128.65555555555557</v>
      </c>
      <c r="F319" s="3">
        <v>16.533333333333335</v>
      </c>
      <c r="G319" s="3">
        <v>0</v>
      </c>
      <c r="H319" s="3">
        <v>0</v>
      </c>
      <c r="I319" s="3">
        <v>0</v>
      </c>
      <c r="J319" s="3">
        <v>0</v>
      </c>
      <c r="K319" s="3">
        <v>0</v>
      </c>
      <c r="L319" s="3">
        <v>0</v>
      </c>
      <c r="M319" s="3">
        <v>5.6638888888888888</v>
      </c>
      <c r="N319" s="3">
        <v>16.81388888888889</v>
      </c>
      <c r="O319" s="3">
        <f>SUM(Table2[[#This Row],[Qualified Social Work Staff Hours]:[Other Social Work Staff Hours]])/Table2[[#This Row],[MDS Census]]</f>
        <v>0.17471284221435357</v>
      </c>
      <c r="P319" s="3">
        <v>5.3361111111111112</v>
      </c>
      <c r="Q319" s="3">
        <v>10.95</v>
      </c>
      <c r="R319" s="3">
        <f>SUM(Table2[[#This Row],[Qualified Activities Professional Hours]:[Other Activities Professional Hours]])/Table2[[#This Row],[MDS Census]]</f>
        <v>0.12658692460488816</v>
      </c>
      <c r="S319" s="3">
        <v>0</v>
      </c>
      <c r="T319" s="3">
        <v>0</v>
      </c>
      <c r="U319" s="3">
        <v>0</v>
      </c>
      <c r="V319" s="3">
        <f>SUM(Table2[[#This Row],[Occupational Therapist Hours]:[OT Aide Hours]])/Table2[[#This Row],[MDS Census]]</f>
        <v>0</v>
      </c>
      <c r="W319" s="3">
        <v>0</v>
      </c>
      <c r="X319" s="3">
        <v>0</v>
      </c>
      <c r="Y319" s="3">
        <v>0</v>
      </c>
      <c r="Z319" s="3">
        <f>SUM(Table2[[#This Row],[Physical Therapist (PT) Hours]:[PT Aide Hours]])/Table2[[#This Row],[MDS Census]]</f>
        <v>0</v>
      </c>
      <c r="AA319" s="3">
        <v>0</v>
      </c>
      <c r="AB319" s="3">
        <v>0</v>
      </c>
      <c r="AC319" s="3">
        <v>0</v>
      </c>
      <c r="AD319" s="3">
        <v>0</v>
      </c>
      <c r="AE319" s="3">
        <v>0</v>
      </c>
      <c r="AF319" s="3">
        <v>6.5166666666666666</v>
      </c>
      <c r="AG319" s="3">
        <v>0</v>
      </c>
      <c r="AH319" s="1" t="s">
        <v>317</v>
      </c>
      <c r="AI319" s="17">
        <v>5</v>
      </c>
      <c r="AJ319" s="1"/>
    </row>
    <row r="320" spans="1:36" x14ac:dyDescent="0.2">
      <c r="A320" s="1" t="s">
        <v>680</v>
      </c>
      <c r="B320" s="1" t="s">
        <v>1003</v>
      </c>
      <c r="C320" s="1" t="s">
        <v>1586</v>
      </c>
      <c r="D320" s="1" t="s">
        <v>1741</v>
      </c>
      <c r="E320" s="3">
        <v>217.77777777777777</v>
      </c>
      <c r="F320" s="3">
        <v>11.377777777777778</v>
      </c>
      <c r="G320" s="3">
        <v>0</v>
      </c>
      <c r="H320" s="3">
        <v>0</v>
      </c>
      <c r="I320" s="3">
        <v>0</v>
      </c>
      <c r="J320" s="3">
        <v>0</v>
      </c>
      <c r="K320" s="3">
        <v>0</v>
      </c>
      <c r="L320" s="3">
        <v>1.2883333333333333</v>
      </c>
      <c r="M320" s="3">
        <v>0</v>
      </c>
      <c r="N320" s="3">
        <v>0</v>
      </c>
      <c r="O320" s="3">
        <f>SUM(Table2[[#This Row],[Qualified Social Work Staff Hours]:[Other Social Work Staff Hours]])/Table2[[#This Row],[MDS Census]]</f>
        <v>0</v>
      </c>
      <c r="P320" s="3">
        <v>0</v>
      </c>
      <c r="Q320" s="3">
        <v>0</v>
      </c>
      <c r="R320" s="3">
        <f>SUM(Table2[[#This Row],[Qualified Activities Professional Hours]:[Other Activities Professional Hours]])/Table2[[#This Row],[MDS Census]]</f>
        <v>0</v>
      </c>
      <c r="S320" s="3">
        <v>1.6161111111111111</v>
      </c>
      <c r="T320" s="3">
        <v>1.7218888888888888</v>
      </c>
      <c r="U320" s="3">
        <v>0</v>
      </c>
      <c r="V320" s="3">
        <f>SUM(Table2[[#This Row],[Occupational Therapist Hours]:[OT Aide Hours]])/Table2[[#This Row],[MDS Census]]</f>
        <v>1.5327551020408165E-2</v>
      </c>
      <c r="W320" s="3">
        <v>1.6358888888888887</v>
      </c>
      <c r="X320" s="3">
        <v>1.5147777777777776</v>
      </c>
      <c r="Y320" s="3">
        <v>1.4867777777777778</v>
      </c>
      <c r="Z320" s="3">
        <f>SUM(Table2[[#This Row],[Physical Therapist (PT) Hours]:[PT Aide Hours]])/Table2[[#This Row],[MDS Census]]</f>
        <v>2.1294387755102041E-2</v>
      </c>
      <c r="AA320" s="3">
        <v>0</v>
      </c>
      <c r="AB320" s="3">
        <v>0</v>
      </c>
      <c r="AC320" s="3">
        <v>0</v>
      </c>
      <c r="AD320" s="3">
        <v>56.233333333333334</v>
      </c>
      <c r="AE320" s="3">
        <v>0</v>
      </c>
      <c r="AF320" s="3">
        <v>28.658333333333335</v>
      </c>
      <c r="AG320" s="3">
        <v>0</v>
      </c>
      <c r="AH320" s="1" t="s">
        <v>318</v>
      </c>
      <c r="AI320" s="17">
        <v>5</v>
      </c>
      <c r="AJ320" s="1"/>
    </row>
    <row r="321" spans="1:36" x14ac:dyDescent="0.2">
      <c r="A321" s="1" t="s">
        <v>680</v>
      </c>
      <c r="B321" s="1" t="s">
        <v>1004</v>
      </c>
      <c r="C321" s="1" t="s">
        <v>1587</v>
      </c>
      <c r="D321" s="1" t="s">
        <v>1741</v>
      </c>
      <c r="E321" s="3">
        <v>142.46666666666667</v>
      </c>
      <c r="F321" s="3">
        <v>17.375</v>
      </c>
      <c r="G321" s="3">
        <v>0.17777777777777778</v>
      </c>
      <c r="H321" s="3">
        <v>0.69444444444444442</v>
      </c>
      <c r="I321" s="3">
        <v>7.8194444444444446</v>
      </c>
      <c r="J321" s="3">
        <v>0</v>
      </c>
      <c r="K321" s="3">
        <v>0</v>
      </c>
      <c r="L321" s="3">
        <v>3.8810000000000002</v>
      </c>
      <c r="M321" s="3">
        <v>4.4444444444444446E-2</v>
      </c>
      <c r="N321" s="3">
        <v>2.2611111111111111</v>
      </c>
      <c r="O321" s="3">
        <f>SUM(Table2[[#This Row],[Qualified Social Work Staff Hours]:[Other Social Work Staff Hours]])/Table2[[#This Row],[MDS Census]]</f>
        <v>1.6183122757760099E-2</v>
      </c>
      <c r="P321" s="3">
        <v>8.6361111111111111</v>
      </c>
      <c r="Q321" s="3">
        <v>30.363888888888887</v>
      </c>
      <c r="R321" s="3">
        <f>SUM(Table2[[#This Row],[Qualified Activities Professional Hours]:[Other Activities Professional Hours]])/Table2[[#This Row],[MDS Census]]</f>
        <v>0.2737482452035564</v>
      </c>
      <c r="S321" s="3">
        <v>2.0773333333333333</v>
      </c>
      <c r="T321" s="3">
        <v>6.9657777777777783</v>
      </c>
      <c r="U321" s="3">
        <v>0</v>
      </c>
      <c r="V321" s="3">
        <f>SUM(Table2[[#This Row],[Occupational Therapist Hours]:[OT Aide Hours]])/Table2[[#This Row],[MDS Census]]</f>
        <v>6.3475276867883318E-2</v>
      </c>
      <c r="W321" s="3">
        <v>5.0027777777777773</v>
      </c>
      <c r="X321" s="3">
        <v>7.8053333333333352</v>
      </c>
      <c r="Y321" s="3">
        <v>0</v>
      </c>
      <c r="Z321" s="3">
        <f>SUM(Table2[[#This Row],[Physical Therapist (PT) Hours]:[PT Aide Hours]])/Table2[[#This Row],[MDS Census]]</f>
        <v>8.9902511308688204E-2</v>
      </c>
      <c r="AA321" s="3">
        <v>0</v>
      </c>
      <c r="AB321" s="3">
        <v>9.4444444444444442E-2</v>
      </c>
      <c r="AC321" s="3">
        <v>0</v>
      </c>
      <c r="AD321" s="3">
        <v>0</v>
      </c>
      <c r="AE321" s="3">
        <v>0</v>
      </c>
      <c r="AF321" s="3">
        <v>4.1666666666666664E-2</v>
      </c>
      <c r="AG321" s="3">
        <v>0</v>
      </c>
      <c r="AH321" s="1" t="s">
        <v>319</v>
      </c>
      <c r="AI321" s="17">
        <v>5</v>
      </c>
      <c r="AJ321" s="1"/>
    </row>
    <row r="322" spans="1:36" x14ac:dyDescent="0.2">
      <c r="A322" s="1" t="s">
        <v>680</v>
      </c>
      <c r="B322" s="1" t="s">
        <v>1005</v>
      </c>
      <c r="C322" s="1" t="s">
        <v>1588</v>
      </c>
      <c r="D322" s="1" t="s">
        <v>1741</v>
      </c>
      <c r="E322" s="3">
        <v>60.544444444444444</v>
      </c>
      <c r="F322" s="3">
        <v>5.6</v>
      </c>
      <c r="G322" s="3">
        <v>0.28888888888888886</v>
      </c>
      <c r="H322" s="3">
        <v>0.52033333333333343</v>
      </c>
      <c r="I322" s="3">
        <v>5.6</v>
      </c>
      <c r="J322" s="3">
        <v>0</v>
      </c>
      <c r="K322" s="3">
        <v>0</v>
      </c>
      <c r="L322" s="3">
        <v>5.1536666666666671</v>
      </c>
      <c r="M322" s="3">
        <v>0</v>
      </c>
      <c r="N322" s="3">
        <v>10.933333333333334</v>
      </c>
      <c r="O322" s="3">
        <f>SUM(Table2[[#This Row],[Qualified Social Work Staff Hours]:[Other Social Work Staff Hours]])/Table2[[#This Row],[MDS Census]]</f>
        <v>0.18058359331987522</v>
      </c>
      <c r="P322" s="3">
        <v>5.6</v>
      </c>
      <c r="Q322" s="3">
        <v>9.219444444444445</v>
      </c>
      <c r="R322" s="3">
        <f>SUM(Table2[[#This Row],[Qualified Activities Professional Hours]:[Other Activities Professional Hours]])/Table2[[#This Row],[MDS Census]]</f>
        <v>0.24476968251055239</v>
      </c>
      <c r="S322" s="3">
        <v>12.788777777777778</v>
      </c>
      <c r="T322" s="3">
        <v>8.2494444444444479</v>
      </c>
      <c r="U322" s="3">
        <v>0</v>
      </c>
      <c r="V322" s="3">
        <f>SUM(Table2[[#This Row],[Occupational Therapist Hours]:[OT Aide Hours]])/Table2[[#This Row],[MDS Census]]</f>
        <v>0.34748394200770788</v>
      </c>
      <c r="W322" s="3">
        <v>7.1567777777777755</v>
      </c>
      <c r="X322" s="3">
        <v>11.561555555555556</v>
      </c>
      <c r="Y322" s="3">
        <v>0</v>
      </c>
      <c r="Z322" s="3">
        <f>SUM(Table2[[#This Row],[Physical Therapist (PT) Hours]:[PT Aide Hours]])/Table2[[#This Row],[MDS Census]]</f>
        <v>0.30916681959992653</v>
      </c>
      <c r="AA322" s="3">
        <v>0</v>
      </c>
      <c r="AB322" s="3">
        <v>0</v>
      </c>
      <c r="AC322" s="3">
        <v>0</v>
      </c>
      <c r="AD322" s="3">
        <v>0</v>
      </c>
      <c r="AE322" s="3">
        <v>0</v>
      </c>
      <c r="AF322" s="3">
        <v>3.695555555555555</v>
      </c>
      <c r="AG322" s="3">
        <v>0</v>
      </c>
      <c r="AH322" s="1" t="s">
        <v>320</v>
      </c>
      <c r="AI322" s="17">
        <v>5</v>
      </c>
      <c r="AJ322" s="1"/>
    </row>
    <row r="323" spans="1:36" x14ac:dyDescent="0.2">
      <c r="A323" s="1" t="s">
        <v>680</v>
      </c>
      <c r="B323" s="1" t="s">
        <v>1006</v>
      </c>
      <c r="C323" s="1" t="s">
        <v>1446</v>
      </c>
      <c r="D323" s="1" t="s">
        <v>1741</v>
      </c>
      <c r="E323" s="3">
        <v>243.75555555555556</v>
      </c>
      <c r="F323" s="3">
        <v>7.916666666666667</v>
      </c>
      <c r="G323" s="3">
        <v>0</v>
      </c>
      <c r="H323" s="3">
        <v>0</v>
      </c>
      <c r="I323" s="3">
        <v>4.75</v>
      </c>
      <c r="J323" s="3">
        <v>0</v>
      </c>
      <c r="K323" s="3">
        <v>0</v>
      </c>
      <c r="L323" s="3">
        <v>5.4588888888888887</v>
      </c>
      <c r="M323" s="3">
        <v>33.202777777777776</v>
      </c>
      <c r="N323" s="3">
        <v>0</v>
      </c>
      <c r="O323" s="3">
        <f>SUM(Table2[[#This Row],[Qualified Social Work Staff Hours]:[Other Social Work Staff Hours]])/Table2[[#This Row],[MDS Census]]</f>
        <v>0.13621341963715924</v>
      </c>
      <c r="P323" s="3">
        <v>9.1888888888888882</v>
      </c>
      <c r="Q323" s="3">
        <v>29.744444444444444</v>
      </c>
      <c r="R323" s="3">
        <f>SUM(Table2[[#This Row],[Qualified Activities Professional Hours]:[Other Activities Professional Hours]])/Table2[[#This Row],[MDS Census]]</f>
        <v>0.15972285531953687</v>
      </c>
      <c r="S323" s="3">
        <v>33.074666666666666</v>
      </c>
      <c r="T323" s="3">
        <v>21.326000000000001</v>
      </c>
      <c r="U323" s="3">
        <v>0</v>
      </c>
      <c r="V323" s="3">
        <f>SUM(Table2[[#This Row],[Occupational Therapist Hours]:[OT Aide Hours]])/Table2[[#This Row],[MDS Census]]</f>
        <v>0.22317713556386179</v>
      </c>
      <c r="W323" s="3">
        <v>28.839555555555545</v>
      </c>
      <c r="X323" s="3">
        <v>36.316444444444443</v>
      </c>
      <c r="Y323" s="3">
        <v>8.9641111111111123</v>
      </c>
      <c r="Z323" s="3">
        <f>SUM(Table2[[#This Row],[Physical Therapist (PT) Hours]:[PT Aide Hours]])/Table2[[#This Row],[MDS Census]]</f>
        <v>0.30407557662503415</v>
      </c>
      <c r="AA323" s="3">
        <v>0</v>
      </c>
      <c r="AB323" s="3">
        <v>0</v>
      </c>
      <c r="AC323" s="3">
        <v>0</v>
      </c>
      <c r="AD323" s="3">
        <v>0</v>
      </c>
      <c r="AE323" s="3">
        <v>0</v>
      </c>
      <c r="AF323" s="3">
        <v>0</v>
      </c>
      <c r="AG323" s="3">
        <v>0</v>
      </c>
      <c r="AH323" s="1" t="s">
        <v>321</v>
      </c>
      <c r="AI323" s="17">
        <v>5</v>
      </c>
      <c r="AJ323" s="1"/>
    </row>
    <row r="324" spans="1:36" x14ac:dyDescent="0.2">
      <c r="A324" s="1" t="s">
        <v>680</v>
      </c>
      <c r="B324" s="1" t="s">
        <v>1007</v>
      </c>
      <c r="C324" s="1" t="s">
        <v>1418</v>
      </c>
      <c r="D324" s="1" t="s">
        <v>1744</v>
      </c>
      <c r="E324" s="3">
        <v>83.6</v>
      </c>
      <c r="F324" s="3">
        <v>47.033333333333324</v>
      </c>
      <c r="G324" s="3">
        <v>0.41111111111111109</v>
      </c>
      <c r="H324" s="3">
        <v>0</v>
      </c>
      <c r="I324" s="3">
        <v>0.17777777777777778</v>
      </c>
      <c r="J324" s="3">
        <v>0</v>
      </c>
      <c r="K324" s="3">
        <v>0</v>
      </c>
      <c r="L324" s="3">
        <v>3.1325555555555562</v>
      </c>
      <c r="M324" s="3">
        <v>5.8394444444444451</v>
      </c>
      <c r="N324" s="3">
        <v>5.0433333333333339</v>
      </c>
      <c r="O324" s="3">
        <f>SUM(Table2[[#This Row],[Qualified Social Work Staff Hours]:[Other Social Work Staff Hours]])/Table2[[#This Row],[MDS Census]]</f>
        <v>0.1301767676767677</v>
      </c>
      <c r="P324" s="3">
        <v>5.5833333333333339</v>
      </c>
      <c r="Q324" s="3">
        <v>7.5888888888888886</v>
      </c>
      <c r="R324" s="3">
        <f>SUM(Table2[[#This Row],[Qualified Activities Professional Hours]:[Other Activities Professional Hours]])/Table2[[#This Row],[MDS Census]]</f>
        <v>0.1575624667729931</v>
      </c>
      <c r="S324" s="3">
        <v>4.6471111111111121</v>
      </c>
      <c r="T324" s="3">
        <v>5.6888888888888891</v>
      </c>
      <c r="U324" s="3">
        <v>0</v>
      </c>
      <c r="V324" s="3">
        <f>SUM(Table2[[#This Row],[Occupational Therapist Hours]:[OT Aide Hours]])/Table2[[#This Row],[MDS Census]]</f>
        <v>0.12363636363636367</v>
      </c>
      <c r="W324" s="3">
        <v>5.1265555555555551</v>
      </c>
      <c r="X324" s="3">
        <v>4.9520000000000017</v>
      </c>
      <c r="Y324" s="3">
        <v>0</v>
      </c>
      <c r="Z324" s="3">
        <f>SUM(Table2[[#This Row],[Physical Therapist (PT) Hours]:[PT Aide Hours]])/Table2[[#This Row],[MDS Census]]</f>
        <v>0.12055688463583203</v>
      </c>
      <c r="AA324" s="3">
        <v>0</v>
      </c>
      <c r="AB324" s="3">
        <v>0</v>
      </c>
      <c r="AC324" s="3">
        <v>0</v>
      </c>
      <c r="AD324" s="3">
        <v>0</v>
      </c>
      <c r="AE324" s="3">
        <v>0</v>
      </c>
      <c r="AF324" s="3">
        <v>0</v>
      </c>
      <c r="AG324" s="3">
        <v>0</v>
      </c>
      <c r="AH324" s="1" t="s">
        <v>322</v>
      </c>
      <c r="AI324" s="17">
        <v>5</v>
      </c>
      <c r="AJ324" s="1"/>
    </row>
    <row r="325" spans="1:36" x14ac:dyDescent="0.2">
      <c r="A325" s="1" t="s">
        <v>680</v>
      </c>
      <c r="B325" s="1" t="s">
        <v>1008</v>
      </c>
      <c r="C325" s="1" t="s">
        <v>1461</v>
      </c>
      <c r="D325" s="1" t="s">
        <v>1741</v>
      </c>
      <c r="E325" s="3">
        <v>70.599999999999994</v>
      </c>
      <c r="F325" s="3">
        <v>5.6</v>
      </c>
      <c r="G325" s="3">
        <v>0.36666666666666664</v>
      </c>
      <c r="H325" s="3">
        <v>0.40633333333333344</v>
      </c>
      <c r="I325" s="3">
        <v>0</v>
      </c>
      <c r="J325" s="3">
        <v>0</v>
      </c>
      <c r="K325" s="3">
        <v>0</v>
      </c>
      <c r="L325" s="3">
        <v>4.6225555555555538</v>
      </c>
      <c r="M325" s="3">
        <v>0</v>
      </c>
      <c r="N325" s="3">
        <v>10.311111111111112</v>
      </c>
      <c r="O325" s="3">
        <f>SUM(Table2[[#This Row],[Qualified Social Work Staff Hours]:[Other Social Work Staff Hours]])/Table2[[#This Row],[MDS Census]]</f>
        <v>0.14604973245199876</v>
      </c>
      <c r="P325" s="3">
        <v>5.0666666666666664</v>
      </c>
      <c r="Q325" s="3">
        <v>5.4555555555555557</v>
      </c>
      <c r="R325" s="3">
        <f>SUM(Table2[[#This Row],[Qualified Activities Professional Hours]:[Other Activities Professional Hours]])/Table2[[#This Row],[MDS Census]]</f>
        <v>0.14903997481901166</v>
      </c>
      <c r="S325" s="3">
        <v>2.8434444444444447</v>
      </c>
      <c r="T325" s="3">
        <v>7.1314444444444449</v>
      </c>
      <c r="U325" s="3">
        <v>0</v>
      </c>
      <c r="V325" s="3">
        <f>SUM(Table2[[#This Row],[Occupational Therapist Hours]:[OT Aide Hours]])/Table2[[#This Row],[MDS Census]]</f>
        <v>0.14128737802958768</v>
      </c>
      <c r="W325" s="3">
        <v>6.3483333333333345</v>
      </c>
      <c r="X325" s="3">
        <v>8.5615555555555556</v>
      </c>
      <c r="Y325" s="3">
        <v>0</v>
      </c>
      <c r="Z325" s="3">
        <f>SUM(Table2[[#This Row],[Physical Therapist (PT) Hours]:[PT Aide Hours]])/Table2[[#This Row],[MDS Census]]</f>
        <v>0.21118822788794464</v>
      </c>
      <c r="AA325" s="3">
        <v>0</v>
      </c>
      <c r="AB325" s="3">
        <v>0</v>
      </c>
      <c r="AC325" s="3">
        <v>0</v>
      </c>
      <c r="AD325" s="3">
        <v>0</v>
      </c>
      <c r="AE325" s="3">
        <v>0</v>
      </c>
      <c r="AF325" s="3">
        <v>0</v>
      </c>
      <c r="AG325" s="3">
        <v>0</v>
      </c>
      <c r="AH325" s="1" t="s">
        <v>323</v>
      </c>
      <c r="AI325" s="17">
        <v>5</v>
      </c>
      <c r="AJ325" s="1"/>
    </row>
    <row r="326" spans="1:36" x14ac:dyDescent="0.2">
      <c r="A326" s="1" t="s">
        <v>680</v>
      </c>
      <c r="B326" s="1" t="s">
        <v>1009</v>
      </c>
      <c r="C326" s="1" t="s">
        <v>681</v>
      </c>
      <c r="D326" s="1" t="s">
        <v>1741</v>
      </c>
      <c r="E326" s="3">
        <v>18.177777777777777</v>
      </c>
      <c r="F326" s="3">
        <v>0</v>
      </c>
      <c r="G326" s="3">
        <v>0.36666666666666664</v>
      </c>
      <c r="H326" s="3">
        <v>0</v>
      </c>
      <c r="I326" s="3">
        <v>1.0733333333333337</v>
      </c>
      <c r="J326" s="3">
        <v>0</v>
      </c>
      <c r="K326" s="3">
        <v>0</v>
      </c>
      <c r="L326" s="3">
        <v>3.8888888888888888</v>
      </c>
      <c r="M326" s="3">
        <v>0</v>
      </c>
      <c r="N326" s="3">
        <v>0</v>
      </c>
      <c r="O326" s="3">
        <f>SUM(Table2[[#This Row],[Qualified Social Work Staff Hours]:[Other Social Work Staff Hours]])/Table2[[#This Row],[MDS Census]]</f>
        <v>0</v>
      </c>
      <c r="P326" s="3">
        <v>5.3777777777777782</v>
      </c>
      <c r="Q326" s="3">
        <v>0</v>
      </c>
      <c r="R326" s="3">
        <f>SUM(Table2[[#This Row],[Qualified Activities Professional Hours]:[Other Activities Professional Hours]])/Table2[[#This Row],[MDS Census]]</f>
        <v>0.29584352078239612</v>
      </c>
      <c r="S326" s="3">
        <v>12.105</v>
      </c>
      <c r="T326" s="3">
        <v>2.012777777777778</v>
      </c>
      <c r="U326" s="3">
        <v>0</v>
      </c>
      <c r="V326" s="3">
        <f>SUM(Table2[[#This Row],[Occupational Therapist Hours]:[OT Aide Hours]])/Table2[[#This Row],[MDS Census]]</f>
        <v>0.77665036674816634</v>
      </c>
      <c r="W326" s="3">
        <v>8.0072222222222216</v>
      </c>
      <c r="X326" s="3">
        <v>10.191666666666666</v>
      </c>
      <c r="Y326" s="3">
        <v>0</v>
      </c>
      <c r="Z326" s="3">
        <f>SUM(Table2[[#This Row],[Physical Therapist (PT) Hours]:[PT Aide Hours]])/Table2[[#This Row],[MDS Census]]</f>
        <v>1.001161369193154</v>
      </c>
      <c r="AA326" s="3">
        <v>0</v>
      </c>
      <c r="AB326" s="3">
        <v>0</v>
      </c>
      <c r="AC326" s="3">
        <v>0</v>
      </c>
      <c r="AD326" s="3">
        <v>0</v>
      </c>
      <c r="AE326" s="3">
        <v>0</v>
      </c>
      <c r="AF326" s="3">
        <v>0</v>
      </c>
      <c r="AG326" s="3">
        <v>0</v>
      </c>
      <c r="AH326" s="1" t="s">
        <v>324</v>
      </c>
      <c r="AI326" s="17">
        <v>5</v>
      </c>
      <c r="AJ326" s="1"/>
    </row>
    <row r="327" spans="1:36" x14ac:dyDescent="0.2">
      <c r="A327" s="1" t="s">
        <v>680</v>
      </c>
      <c r="B327" s="1" t="s">
        <v>1010</v>
      </c>
      <c r="C327" s="1" t="s">
        <v>1589</v>
      </c>
      <c r="D327" s="1" t="s">
        <v>1764</v>
      </c>
      <c r="E327" s="3">
        <v>26.366666666666667</v>
      </c>
      <c r="F327" s="3">
        <v>5.2444444444444445</v>
      </c>
      <c r="G327" s="3">
        <v>0</v>
      </c>
      <c r="H327" s="3">
        <v>0.23333333333333334</v>
      </c>
      <c r="I327" s="3">
        <v>0.31111111111111112</v>
      </c>
      <c r="J327" s="3">
        <v>0</v>
      </c>
      <c r="K327" s="3">
        <v>0</v>
      </c>
      <c r="L327" s="3">
        <v>1.3312222222222225</v>
      </c>
      <c r="M327" s="3">
        <v>3.3333333333333333E-2</v>
      </c>
      <c r="N327" s="3">
        <v>5.2666666666666666</v>
      </c>
      <c r="O327" s="3">
        <f>SUM(Table2[[#This Row],[Qualified Social Work Staff Hours]:[Other Social Work Staff Hours]])/Table2[[#This Row],[MDS Census]]</f>
        <v>0.20101137800252844</v>
      </c>
      <c r="P327" s="3">
        <v>4.5444444444444443</v>
      </c>
      <c r="Q327" s="3">
        <v>5.6</v>
      </c>
      <c r="R327" s="3">
        <f>SUM(Table2[[#This Row],[Qualified Activities Professional Hours]:[Other Activities Professional Hours]])/Table2[[#This Row],[MDS Census]]</f>
        <v>0.38474504846186258</v>
      </c>
      <c r="S327" s="3">
        <v>1.0398888888888889</v>
      </c>
      <c r="T327" s="3">
        <v>4.5994444444444422</v>
      </c>
      <c r="U327" s="3">
        <v>0</v>
      </c>
      <c r="V327" s="3">
        <f>SUM(Table2[[#This Row],[Occupational Therapist Hours]:[OT Aide Hours]])/Table2[[#This Row],[MDS Census]]</f>
        <v>0.21388116308470281</v>
      </c>
      <c r="W327" s="3">
        <v>0.69799999999999995</v>
      </c>
      <c r="X327" s="3">
        <v>4.5908888888888892</v>
      </c>
      <c r="Y327" s="3">
        <v>0</v>
      </c>
      <c r="Z327" s="3">
        <f>SUM(Table2[[#This Row],[Physical Therapist (PT) Hours]:[PT Aide Hours]])/Table2[[#This Row],[MDS Census]]</f>
        <v>0.20058997050147495</v>
      </c>
      <c r="AA327" s="3">
        <v>0</v>
      </c>
      <c r="AB327" s="3">
        <v>0</v>
      </c>
      <c r="AC327" s="3">
        <v>0</v>
      </c>
      <c r="AD327" s="3">
        <v>0</v>
      </c>
      <c r="AE327" s="3">
        <v>0</v>
      </c>
      <c r="AF327" s="3">
        <v>0</v>
      </c>
      <c r="AG327" s="3">
        <v>0</v>
      </c>
      <c r="AH327" s="1" t="s">
        <v>325</v>
      </c>
      <c r="AI327" s="17">
        <v>5</v>
      </c>
      <c r="AJ327" s="1"/>
    </row>
    <row r="328" spans="1:36" x14ac:dyDescent="0.2">
      <c r="A328" s="1" t="s">
        <v>680</v>
      </c>
      <c r="B328" s="1" t="s">
        <v>1011</v>
      </c>
      <c r="C328" s="1" t="s">
        <v>1439</v>
      </c>
      <c r="D328" s="1" t="s">
        <v>1741</v>
      </c>
      <c r="E328" s="3">
        <v>22.666666666666668</v>
      </c>
      <c r="F328" s="3">
        <v>5.1555555555555559</v>
      </c>
      <c r="G328" s="3">
        <v>1.1111111111111112</v>
      </c>
      <c r="H328" s="3">
        <v>0</v>
      </c>
      <c r="I328" s="3">
        <v>0</v>
      </c>
      <c r="J328" s="3">
        <v>0.57777777777777772</v>
      </c>
      <c r="K328" s="3">
        <v>0</v>
      </c>
      <c r="L328" s="3">
        <v>2.6202222222222225</v>
      </c>
      <c r="M328" s="3">
        <v>4.0556666666666672</v>
      </c>
      <c r="N328" s="3">
        <v>0</v>
      </c>
      <c r="O328" s="3">
        <f>SUM(Table2[[#This Row],[Qualified Social Work Staff Hours]:[Other Social Work Staff Hours]])/Table2[[#This Row],[MDS Census]]</f>
        <v>0.1789264705882353</v>
      </c>
      <c r="P328" s="3">
        <v>0.8</v>
      </c>
      <c r="Q328" s="3">
        <v>12.430555555555555</v>
      </c>
      <c r="R328" s="3">
        <f>SUM(Table2[[#This Row],[Qualified Activities Professional Hours]:[Other Activities Professional Hours]])/Table2[[#This Row],[MDS Census]]</f>
        <v>0.5837009803921569</v>
      </c>
      <c r="S328" s="3">
        <v>3.0994444444444458</v>
      </c>
      <c r="T328" s="3">
        <v>3.2385555555555565</v>
      </c>
      <c r="U328" s="3">
        <v>0</v>
      </c>
      <c r="V328" s="3">
        <f>SUM(Table2[[#This Row],[Occupational Therapist Hours]:[OT Aide Hours]])/Table2[[#This Row],[MDS Census]]</f>
        <v>0.27961764705882364</v>
      </c>
      <c r="W328" s="3">
        <v>6.9459999999999997</v>
      </c>
      <c r="X328" s="3">
        <v>3.7978888888888878</v>
      </c>
      <c r="Y328" s="3">
        <v>0</v>
      </c>
      <c r="Z328" s="3">
        <f>SUM(Table2[[#This Row],[Physical Therapist (PT) Hours]:[PT Aide Hours]])/Table2[[#This Row],[MDS Census]]</f>
        <v>0.47399509803921563</v>
      </c>
      <c r="AA328" s="3">
        <v>0</v>
      </c>
      <c r="AB328" s="3">
        <v>0</v>
      </c>
      <c r="AC328" s="3">
        <v>0</v>
      </c>
      <c r="AD328" s="3">
        <v>0</v>
      </c>
      <c r="AE328" s="3">
        <v>0</v>
      </c>
      <c r="AF328" s="3">
        <v>0</v>
      </c>
      <c r="AG328" s="3">
        <v>0</v>
      </c>
      <c r="AH328" s="1" t="s">
        <v>326</v>
      </c>
      <c r="AI328" s="17">
        <v>5</v>
      </c>
      <c r="AJ328" s="1"/>
    </row>
    <row r="329" spans="1:36" x14ac:dyDescent="0.2">
      <c r="A329" s="1" t="s">
        <v>680</v>
      </c>
      <c r="B329" s="1" t="s">
        <v>1012</v>
      </c>
      <c r="C329" s="1" t="s">
        <v>1441</v>
      </c>
      <c r="D329" s="1" t="s">
        <v>1757</v>
      </c>
      <c r="E329" s="3">
        <v>117.75555555555556</v>
      </c>
      <c r="F329" s="3">
        <v>5.5111111111111111</v>
      </c>
      <c r="G329" s="3">
        <v>2.3111111111111109</v>
      </c>
      <c r="H329" s="3">
        <v>0.42777777777777776</v>
      </c>
      <c r="I329" s="3">
        <v>0</v>
      </c>
      <c r="J329" s="3">
        <v>0</v>
      </c>
      <c r="K329" s="3">
        <v>0</v>
      </c>
      <c r="L329" s="3">
        <v>4.0138888888888875</v>
      </c>
      <c r="M329" s="3">
        <v>0</v>
      </c>
      <c r="N329" s="3">
        <v>7.6444444444444448</v>
      </c>
      <c r="O329" s="3">
        <f>SUM(Table2[[#This Row],[Qualified Social Work Staff Hours]:[Other Social Work Staff Hours]])/Table2[[#This Row],[MDS Census]]</f>
        <v>6.4917909039441404E-2</v>
      </c>
      <c r="P329" s="3">
        <v>5.2444444444444445</v>
      </c>
      <c r="Q329" s="3">
        <v>20.613888888888887</v>
      </c>
      <c r="R329" s="3">
        <f>SUM(Table2[[#This Row],[Qualified Activities Professional Hours]:[Other Activities Professional Hours]])/Table2[[#This Row],[MDS Census]]</f>
        <v>0.21959331949424415</v>
      </c>
      <c r="S329" s="3">
        <v>2.492888888888888</v>
      </c>
      <c r="T329" s="3">
        <v>7.5990000000000011</v>
      </c>
      <c r="U329" s="3">
        <v>0</v>
      </c>
      <c r="V329" s="3">
        <f>SUM(Table2[[#This Row],[Occupational Therapist Hours]:[OT Aide Hours]])/Table2[[#This Row],[MDS Census]]</f>
        <v>8.5702019248914879E-2</v>
      </c>
      <c r="W329" s="3">
        <v>6.7488888888888887</v>
      </c>
      <c r="X329" s="3">
        <v>9.3464444444444421</v>
      </c>
      <c r="Y329" s="3">
        <v>0</v>
      </c>
      <c r="Z329" s="3">
        <f>SUM(Table2[[#This Row],[Physical Therapist (PT) Hours]:[PT Aide Hours]])/Table2[[#This Row],[MDS Census]]</f>
        <v>0.13668428005284011</v>
      </c>
      <c r="AA329" s="3">
        <v>0</v>
      </c>
      <c r="AB329" s="3">
        <v>0</v>
      </c>
      <c r="AC329" s="3">
        <v>0</v>
      </c>
      <c r="AD329" s="3">
        <v>0</v>
      </c>
      <c r="AE329" s="3">
        <v>0</v>
      </c>
      <c r="AF329" s="3">
        <v>0</v>
      </c>
      <c r="AG329" s="3">
        <v>0</v>
      </c>
      <c r="AH329" s="1" t="s">
        <v>327</v>
      </c>
      <c r="AI329" s="17">
        <v>5</v>
      </c>
      <c r="AJ329" s="1"/>
    </row>
    <row r="330" spans="1:36" x14ac:dyDescent="0.2">
      <c r="A330" s="1" t="s">
        <v>680</v>
      </c>
      <c r="B330" s="1" t="s">
        <v>1013</v>
      </c>
      <c r="C330" s="1" t="s">
        <v>1590</v>
      </c>
      <c r="D330" s="1" t="s">
        <v>1754</v>
      </c>
      <c r="E330" s="3">
        <v>117.96666666666667</v>
      </c>
      <c r="F330" s="3">
        <v>5.6</v>
      </c>
      <c r="G330" s="3">
        <v>0</v>
      </c>
      <c r="H330" s="3">
        <v>0</v>
      </c>
      <c r="I330" s="3">
        <v>0</v>
      </c>
      <c r="J330" s="3">
        <v>0</v>
      </c>
      <c r="K330" s="3">
        <v>0</v>
      </c>
      <c r="L330" s="3">
        <v>5.2328888888888887</v>
      </c>
      <c r="M330" s="3">
        <v>4.8499999999999996</v>
      </c>
      <c r="N330" s="3">
        <v>0</v>
      </c>
      <c r="O330" s="3">
        <f>SUM(Table2[[#This Row],[Qualified Social Work Staff Hours]:[Other Social Work Staff Hours]])/Table2[[#This Row],[MDS Census]]</f>
        <v>4.11133088443063E-2</v>
      </c>
      <c r="P330" s="3">
        <v>10.055555555555555</v>
      </c>
      <c r="Q330" s="3">
        <v>17.905555555555555</v>
      </c>
      <c r="R330" s="3">
        <f>SUM(Table2[[#This Row],[Qualified Activities Professional Hours]:[Other Activities Professional Hours]])/Table2[[#This Row],[MDS Census]]</f>
        <v>0.23702552510125269</v>
      </c>
      <c r="S330" s="3">
        <v>4.5558888888888891</v>
      </c>
      <c r="T330" s="3">
        <v>9.8182222222222233</v>
      </c>
      <c r="U330" s="3">
        <v>0</v>
      </c>
      <c r="V330" s="3">
        <f>SUM(Table2[[#This Row],[Occupational Therapist Hours]:[OT Aide Hours]])/Table2[[#This Row],[MDS Census]]</f>
        <v>0.12184892154092494</v>
      </c>
      <c r="W330" s="3">
        <v>4.8468888888888886</v>
      </c>
      <c r="X330" s="3">
        <v>10.043444444444443</v>
      </c>
      <c r="Y330" s="3">
        <v>11.494444444444444</v>
      </c>
      <c r="Z330" s="3">
        <f>SUM(Table2[[#This Row],[Physical Therapist (PT) Hours]:[PT Aide Hours]])/Table2[[#This Row],[MDS Census]]</f>
        <v>0.22366299331261183</v>
      </c>
      <c r="AA330" s="3">
        <v>0</v>
      </c>
      <c r="AB330" s="3">
        <v>0</v>
      </c>
      <c r="AC330" s="3">
        <v>0</v>
      </c>
      <c r="AD330" s="3">
        <v>0</v>
      </c>
      <c r="AE330" s="3">
        <v>0</v>
      </c>
      <c r="AF330" s="3">
        <v>0</v>
      </c>
      <c r="AG330" s="3">
        <v>0</v>
      </c>
      <c r="AH330" s="1" t="s">
        <v>328</v>
      </c>
      <c r="AI330" s="17">
        <v>5</v>
      </c>
      <c r="AJ330" s="1"/>
    </row>
    <row r="331" spans="1:36" x14ac:dyDescent="0.2">
      <c r="A331" s="1" t="s">
        <v>680</v>
      </c>
      <c r="B331" s="1" t="s">
        <v>1014</v>
      </c>
      <c r="C331" s="1" t="s">
        <v>1388</v>
      </c>
      <c r="D331" s="1" t="s">
        <v>1758</v>
      </c>
      <c r="E331" s="3">
        <v>118.74444444444444</v>
      </c>
      <c r="F331" s="3">
        <v>8.9777777777777779</v>
      </c>
      <c r="G331" s="3">
        <v>0</v>
      </c>
      <c r="H331" s="3">
        <v>0</v>
      </c>
      <c r="I331" s="3">
        <v>0</v>
      </c>
      <c r="J331" s="3">
        <v>0</v>
      </c>
      <c r="K331" s="3">
        <v>0</v>
      </c>
      <c r="L331" s="3">
        <v>0.99877777777777765</v>
      </c>
      <c r="M331" s="3">
        <v>0</v>
      </c>
      <c r="N331" s="3">
        <v>0</v>
      </c>
      <c r="O331" s="3">
        <f>SUM(Table2[[#This Row],[Qualified Social Work Staff Hours]:[Other Social Work Staff Hours]])/Table2[[#This Row],[MDS Census]]</f>
        <v>0</v>
      </c>
      <c r="P331" s="3">
        <v>6.9311111111111128</v>
      </c>
      <c r="Q331" s="3">
        <v>20.862222222222222</v>
      </c>
      <c r="R331" s="3">
        <f>SUM(Table2[[#This Row],[Qualified Activities Professional Hours]:[Other Activities Professional Hours]])/Table2[[#This Row],[MDS Census]]</f>
        <v>0.23406007298587073</v>
      </c>
      <c r="S331" s="3">
        <v>1.0229999999999999</v>
      </c>
      <c r="T331" s="3">
        <v>8.1338888888888903</v>
      </c>
      <c r="U331" s="3">
        <v>0</v>
      </c>
      <c r="V331" s="3">
        <f>SUM(Table2[[#This Row],[Occupational Therapist Hours]:[OT Aide Hours]])/Table2[[#This Row],[MDS Census]]</f>
        <v>7.7114250959109204E-2</v>
      </c>
      <c r="W331" s="3">
        <v>1.4091111111111114</v>
      </c>
      <c r="X331" s="3">
        <v>5.625222222222221</v>
      </c>
      <c r="Y331" s="3">
        <v>0</v>
      </c>
      <c r="Z331" s="3">
        <f>SUM(Table2[[#This Row],[Physical Therapist (PT) Hours]:[PT Aide Hours]])/Table2[[#This Row],[MDS Census]]</f>
        <v>5.9239262655562827E-2</v>
      </c>
      <c r="AA331" s="3">
        <v>15.943333333333337</v>
      </c>
      <c r="AB331" s="3">
        <v>0</v>
      </c>
      <c r="AC331" s="3">
        <v>0</v>
      </c>
      <c r="AD331" s="3">
        <v>0</v>
      </c>
      <c r="AE331" s="3">
        <v>0</v>
      </c>
      <c r="AF331" s="3">
        <v>0</v>
      </c>
      <c r="AG331" s="3">
        <v>0</v>
      </c>
      <c r="AH331" s="1" t="s">
        <v>329</v>
      </c>
      <c r="AI331" s="17">
        <v>5</v>
      </c>
      <c r="AJ331" s="1"/>
    </row>
    <row r="332" spans="1:36" x14ac:dyDescent="0.2">
      <c r="A332" s="1" t="s">
        <v>680</v>
      </c>
      <c r="B332" s="1" t="s">
        <v>1015</v>
      </c>
      <c r="C332" s="1" t="s">
        <v>1401</v>
      </c>
      <c r="D332" s="1" t="s">
        <v>1699</v>
      </c>
      <c r="E332" s="3">
        <v>55.133333333333333</v>
      </c>
      <c r="F332" s="3">
        <v>0.67777777777777781</v>
      </c>
      <c r="G332" s="3">
        <v>0.51111111111111107</v>
      </c>
      <c r="H332" s="3">
        <v>1.1111111111111112E-2</v>
      </c>
      <c r="I332" s="3">
        <v>0</v>
      </c>
      <c r="J332" s="3">
        <v>0.1111111111111111</v>
      </c>
      <c r="K332" s="3">
        <v>1.1111111111111112E-2</v>
      </c>
      <c r="L332" s="3">
        <v>2.4522222222222223</v>
      </c>
      <c r="M332" s="3">
        <v>0.4777777777777778</v>
      </c>
      <c r="N332" s="3">
        <v>3.3888888888888888</v>
      </c>
      <c r="O332" s="3">
        <f>SUM(Table2[[#This Row],[Qualified Social Work Staff Hours]:[Other Social Work Staff Hours]])/Table2[[#This Row],[MDS Census]]</f>
        <v>7.0133010882708582E-2</v>
      </c>
      <c r="P332" s="3">
        <v>0</v>
      </c>
      <c r="Q332" s="3">
        <v>0</v>
      </c>
      <c r="R332" s="3">
        <f>SUM(Table2[[#This Row],[Qualified Activities Professional Hours]:[Other Activities Professional Hours]])/Table2[[#This Row],[MDS Census]]</f>
        <v>0</v>
      </c>
      <c r="S332" s="3">
        <v>1.2822222222222224</v>
      </c>
      <c r="T332" s="3">
        <v>3.9675555555555566</v>
      </c>
      <c r="U332" s="3">
        <v>0</v>
      </c>
      <c r="V332" s="3">
        <f>SUM(Table2[[#This Row],[Occupational Therapist Hours]:[OT Aide Hours]])/Table2[[#This Row],[MDS Census]]</f>
        <v>9.5219669488109657E-2</v>
      </c>
      <c r="W332" s="3">
        <v>2.3165555555555559</v>
      </c>
      <c r="X332" s="3">
        <v>4.6705555555555556</v>
      </c>
      <c r="Y332" s="3">
        <v>0</v>
      </c>
      <c r="Z332" s="3">
        <f>SUM(Table2[[#This Row],[Physical Therapist (PT) Hours]:[PT Aide Hours]])/Table2[[#This Row],[MDS Census]]</f>
        <v>0.12673115679161631</v>
      </c>
      <c r="AA332" s="3">
        <v>0</v>
      </c>
      <c r="AB332" s="3">
        <v>0</v>
      </c>
      <c r="AC332" s="3">
        <v>0</v>
      </c>
      <c r="AD332" s="3">
        <v>0</v>
      </c>
      <c r="AE332" s="3">
        <v>0</v>
      </c>
      <c r="AF332" s="3">
        <v>0</v>
      </c>
      <c r="AG332" s="3">
        <v>0</v>
      </c>
      <c r="AH332" s="1" t="s">
        <v>330</v>
      </c>
      <c r="AI332" s="17">
        <v>5</v>
      </c>
      <c r="AJ332" s="1"/>
    </row>
    <row r="333" spans="1:36" x14ac:dyDescent="0.2">
      <c r="A333" s="1" t="s">
        <v>680</v>
      </c>
      <c r="B333" s="1" t="s">
        <v>1016</v>
      </c>
      <c r="C333" s="1" t="s">
        <v>1386</v>
      </c>
      <c r="D333" s="1" t="s">
        <v>1741</v>
      </c>
      <c r="E333" s="3">
        <v>129.96666666666667</v>
      </c>
      <c r="F333" s="3">
        <v>43.290555555555549</v>
      </c>
      <c r="G333" s="3">
        <v>0.18333333333333332</v>
      </c>
      <c r="H333" s="3">
        <v>0.33333333333333331</v>
      </c>
      <c r="I333" s="3">
        <v>4.4444444444444446E-2</v>
      </c>
      <c r="J333" s="3">
        <v>0</v>
      </c>
      <c r="K333" s="3">
        <v>0</v>
      </c>
      <c r="L333" s="3">
        <v>1.7958888888888884</v>
      </c>
      <c r="M333" s="3">
        <v>5.722999999999999</v>
      </c>
      <c r="N333" s="3">
        <v>5.2577777777777781</v>
      </c>
      <c r="O333" s="3">
        <f>SUM(Table2[[#This Row],[Qualified Social Work Staff Hours]:[Other Social Work Staff Hours]])/Table2[[#This Row],[MDS Census]]</f>
        <v>8.4489185261178074E-2</v>
      </c>
      <c r="P333" s="3">
        <v>5.2744444444444447</v>
      </c>
      <c r="Q333" s="3">
        <v>19.698888888888881</v>
      </c>
      <c r="R333" s="3">
        <f>SUM(Table2[[#This Row],[Qualified Activities Professional Hours]:[Other Activities Professional Hours]])/Table2[[#This Row],[MDS Census]]</f>
        <v>0.19215183380353931</v>
      </c>
      <c r="S333" s="3">
        <v>4.4191111111111123</v>
      </c>
      <c r="T333" s="3">
        <v>5.7424444444444447</v>
      </c>
      <c r="U333" s="3">
        <v>0</v>
      </c>
      <c r="V333" s="3">
        <f>SUM(Table2[[#This Row],[Occupational Therapist Hours]:[OT Aide Hours]])/Table2[[#This Row],[MDS Census]]</f>
        <v>7.8185859622125348E-2</v>
      </c>
      <c r="W333" s="3">
        <v>5.8337777777777777</v>
      </c>
      <c r="X333" s="3">
        <v>4.2143333333333342</v>
      </c>
      <c r="Y333" s="3">
        <v>0</v>
      </c>
      <c r="Z333" s="3">
        <f>SUM(Table2[[#This Row],[Physical Therapist (PT) Hours]:[PT Aide Hours]])/Table2[[#This Row],[MDS Census]]</f>
        <v>7.731298623578696E-2</v>
      </c>
      <c r="AA333" s="3">
        <v>0</v>
      </c>
      <c r="AB333" s="3">
        <v>0</v>
      </c>
      <c r="AC333" s="3">
        <v>0</v>
      </c>
      <c r="AD333" s="3">
        <v>0</v>
      </c>
      <c r="AE333" s="3">
        <v>0</v>
      </c>
      <c r="AF333" s="3">
        <v>0</v>
      </c>
      <c r="AG333" s="3">
        <v>0</v>
      </c>
      <c r="AH333" s="1" t="s">
        <v>331</v>
      </c>
      <c r="AI333" s="17">
        <v>5</v>
      </c>
      <c r="AJ333" s="1"/>
    </row>
    <row r="334" spans="1:36" x14ac:dyDescent="0.2">
      <c r="A334" s="1" t="s">
        <v>680</v>
      </c>
      <c r="B334" s="1" t="s">
        <v>1017</v>
      </c>
      <c r="C334" s="1" t="s">
        <v>1591</v>
      </c>
      <c r="D334" s="1" t="s">
        <v>1782</v>
      </c>
      <c r="E334" s="3">
        <v>37.977777777777774</v>
      </c>
      <c r="F334" s="3">
        <v>5.7142222222222205</v>
      </c>
      <c r="G334" s="3">
        <v>0</v>
      </c>
      <c r="H334" s="3">
        <v>0.20699999999999999</v>
      </c>
      <c r="I334" s="3">
        <v>0.26666666666666666</v>
      </c>
      <c r="J334" s="3">
        <v>0</v>
      </c>
      <c r="K334" s="3">
        <v>0</v>
      </c>
      <c r="L334" s="3">
        <v>2.4286666666666661</v>
      </c>
      <c r="M334" s="3">
        <v>0</v>
      </c>
      <c r="N334" s="3">
        <v>0.1</v>
      </c>
      <c r="O334" s="3">
        <f>SUM(Table2[[#This Row],[Qualified Social Work Staff Hours]:[Other Social Work Staff Hours]])/Table2[[#This Row],[MDS Census]]</f>
        <v>2.6331187829139852E-3</v>
      </c>
      <c r="P334" s="3">
        <v>0</v>
      </c>
      <c r="Q334" s="3">
        <v>0</v>
      </c>
      <c r="R334" s="3">
        <f>SUM(Table2[[#This Row],[Qualified Activities Professional Hours]:[Other Activities Professional Hours]])/Table2[[#This Row],[MDS Census]]</f>
        <v>0</v>
      </c>
      <c r="S334" s="3">
        <v>0.35922222222222228</v>
      </c>
      <c r="T334" s="3">
        <v>3.8415555555555558</v>
      </c>
      <c r="U334" s="3">
        <v>0</v>
      </c>
      <c r="V334" s="3">
        <f>SUM(Table2[[#This Row],[Occupational Therapist Hours]:[OT Aide Hours]])/Table2[[#This Row],[MDS Census]]</f>
        <v>0.11061146869514336</v>
      </c>
      <c r="W334" s="3">
        <v>0.5517777777777777</v>
      </c>
      <c r="X334" s="3">
        <v>2.6352222222222212</v>
      </c>
      <c r="Y334" s="3">
        <v>0</v>
      </c>
      <c r="Z334" s="3">
        <f>SUM(Table2[[#This Row],[Physical Therapist (PT) Hours]:[PT Aide Hours]])/Table2[[#This Row],[MDS Census]]</f>
        <v>8.3917495611468676E-2</v>
      </c>
      <c r="AA334" s="3">
        <v>0</v>
      </c>
      <c r="AB334" s="3">
        <v>0</v>
      </c>
      <c r="AC334" s="3">
        <v>0</v>
      </c>
      <c r="AD334" s="3">
        <v>0</v>
      </c>
      <c r="AE334" s="3">
        <v>0</v>
      </c>
      <c r="AF334" s="3">
        <v>0</v>
      </c>
      <c r="AG334" s="3">
        <v>0</v>
      </c>
      <c r="AH334" s="1" t="s">
        <v>332</v>
      </c>
      <c r="AI334" s="17">
        <v>5</v>
      </c>
      <c r="AJ334" s="1"/>
    </row>
    <row r="335" spans="1:36" x14ac:dyDescent="0.2">
      <c r="A335" s="1" t="s">
        <v>680</v>
      </c>
      <c r="B335" s="1" t="s">
        <v>1018</v>
      </c>
      <c r="C335" s="1" t="s">
        <v>1592</v>
      </c>
      <c r="D335" s="1" t="s">
        <v>1722</v>
      </c>
      <c r="E335" s="3">
        <v>31.177777777777777</v>
      </c>
      <c r="F335" s="3">
        <v>5.4222222222222225</v>
      </c>
      <c r="G335" s="3">
        <v>0</v>
      </c>
      <c r="H335" s="3">
        <v>0.15</v>
      </c>
      <c r="I335" s="3">
        <v>0.26666666666666666</v>
      </c>
      <c r="J335" s="3">
        <v>0</v>
      </c>
      <c r="K335" s="3">
        <v>0</v>
      </c>
      <c r="L335" s="3">
        <v>1.1487777777777777</v>
      </c>
      <c r="M335" s="3">
        <v>0</v>
      </c>
      <c r="N335" s="3">
        <v>8.4333333333333336</v>
      </c>
      <c r="O335" s="3">
        <f>SUM(Table2[[#This Row],[Qualified Social Work Staff Hours]:[Other Social Work Staff Hours]])/Table2[[#This Row],[MDS Census]]</f>
        <v>0.27049180327868855</v>
      </c>
      <c r="P335" s="3">
        <v>5.6611111111111114</v>
      </c>
      <c r="Q335" s="3">
        <v>3.8972222222222221</v>
      </c>
      <c r="R335" s="3">
        <f>SUM(Table2[[#This Row],[Qualified Activities Professional Hours]:[Other Activities Professional Hours]])/Table2[[#This Row],[MDS Census]]</f>
        <v>0.3065751960085531</v>
      </c>
      <c r="S335" s="3">
        <v>4.6331111111111118</v>
      </c>
      <c r="T335" s="3">
        <v>0.62622222222222224</v>
      </c>
      <c r="U335" s="3">
        <v>0</v>
      </c>
      <c r="V335" s="3">
        <f>SUM(Table2[[#This Row],[Occupational Therapist Hours]:[OT Aide Hours]])/Table2[[#This Row],[MDS Census]]</f>
        <v>0.16868852459016395</v>
      </c>
      <c r="W335" s="3">
        <v>0.28666666666666668</v>
      </c>
      <c r="X335" s="3">
        <v>5.5142222222222204</v>
      </c>
      <c r="Y335" s="3">
        <v>0</v>
      </c>
      <c r="Z335" s="3">
        <f>SUM(Table2[[#This Row],[Physical Therapist (PT) Hours]:[PT Aide Hours]])/Table2[[#This Row],[MDS Census]]</f>
        <v>0.18605844618674264</v>
      </c>
      <c r="AA335" s="3">
        <v>0</v>
      </c>
      <c r="AB335" s="3">
        <v>0</v>
      </c>
      <c r="AC335" s="3">
        <v>0</v>
      </c>
      <c r="AD335" s="3">
        <v>0</v>
      </c>
      <c r="AE335" s="3">
        <v>0</v>
      </c>
      <c r="AF335" s="3">
        <v>0</v>
      </c>
      <c r="AG335" s="3">
        <v>0</v>
      </c>
      <c r="AH335" s="1" t="s">
        <v>333</v>
      </c>
      <c r="AI335" s="17">
        <v>5</v>
      </c>
      <c r="AJ335" s="1"/>
    </row>
    <row r="336" spans="1:36" x14ac:dyDescent="0.2">
      <c r="A336" s="1" t="s">
        <v>680</v>
      </c>
      <c r="B336" s="1" t="s">
        <v>1019</v>
      </c>
      <c r="C336" s="1" t="s">
        <v>1406</v>
      </c>
      <c r="D336" s="1" t="s">
        <v>1750</v>
      </c>
      <c r="E336" s="3">
        <v>70.855555555555554</v>
      </c>
      <c r="F336" s="3">
        <v>43.448666666666661</v>
      </c>
      <c r="G336" s="3">
        <v>0</v>
      </c>
      <c r="H336" s="3">
        <v>0.23333333333333334</v>
      </c>
      <c r="I336" s="3">
        <v>1.4750000000000001</v>
      </c>
      <c r="J336" s="3">
        <v>0</v>
      </c>
      <c r="K336" s="3">
        <v>0</v>
      </c>
      <c r="L336" s="3">
        <v>4.5972222222222205</v>
      </c>
      <c r="M336" s="3">
        <v>4.0888888888888886</v>
      </c>
      <c r="N336" s="3">
        <v>3.0655555555555547</v>
      </c>
      <c r="O336" s="3">
        <f>SUM(Table2[[#This Row],[Qualified Social Work Staff Hours]:[Other Social Work Staff Hours]])/Table2[[#This Row],[MDS Census]]</f>
        <v>0.10097224400188175</v>
      </c>
      <c r="P336" s="3">
        <v>5.5111111111111111</v>
      </c>
      <c r="Q336" s="3">
        <v>3.3433333333333333</v>
      </c>
      <c r="R336" s="3">
        <f>SUM(Table2[[#This Row],[Qualified Activities Professional Hours]:[Other Activities Professional Hours]])/Table2[[#This Row],[MDS Census]]</f>
        <v>0.12496471695154462</v>
      </c>
      <c r="S336" s="3">
        <v>6.6269999999999998</v>
      </c>
      <c r="T336" s="3">
        <v>12.166111111111112</v>
      </c>
      <c r="U336" s="3">
        <v>0</v>
      </c>
      <c r="V336" s="3">
        <f>SUM(Table2[[#This Row],[Occupational Therapist Hours]:[OT Aide Hours]])/Table2[[#This Row],[MDS Census]]</f>
        <v>0.26523129998431866</v>
      </c>
      <c r="W336" s="3">
        <v>7.2182222222222219</v>
      </c>
      <c r="X336" s="3">
        <v>9.3605555555555604</v>
      </c>
      <c r="Y336" s="3">
        <v>0</v>
      </c>
      <c r="Z336" s="3">
        <f>SUM(Table2[[#This Row],[Physical Therapist (PT) Hours]:[PT Aide Hours]])/Table2[[#This Row],[MDS Census]]</f>
        <v>0.23397992786576766</v>
      </c>
      <c r="AA336" s="3">
        <v>0</v>
      </c>
      <c r="AB336" s="3">
        <v>0</v>
      </c>
      <c r="AC336" s="3">
        <v>0</v>
      </c>
      <c r="AD336" s="3">
        <v>0</v>
      </c>
      <c r="AE336" s="3">
        <v>0</v>
      </c>
      <c r="AF336" s="3">
        <v>0</v>
      </c>
      <c r="AG336" s="3">
        <v>0</v>
      </c>
      <c r="AH336" s="1" t="s">
        <v>334</v>
      </c>
      <c r="AI336" s="17">
        <v>5</v>
      </c>
      <c r="AJ336" s="1"/>
    </row>
    <row r="337" spans="1:36" x14ac:dyDescent="0.2">
      <c r="A337" s="1" t="s">
        <v>680</v>
      </c>
      <c r="B337" s="1" t="s">
        <v>1020</v>
      </c>
      <c r="C337" s="1" t="s">
        <v>1439</v>
      </c>
      <c r="D337" s="1" t="s">
        <v>1741</v>
      </c>
      <c r="E337" s="3">
        <v>216.22222222222223</v>
      </c>
      <c r="F337" s="3">
        <v>42.888888888888886</v>
      </c>
      <c r="G337" s="3">
        <v>0</v>
      </c>
      <c r="H337" s="3">
        <v>1.2055555555555555</v>
      </c>
      <c r="I337" s="3">
        <v>1.1677777777777778</v>
      </c>
      <c r="J337" s="3">
        <v>0</v>
      </c>
      <c r="K337" s="3">
        <v>0.11888888888888891</v>
      </c>
      <c r="L337" s="3">
        <v>4.6385555555555538</v>
      </c>
      <c r="M337" s="3">
        <v>0</v>
      </c>
      <c r="N337" s="3">
        <v>1.5277777777777777</v>
      </c>
      <c r="O337" s="3">
        <f>SUM(Table2[[#This Row],[Qualified Social Work Staff Hours]:[Other Social Work Staff Hours]])/Table2[[#This Row],[MDS Census]]</f>
        <v>7.0657759506680363E-3</v>
      </c>
      <c r="P337" s="3">
        <v>5.4222222222222225</v>
      </c>
      <c r="Q337" s="3">
        <v>12.252777777777778</v>
      </c>
      <c r="R337" s="3">
        <f>SUM(Table2[[#This Row],[Qualified Activities Professional Hours]:[Other Activities Professional Hours]])/Table2[[#This Row],[MDS Census]]</f>
        <v>8.174460431654676E-2</v>
      </c>
      <c r="S337" s="3">
        <v>9.7081111111111156</v>
      </c>
      <c r="T337" s="3">
        <v>8.5031111111111102</v>
      </c>
      <c r="U337" s="3">
        <v>0</v>
      </c>
      <c r="V337" s="3">
        <f>SUM(Table2[[#This Row],[Occupational Therapist Hours]:[OT Aide Hours]])/Table2[[#This Row],[MDS Census]]</f>
        <v>8.4224563206577605E-2</v>
      </c>
      <c r="W337" s="3">
        <v>4.9160000000000013</v>
      </c>
      <c r="X337" s="3">
        <v>9.4360000000000035</v>
      </c>
      <c r="Y337" s="3">
        <v>3.7812222222222216</v>
      </c>
      <c r="Z337" s="3">
        <f>SUM(Table2[[#This Row],[Physical Therapist (PT) Hours]:[PT Aide Hours]])/Table2[[#This Row],[MDS Census]]</f>
        <v>8.3863823227132595E-2</v>
      </c>
      <c r="AA337" s="3">
        <v>4.6805555555555554</v>
      </c>
      <c r="AB337" s="3">
        <v>0</v>
      </c>
      <c r="AC337" s="3">
        <v>0</v>
      </c>
      <c r="AD337" s="3">
        <v>0</v>
      </c>
      <c r="AE337" s="3">
        <v>0</v>
      </c>
      <c r="AF337" s="3">
        <v>1.0755555555555556</v>
      </c>
      <c r="AG337" s="3">
        <v>5.8888888888888886E-2</v>
      </c>
      <c r="AH337" s="1" t="s">
        <v>335</v>
      </c>
      <c r="AI337" s="17">
        <v>5</v>
      </c>
      <c r="AJ337" s="1"/>
    </row>
    <row r="338" spans="1:36" x14ac:dyDescent="0.2">
      <c r="A338" s="1" t="s">
        <v>680</v>
      </c>
      <c r="B338" s="1" t="s">
        <v>1021</v>
      </c>
      <c r="C338" s="1" t="s">
        <v>1439</v>
      </c>
      <c r="D338" s="1" t="s">
        <v>1741</v>
      </c>
      <c r="E338" s="3">
        <v>120.26666666666667</v>
      </c>
      <c r="F338" s="3">
        <v>36.12222222222222</v>
      </c>
      <c r="G338" s="3">
        <v>0.26666666666666666</v>
      </c>
      <c r="H338" s="3">
        <v>0</v>
      </c>
      <c r="I338" s="3">
        <v>45.230555555555554</v>
      </c>
      <c r="J338" s="3">
        <v>0</v>
      </c>
      <c r="K338" s="3">
        <v>0</v>
      </c>
      <c r="L338" s="3">
        <v>5</v>
      </c>
      <c r="M338" s="3">
        <v>0</v>
      </c>
      <c r="N338" s="3">
        <v>0</v>
      </c>
      <c r="O338" s="3">
        <f>SUM(Table2[[#This Row],[Qualified Social Work Staff Hours]:[Other Social Work Staff Hours]])/Table2[[#This Row],[MDS Census]]</f>
        <v>0</v>
      </c>
      <c r="P338" s="3">
        <v>5.3361111111111112</v>
      </c>
      <c r="Q338" s="3">
        <v>13.45</v>
      </c>
      <c r="R338" s="3">
        <f>SUM(Table2[[#This Row],[Qualified Activities Professional Hours]:[Other Activities Professional Hours]])/Table2[[#This Row],[MDS Census]]</f>
        <v>0.15620380635624539</v>
      </c>
      <c r="S338" s="3">
        <v>5.0944444444444441</v>
      </c>
      <c r="T338" s="3">
        <v>5.166666666666667</v>
      </c>
      <c r="U338" s="3">
        <v>0</v>
      </c>
      <c r="V338" s="3">
        <f>SUM(Table2[[#This Row],[Occupational Therapist Hours]:[OT Aide Hours]])/Table2[[#This Row],[MDS Census]]</f>
        <v>8.5319660014781973E-2</v>
      </c>
      <c r="W338" s="3">
        <v>5.166666666666667</v>
      </c>
      <c r="X338" s="3">
        <v>10.258333333333333</v>
      </c>
      <c r="Y338" s="3">
        <v>0</v>
      </c>
      <c r="Z338" s="3">
        <f>SUM(Table2[[#This Row],[Physical Therapist (PT) Hours]:[PT Aide Hours]])/Table2[[#This Row],[MDS Census]]</f>
        <v>0.12825665188470067</v>
      </c>
      <c r="AA338" s="3">
        <v>22.477777777777778</v>
      </c>
      <c r="AB338" s="3">
        <v>0</v>
      </c>
      <c r="AC338" s="3">
        <v>0</v>
      </c>
      <c r="AD338" s="3">
        <v>0</v>
      </c>
      <c r="AE338" s="3">
        <v>0</v>
      </c>
      <c r="AF338" s="3">
        <v>0</v>
      </c>
      <c r="AG338" s="3">
        <v>0</v>
      </c>
      <c r="AH338" s="1" t="s">
        <v>336</v>
      </c>
      <c r="AI338" s="17">
        <v>5</v>
      </c>
      <c r="AJ338" s="1"/>
    </row>
    <row r="339" spans="1:36" x14ac:dyDescent="0.2">
      <c r="A339" s="1" t="s">
        <v>680</v>
      </c>
      <c r="B339" s="1" t="s">
        <v>1022</v>
      </c>
      <c r="C339" s="1" t="s">
        <v>1439</v>
      </c>
      <c r="D339" s="1" t="s">
        <v>1741</v>
      </c>
      <c r="E339" s="3">
        <v>58.644444444444446</v>
      </c>
      <c r="F339" s="3">
        <v>10.136111111111111</v>
      </c>
      <c r="G339" s="3">
        <v>0.64444444444444449</v>
      </c>
      <c r="H339" s="3">
        <v>0.26666666666666666</v>
      </c>
      <c r="I339" s="3">
        <v>0.70277777777777772</v>
      </c>
      <c r="J339" s="3">
        <v>0</v>
      </c>
      <c r="K339" s="3">
        <v>0.27777777777777779</v>
      </c>
      <c r="L339" s="3">
        <v>3.7863333333333338</v>
      </c>
      <c r="M339" s="3">
        <v>5.3583333333333334</v>
      </c>
      <c r="N339" s="3">
        <v>5.1333333333333337</v>
      </c>
      <c r="O339" s="3">
        <f>SUM(Table2[[#This Row],[Qualified Social Work Staff Hours]:[Other Social Work Staff Hours]])/Table2[[#This Row],[MDS Census]]</f>
        <v>0.17890299355816597</v>
      </c>
      <c r="P339" s="3">
        <v>0.12222222222222222</v>
      </c>
      <c r="Q339" s="3">
        <v>10.219444444444445</v>
      </c>
      <c r="R339" s="3">
        <f>SUM(Table2[[#This Row],[Qualified Activities Professional Hours]:[Other Activities Professional Hours]])/Table2[[#This Row],[MDS Census]]</f>
        <v>0.17634520651762031</v>
      </c>
      <c r="S339" s="3">
        <v>3.8378888888888905</v>
      </c>
      <c r="T339" s="3">
        <v>7.6890000000000027</v>
      </c>
      <c r="U339" s="3">
        <v>0</v>
      </c>
      <c r="V339" s="3">
        <f>SUM(Table2[[#This Row],[Occupational Therapist Hours]:[OT Aide Hours]])/Table2[[#This Row],[MDS Census]]</f>
        <v>0.19655551345206523</v>
      </c>
      <c r="W339" s="3">
        <v>8.2652222222222242</v>
      </c>
      <c r="X339" s="3">
        <v>8.1644444444444471</v>
      </c>
      <c r="Y339" s="3">
        <v>0</v>
      </c>
      <c r="Z339" s="3">
        <f>SUM(Table2[[#This Row],[Physical Therapist (PT) Hours]:[PT Aide Hours]])/Table2[[#This Row],[MDS Census]]</f>
        <v>0.28015725653656692</v>
      </c>
      <c r="AA339" s="3">
        <v>0</v>
      </c>
      <c r="AB339" s="3">
        <v>0</v>
      </c>
      <c r="AC339" s="3">
        <v>0</v>
      </c>
      <c r="AD339" s="3">
        <v>0</v>
      </c>
      <c r="AE339" s="3">
        <v>0</v>
      </c>
      <c r="AF339" s="3">
        <v>0</v>
      </c>
      <c r="AG339" s="3">
        <v>0</v>
      </c>
      <c r="AH339" s="1" t="s">
        <v>337</v>
      </c>
      <c r="AI339" s="17">
        <v>5</v>
      </c>
      <c r="AJ339" s="1"/>
    </row>
    <row r="340" spans="1:36" x14ac:dyDescent="0.2">
      <c r="A340" s="1" t="s">
        <v>680</v>
      </c>
      <c r="B340" s="1" t="s">
        <v>1023</v>
      </c>
      <c r="C340" s="1" t="s">
        <v>1376</v>
      </c>
      <c r="D340" s="1" t="s">
        <v>1751</v>
      </c>
      <c r="E340" s="3">
        <v>59.18888888888889</v>
      </c>
      <c r="F340" s="3">
        <v>5.6888888888888891</v>
      </c>
      <c r="G340" s="3">
        <v>0</v>
      </c>
      <c r="H340" s="3">
        <v>0.15911111111111112</v>
      </c>
      <c r="I340" s="3">
        <v>0</v>
      </c>
      <c r="J340" s="3">
        <v>0</v>
      </c>
      <c r="K340" s="3">
        <v>0</v>
      </c>
      <c r="L340" s="3">
        <v>1.5712222222222221</v>
      </c>
      <c r="M340" s="3">
        <v>0</v>
      </c>
      <c r="N340" s="3">
        <v>0</v>
      </c>
      <c r="O340" s="3">
        <f>SUM(Table2[[#This Row],[Qualified Social Work Staff Hours]:[Other Social Work Staff Hours]])/Table2[[#This Row],[MDS Census]]</f>
        <v>0</v>
      </c>
      <c r="P340" s="3">
        <v>0</v>
      </c>
      <c r="Q340" s="3">
        <v>0</v>
      </c>
      <c r="R340" s="3">
        <f>SUM(Table2[[#This Row],[Qualified Activities Professional Hours]:[Other Activities Professional Hours]])/Table2[[#This Row],[MDS Census]]</f>
        <v>0</v>
      </c>
      <c r="S340" s="3">
        <v>2.2550000000000003</v>
      </c>
      <c r="T340" s="3">
        <v>3.4121111111111122</v>
      </c>
      <c r="U340" s="3">
        <v>0</v>
      </c>
      <c r="V340" s="3">
        <f>SUM(Table2[[#This Row],[Occupational Therapist Hours]:[OT Aide Hours]])/Table2[[#This Row],[MDS Census]]</f>
        <v>9.5746198610850403E-2</v>
      </c>
      <c r="W340" s="3">
        <v>3.8422222222222224</v>
      </c>
      <c r="X340" s="3">
        <v>3.0552222222222221</v>
      </c>
      <c r="Y340" s="3">
        <v>0</v>
      </c>
      <c r="Z340" s="3">
        <f>SUM(Table2[[#This Row],[Physical Therapist (PT) Hours]:[PT Aide Hours]])/Table2[[#This Row],[MDS Census]]</f>
        <v>0.11653275764970902</v>
      </c>
      <c r="AA340" s="3">
        <v>0</v>
      </c>
      <c r="AB340" s="3">
        <v>0</v>
      </c>
      <c r="AC340" s="3">
        <v>0</v>
      </c>
      <c r="AD340" s="3">
        <v>0</v>
      </c>
      <c r="AE340" s="3">
        <v>0</v>
      </c>
      <c r="AF340" s="3">
        <v>0</v>
      </c>
      <c r="AG340" s="3">
        <v>0</v>
      </c>
      <c r="AH340" s="1" t="s">
        <v>338</v>
      </c>
      <c r="AI340" s="17">
        <v>5</v>
      </c>
      <c r="AJ340" s="1"/>
    </row>
    <row r="341" spans="1:36" x14ac:dyDescent="0.2">
      <c r="A341" s="1" t="s">
        <v>680</v>
      </c>
      <c r="B341" s="1" t="s">
        <v>1024</v>
      </c>
      <c r="C341" s="1" t="s">
        <v>1510</v>
      </c>
      <c r="D341" s="1" t="s">
        <v>1763</v>
      </c>
      <c r="E341" s="3">
        <v>33.355555555555554</v>
      </c>
      <c r="F341" s="3">
        <v>4.916666666666667</v>
      </c>
      <c r="G341" s="3">
        <v>0.313</v>
      </c>
      <c r="H341" s="3">
        <v>0.13333333333333333</v>
      </c>
      <c r="I341" s="3">
        <v>10.223111111111114</v>
      </c>
      <c r="J341" s="3">
        <v>0</v>
      </c>
      <c r="K341" s="3">
        <v>0</v>
      </c>
      <c r="L341" s="3">
        <v>0.79366666666666719</v>
      </c>
      <c r="M341" s="3">
        <v>0.21666666666666667</v>
      </c>
      <c r="N341" s="3">
        <v>6.8638888888888889</v>
      </c>
      <c r="O341" s="3">
        <f>SUM(Table2[[#This Row],[Qualified Social Work Staff Hours]:[Other Social Work Staff Hours]])/Table2[[#This Row],[MDS Census]]</f>
        <v>0.21227514990006663</v>
      </c>
      <c r="P341" s="3">
        <v>4.9416666666666664</v>
      </c>
      <c r="Q341" s="3">
        <v>0.33333333333333331</v>
      </c>
      <c r="R341" s="3">
        <f>SUM(Table2[[#This Row],[Qualified Activities Professional Hours]:[Other Activities Professional Hours]])/Table2[[#This Row],[MDS Census]]</f>
        <v>0.15814457028647566</v>
      </c>
      <c r="S341" s="3">
        <v>0.81888888888888889</v>
      </c>
      <c r="T341" s="3">
        <v>4.0292222222222218</v>
      </c>
      <c r="U341" s="3">
        <v>0</v>
      </c>
      <c r="V341" s="3">
        <f>SUM(Table2[[#This Row],[Occupational Therapist Hours]:[OT Aide Hours]])/Table2[[#This Row],[MDS Census]]</f>
        <v>0.14534643570952699</v>
      </c>
      <c r="W341" s="3">
        <v>0.7941111111111111</v>
      </c>
      <c r="X341" s="3">
        <v>3.845222222222223</v>
      </c>
      <c r="Y341" s="3">
        <v>0</v>
      </c>
      <c r="Z341" s="3">
        <f>SUM(Table2[[#This Row],[Physical Therapist (PT) Hours]:[PT Aide Hours]])/Table2[[#This Row],[MDS Census]]</f>
        <v>0.1390872751499001</v>
      </c>
      <c r="AA341" s="3">
        <v>0</v>
      </c>
      <c r="AB341" s="3">
        <v>0</v>
      </c>
      <c r="AC341" s="3">
        <v>0</v>
      </c>
      <c r="AD341" s="3">
        <v>0</v>
      </c>
      <c r="AE341" s="3">
        <v>0</v>
      </c>
      <c r="AF341" s="3">
        <v>0</v>
      </c>
      <c r="AG341" s="3">
        <v>0</v>
      </c>
      <c r="AH341" s="1" t="s">
        <v>339</v>
      </c>
      <c r="AI341" s="17">
        <v>5</v>
      </c>
      <c r="AJ341" s="1"/>
    </row>
    <row r="342" spans="1:36" x14ac:dyDescent="0.2">
      <c r="A342" s="1" t="s">
        <v>680</v>
      </c>
      <c r="B342" s="1" t="s">
        <v>1025</v>
      </c>
      <c r="C342" s="1" t="s">
        <v>1593</v>
      </c>
      <c r="D342" s="1" t="s">
        <v>1730</v>
      </c>
      <c r="E342" s="3">
        <v>41.755555555555553</v>
      </c>
      <c r="F342" s="3">
        <v>13.809444444444448</v>
      </c>
      <c r="G342" s="3">
        <v>4.4444444444444446E-2</v>
      </c>
      <c r="H342" s="3">
        <v>0.19444444444444445</v>
      </c>
      <c r="I342" s="3">
        <v>0.65555555555555556</v>
      </c>
      <c r="J342" s="3">
        <v>0</v>
      </c>
      <c r="K342" s="3">
        <v>0</v>
      </c>
      <c r="L342" s="3">
        <v>0.59022222222222243</v>
      </c>
      <c r="M342" s="3">
        <v>0</v>
      </c>
      <c r="N342" s="3">
        <v>5.3194444444444446</v>
      </c>
      <c r="O342" s="3">
        <f>SUM(Table2[[#This Row],[Qualified Social Work Staff Hours]:[Other Social Work Staff Hours]])/Table2[[#This Row],[MDS Census]]</f>
        <v>0.12739489089941461</v>
      </c>
      <c r="P342" s="3">
        <v>5.4055555555555559</v>
      </c>
      <c r="Q342" s="3">
        <v>7.605222222222225</v>
      </c>
      <c r="R342" s="3">
        <f>SUM(Table2[[#This Row],[Qualified Activities Professional Hours]:[Other Activities Professional Hours]])/Table2[[#This Row],[MDS Census]]</f>
        <v>0.31159393294305493</v>
      </c>
      <c r="S342" s="3">
        <v>0.79599999999999982</v>
      </c>
      <c r="T342" s="3">
        <v>4.0068888888888905</v>
      </c>
      <c r="U342" s="3">
        <v>0</v>
      </c>
      <c r="V342" s="3">
        <f>SUM(Table2[[#This Row],[Occupational Therapist Hours]:[OT Aide Hours]])/Table2[[#This Row],[MDS Census]]</f>
        <v>0.1150239489089942</v>
      </c>
      <c r="W342" s="3">
        <v>1.1086666666666665</v>
      </c>
      <c r="X342" s="3">
        <v>5.0345555555555555</v>
      </c>
      <c r="Y342" s="3">
        <v>0</v>
      </c>
      <c r="Z342" s="3">
        <f>SUM(Table2[[#This Row],[Physical Therapist (PT) Hours]:[PT Aide Hours]])/Table2[[#This Row],[MDS Census]]</f>
        <v>0.14712346993081427</v>
      </c>
      <c r="AA342" s="3">
        <v>0</v>
      </c>
      <c r="AB342" s="3">
        <v>0</v>
      </c>
      <c r="AC342" s="3">
        <v>0</v>
      </c>
      <c r="AD342" s="3">
        <v>0</v>
      </c>
      <c r="AE342" s="3">
        <v>0</v>
      </c>
      <c r="AF342" s="3">
        <v>0</v>
      </c>
      <c r="AG342" s="3">
        <v>0</v>
      </c>
      <c r="AH342" s="1" t="s">
        <v>340</v>
      </c>
      <c r="AI342" s="17">
        <v>5</v>
      </c>
      <c r="AJ342" s="1"/>
    </row>
    <row r="343" spans="1:36" x14ac:dyDescent="0.2">
      <c r="A343" s="1" t="s">
        <v>680</v>
      </c>
      <c r="B343" s="1" t="s">
        <v>1026</v>
      </c>
      <c r="C343" s="1" t="s">
        <v>1441</v>
      </c>
      <c r="D343" s="1" t="s">
        <v>1757</v>
      </c>
      <c r="E343" s="3">
        <v>137.36666666666667</v>
      </c>
      <c r="F343" s="3">
        <v>4.3555555555555552</v>
      </c>
      <c r="G343" s="3">
        <v>0</v>
      </c>
      <c r="H343" s="3">
        <v>0</v>
      </c>
      <c r="I343" s="3">
        <v>1.8638888888888889</v>
      </c>
      <c r="J343" s="3">
        <v>0</v>
      </c>
      <c r="K343" s="3">
        <v>0</v>
      </c>
      <c r="L343" s="3">
        <v>2.531000000000001</v>
      </c>
      <c r="M343" s="3">
        <v>4.4655555555555555</v>
      </c>
      <c r="N343" s="3">
        <v>15.361666666666668</v>
      </c>
      <c r="O343" s="3">
        <f>SUM(Table2[[#This Row],[Qualified Social Work Staff Hours]:[Other Social Work Staff Hours]])/Table2[[#This Row],[MDS Census]]</f>
        <v>0.14433794386475776</v>
      </c>
      <c r="P343" s="3">
        <v>0</v>
      </c>
      <c r="Q343" s="3">
        <v>33.250000000000007</v>
      </c>
      <c r="R343" s="3">
        <f>SUM(Table2[[#This Row],[Qualified Activities Professional Hours]:[Other Activities Professional Hours]])/Table2[[#This Row],[MDS Census]]</f>
        <v>0.24205289978160643</v>
      </c>
      <c r="S343" s="3">
        <v>3.3134444444444444</v>
      </c>
      <c r="T343" s="3">
        <v>9.6795555555555541</v>
      </c>
      <c r="U343" s="3">
        <v>0</v>
      </c>
      <c r="V343" s="3">
        <f>SUM(Table2[[#This Row],[Occupational Therapist Hours]:[OT Aide Hours]])/Table2[[#This Row],[MDS Census]]</f>
        <v>9.458626546954621E-2</v>
      </c>
      <c r="W343" s="3">
        <v>4.4536666666666678</v>
      </c>
      <c r="X343" s="3">
        <v>6.8246666666666673</v>
      </c>
      <c r="Y343" s="3">
        <v>0</v>
      </c>
      <c r="Z343" s="3">
        <f>SUM(Table2[[#This Row],[Physical Therapist (PT) Hours]:[PT Aide Hours]])/Table2[[#This Row],[MDS Census]]</f>
        <v>8.2103858286823594E-2</v>
      </c>
      <c r="AA343" s="3">
        <v>0</v>
      </c>
      <c r="AB343" s="3">
        <v>0</v>
      </c>
      <c r="AC343" s="3">
        <v>0</v>
      </c>
      <c r="AD343" s="3">
        <v>0</v>
      </c>
      <c r="AE343" s="3">
        <v>0</v>
      </c>
      <c r="AF343" s="3">
        <v>0</v>
      </c>
      <c r="AG343" s="3">
        <v>0</v>
      </c>
      <c r="AH343" s="1" t="s">
        <v>341</v>
      </c>
      <c r="AI343" s="17">
        <v>5</v>
      </c>
      <c r="AJ343" s="1"/>
    </row>
    <row r="344" spans="1:36" x14ac:dyDescent="0.2">
      <c r="A344" s="1" t="s">
        <v>680</v>
      </c>
      <c r="B344" s="1" t="s">
        <v>1027</v>
      </c>
      <c r="C344" s="1" t="s">
        <v>1519</v>
      </c>
      <c r="D344" s="1" t="s">
        <v>1777</v>
      </c>
      <c r="E344" s="3">
        <v>83.86666666666666</v>
      </c>
      <c r="F344" s="3">
        <v>5.333333333333333</v>
      </c>
      <c r="G344" s="3">
        <v>0</v>
      </c>
      <c r="H344" s="3">
        <v>0.31388888888888888</v>
      </c>
      <c r="I344" s="3">
        <v>0.5</v>
      </c>
      <c r="J344" s="3">
        <v>0</v>
      </c>
      <c r="K344" s="3">
        <v>0</v>
      </c>
      <c r="L344" s="3">
        <v>4.0196666666666658</v>
      </c>
      <c r="M344" s="3">
        <v>0</v>
      </c>
      <c r="N344" s="3">
        <v>14.669444444444444</v>
      </c>
      <c r="O344" s="3">
        <f>SUM(Table2[[#This Row],[Qualified Social Work Staff Hours]:[Other Social Work Staff Hours]])/Table2[[#This Row],[MDS Census]]</f>
        <v>0.174913884472708</v>
      </c>
      <c r="P344" s="3">
        <v>9.6805555555555554</v>
      </c>
      <c r="Q344" s="3">
        <v>15.919444444444444</v>
      </c>
      <c r="R344" s="3">
        <f>SUM(Table2[[#This Row],[Qualified Activities Professional Hours]:[Other Activities Professional Hours]])/Table2[[#This Row],[MDS Census]]</f>
        <v>0.30524642289348175</v>
      </c>
      <c r="S344" s="3">
        <v>3.7439999999999998</v>
      </c>
      <c r="T344" s="3">
        <v>4.2833333333333332</v>
      </c>
      <c r="U344" s="3">
        <v>0</v>
      </c>
      <c r="V344" s="3">
        <f>SUM(Table2[[#This Row],[Occupational Therapist Hours]:[OT Aide Hours]])/Table2[[#This Row],[MDS Census]]</f>
        <v>9.5715421303656595E-2</v>
      </c>
      <c r="W344" s="3">
        <v>1.3991111111111116</v>
      </c>
      <c r="X344" s="3">
        <v>11.064111111111112</v>
      </c>
      <c r="Y344" s="3">
        <v>0</v>
      </c>
      <c r="Z344" s="3">
        <f>SUM(Table2[[#This Row],[Physical Therapist (PT) Hours]:[PT Aide Hours]])/Table2[[#This Row],[MDS Census]]</f>
        <v>0.14860757816640172</v>
      </c>
      <c r="AA344" s="3">
        <v>0</v>
      </c>
      <c r="AB344" s="3">
        <v>0</v>
      </c>
      <c r="AC344" s="3">
        <v>0</v>
      </c>
      <c r="AD344" s="3">
        <v>0</v>
      </c>
      <c r="AE344" s="3">
        <v>0</v>
      </c>
      <c r="AF344" s="3">
        <v>0</v>
      </c>
      <c r="AG344" s="3">
        <v>0</v>
      </c>
      <c r="AH344" s="1" t="s">
        <v>342</v>
      </c>
      <c r="AI344" s="17">
        <v>5</v>
      </c>
      <c r="AJ344" s="1"/>
    </row>
    <row r="345" spans="1:36" x14ac:dyDescent="0.2">
      <c r="A345" s="1" t="s">
        <v>680</v>
      </c>
      <c r="B345" s="1" t="s">
        <v>1028</v>
      </c>
      <c r="C345" s="1" t="s">
        <v>1412</v>
      </c>
      <c r="D345" s="1" t="s">
        <v>1734</v>
      </c>
      <c r="E345" s="3">
        <v>124.84444444444445</v>
      </c>
      <c r="F345" s="3">
        <v>15.6</v>
      </c>
      <c r="G345" s="3">
        <v>0</v>
      </c>
      <c r="H345" s="3">
        <v>0.23555555555555557</v>
      </c>
      <c r="I345" s="3">
        <v>7.5666666666666664</v>
      </c>
      <c r="J345" s="3">
        <v>0</v>
      </c>
      <c r="K345" s="3">
        <v>0</v>
      </c>
      <c r="L345" s="3">
        <v>2.820666666666666</v>
      </c>
      <c r="M345" s="3">
        <v>5.5633333333333335</v>
      </c>
      <c r="N345" s="3">
        <v>36.251111111111122</v>
      </c>
      <c r="O345" s="3">
        <f>SUM(Table2[[#This Row],[Qualified Social Work Staff Hours]:[Other Social Work Staff Hours]])/Table2[[#This Row],[MDS Census]]</f>
        <v>0.334932360270559</v>
      </c>
      <c r="P345" s="3">
        <v>10.465</v>
      </c>
      <c r="Q345" s="3">
        <v>39.920333333333346</v>
      </c>
      <c r="R345" s="3">
        <f>SUM(Table2[[#This Row],[Qualified Activities Professional Hours]:[Other Activities Professional Hours]])/Table2[[#This Row],[MDS Census]]</f>
        <v>0.40358490566037747</v>
      </c>
      <c r="S345" s="3">
        <v>2.4121111111111113</v>
      </c>
      <c r="T345" s="3">
        <v>3.2451111111111111</v>
      </c>
      <c r="U345" s="3">
        <v>0</v>
      </c>
      <c r="V345" s="3">
        <f>SUM(Table2[[#This Row],[Occupational Therapist Hours]:[OT Aide Hours]])/Table2[[#This Row],[MDS Census]]</f>
        <v>4.5314168743325021E-2</v>
      </c>
      <c r="W345" s="3">
        <v>2.9803333333333328</v>
      </c>
      <c r="X345" s="3">
        <v>6.9747777777777751</v>
      </c>
      <c r="Y345" s="3">
        <v>0</v>
      </c>
      <c r="Z345" s="3">
        <f>SUM(Table2[[#This Row],[Physical Therapist (PT) Hours]:[PT Aide Hours]])/Table2[[#This Row],[MDS Census]]</f>
        <v>7.9740121039515818E-2</v>
      </c>
      <c r="AA345" s="3">
        <v>0</v>
      </c>
      <c r="AB345" s="3">
        <v>0</v>
      </c>
      <c r="AC345" s="3">
        <v>0</v>
      </c>
      <c r="AD345" s="3">
        <v>0</v>
      </c>
      <c r="AE345" s="3">
        <v>0</v>
      </c>
      <c r="AF345" s="3">
        <v>0</v>
      </c>
      <c r="AG345" s="3">
        <v>0</v>
      </c>
      <c r="AH345" s="1" t="s">
        <v>343</v>
      </c>
      <c r="AI345" s="17">
        <v>5</v>
      </c>
      <c r="AJ345" s="1"/>
    </row>
    <row r="346" spans="1:36" x14ac:dyDescent="0.2">
      <c r="A346" s="1" t="s">
        <v>680</v>
      </c>
      <c r="B346" s="1" t="s">
        <v>1029</v>
      </c>
      <c r="C346" s="1" t="s">
        <v>1594</v>
      </c>
      <c r="D346" s="1" t="s">
        <v>1780</v>
      </c>
      <c r="E346" s="3">
        <v>35.355555555555554</v>
      </c>
      <c r="F346" s="3">
        <v>5.7142222222222259</v>
      </c>
      <c r="G346" s="3">
        <v>0</v>
      </c>
      <c r="H346" s="3">
        <v>8.611111111111111E-2</v>
      </c>
      <c r="I346" s="3">
        <v>0.28055555555555556</v>
      </c>
      <c r="J346" s="3">
        <v>0</v>
      </c>
      <c r="K346" s="3">
        <v>0</v>
      </c>
      <c r="L346" s="3">
        <v>0.31177777777777788</v>
      </c>
      <c r="M346" s="3">
        <v>0</v>
      </c>
      <c r="N346" s="3">
        <v>5.655222222222223</v>
      </c>
      <c r="O346" s="3">
        <f>SUM(Table2[[#This Row],[Qualified Social Work Staff Hours]:[Other Social Work Staff Hours]])/Table2[[#This Row],[MDS Census]]</f>
        <v>0.15995285983658081</v>
      </c>
      <c r="P346" s="3">
        <v>5.1466666666666674</v>
      </c>
      <c r="Q346" s="3">
        <v>1.6791111111111112</v>
      </c>
      <c r="R346" s="3">
        <f>SUM(Table2[[#This Row],[Qualified Activities Professional Hours]:[Other Activities Professional Hours]])/Table2[[#This Row],[MDS Census]]</f>
        <v>0.19306096794468891</v>
      </c>
      <c r="S346" s="3">
        <v>1.6003333333333334</v>
      </c>
      <c r="T346" s="3">
        <v>1.0414444444444444</v>
      </c>
      <c r="U346" s="3">
        <v>0</v>
      </c>
      <c r="V346" s="3">
        <f>SUM(Table2[[#This Row],[Occupational Therapist Hours]:[OT Aide Hours]])/Table2[[#This Row],[MDS Census]]</f>
        <v>7.4720301697045882E-2</v>
      </c>
      <c r="W346" s="3">
        <v>0.20811111111111108</v>
      </c>
      <c r="X346" s="3">
        <v>1.365777777777778</v>
      </c>
      <c r="Y346" s="3">
        <v>0.66666666666666663</v>
      </c>
      <c r="Z346" s="3">
        <f>SUM(Table2[[#This Row],[Physical Therapist (PT) Hours]:[PT Aide Hours]])/Table2[[#This Row],[MDS Census]]</f>
        <v>6.3372093023255818E-2</v>
      </c>
      <c r="AA346" s="3">
        <v>0</v>
      </c>
      <c r="AB346" s="3">
        <v>0</v>
      </c>
      <c r="AC346" s="3">
        <v>0</v>
      </c>
      <c r="AD346" s="3">
        <v>0</v>
      </c>
      <c r="AE346" s="3">
        <v>0</v>
      </c>
      <c r="AF346" s="3">
        <v>0</v>
      </c>
      <c r="AG346" s="3">
        <v>0</v>
      </c>
      <c r="AH346" s="1" t="s">
        <v>344</v>
      </c>
      <c r="AI346" s="17">
        <v>5</v>
      </c>
      <c r="AJ346" s="1"/>
    </row>
    <row r="347" spans="1:36" x14ac:dyDescent="0.2">
      <c r="A347" s="1" t="s">
        <v>680</v>
      </c>
      <c r="B347" s="1" t="s">
        <v>1030</v>
      </c>
      <c r="C347" s="1" t="s">
        <v>1439</v>
      </c>
      <c r="D347" s="1" t="s">
        <v>1741</v>
      </c>
      <c r="E347" s="3">
        <v>138.25555555555556</v>
      </c>
      <c r="F347" s="3">
        <v>6.2222222222222223</v>
      </c>
      <c r="G347" s="3">
        <v>0.91111111111111109</v>
      </c>
      <c r="H347" s="3">
        <v>0.78611111111111109</v>
      </c>
      <c r="I347" s="3">
        <v>5.916666666666667</v>
      </c>
      <c r="J347" s="3">
        <v>0</v>
      </c>
      <c r="K347" s="3">
        <v>1.7777777777777777</v>
      </c>
      <c r="L347" s="3">
        <v>5.5777777777777775</v>
      </c>
      <c r="M347" s="3">
        <v>5.15</v>
      </c>
      <c r="N347" s="3">
        <v>5.3722222222222218</v>
      </c>
      <c r="O347" s="3">
        <f>SUM(Table2[[#This Row],[Qualified Social Work Staff Hours]:[Other Social Work Staff Hours]])/Table2[[#This Row],[MDS Census]]</f>
        <v>7.6107048139516187E-2</v>
      </c>
      <c r="P347" s="3">
        <v>0</v>
      </c>
      <c r="Q347" s="3">
        <v>30.663888888888888</v>
      </c>
      <c r="R347" s="3">
        <f>SUM(Table2[[#This Row],[Qualified Activities Professional Hours]:[Other Activities Professional Hours]])/Table2[[#This Row],[MDS Census]]</f>
        <v>0.22179136864100296</v>
      </c>
      <c r="S347" s="3">
        <v>10.408333333333333</v>
      </c>
      <c r="T347" s="3">
        <v>7.0666666666666664</v>
      </c>
      <c r="U347" s="3">
        <v>0</v>
      </c>
      <c r="V347" s="3">
        <f>SUM(Table2[[#This Row],[Occupational Therapist Hours]:[OT Aide Hours]])/Table2[[#This Row],[MDS Census]]</f>
        <v>0.12639636743550592</v>
      </c>
      <c r="W347" s="3">
        <v>12.063888888888888</v>
      </c>
      <c r="X347" s="3">
        <v>14.169444444444444</v>
      </c>
      <c r="Y347" s="3">
        <v>0</v>
      </c>
      <c r="Z347" s="3">
        <f>SUM(Table2[[#This Row],[Physical Therapist (PT) Hours]:[PT Aide Hours]])/Table2[[#This Row],[MDS Census]]</f>
        <v>0.18974523828658685</v>
      </c>
      <c r="AA347" s="3">
        <v>0</v>
      </c>
      <c r="AB347" s="3">
        <v>0</v>
      </c>
      <c r="AC347" s="3">
        <v>0</v>
      </c>
      <c r="AD347" s="3">
        <v>0</v>
      </c>
      <c r="AE347" s="3">
        <v>0</v>
      </c>
      <c r="AF347" s="3">
        <v>0</v>
      </c>
      <c r="AG347" s="3">
        <v>0</v>
      </c>
      <c r="AH347" s="1" t="s">
        <v>345</v>
      </c>
      <c r="AI347" s="17">
        <v>5</v>
      </c>
      <c r="AJ347" s="1"/>
    </row>
    <row r="348" spans="1:36" x14ac:dyDescent="0.2">
      <c r="A348" s="1" t="s">
        <v>680</v>
      </c>
      <c r="B348" s="1" t="s">
        <v>1031</v>
      </c>
      <c r="C348" s="1" t="s">
        <v>1439</v>
      </c>
      <c r="D348" s="1" t="s">
        <v>1741</v>
      </c>
      <c r="E348" s="3">
        <v>68.988888888888894</v>
      </c>
      <c r="F348" s="3">
        <v>5.8888888888888893</v>
      </c>
      <c r="G348" s="3">
        <v>0.14444444444444443</v>
      </c>
      <c r="H348" s="3">
        <v>0.33333333333333331</v>
      </c>
      <c r="I348" s="3">
        <v>1.6111111111111112</v>
      </c>
      <c r="J348" s="3">
        <v>0</v>
      </c>
      <c r="K348" s="3">
        <v>0</v>
      </c>
      <c r="L348" s="3">
        <v>3.3044444444444441</v>
      </c>
      <c r="M348" s="3">
        <v>5.4222222222222225</v>
      </c>
      <c r="N348" s="3">
        <v>4.1138888888888889</v>
      </c>
      <c r="O348" s="3">
        <f>SUM(Table2[[#This Row],[Qualified Social Work Staff Hours]:[Other Social Work Staff Hours]])/Table2[[#This Row],[MDS Census]]</f>
        <v>0.13822676759542599</v>
      </c>
      <c r="P348" s="3">
        <v>0</v>
      </c>
      <c r="Q348" s="3">
        <v>12.344444444444445</v>
      </c>
      <c r="R348" s="3">
        <f>SUM(Table2[[#This Row],[Qualified Activities Professional Hours]:[Other Activities Professional Hours]])/Table2[[#This Row],[MDS Census]]</f>
        <v>0.17893380576582379</v>
      </c>
      <c r="S348" s="3">
        <v>1.5074444444444446</v>
      </c>
      <c r="T348" s="3">
        <v>4.4775555555555551</v>
      </c>
      <c r="U348" s="3">
        <v>0</v>
      </c>
      <c r="V348" s="3">
        <f>SUM(Table2[[#This Row],[Occupational Therapist Hours]:[OT Aide Hours]])/Table2[[#This Row],[MDS Census]]</f>
        <v>8.6753100338218703E-2</v>
      </c>
      <c r="W348" s="3">
        <v>1.6878888888888888</v>
      </c>
      <c r="X348" s="3">
        <v>5.2981111111111119</v>
      </c>
      <c r="Y348" s="3">
        <v>0</v>
      </c>
      <c r="Z348" s="3">
        <f>SUM(Table2[[#This Row],[Physical Therapist (PT) Hours]:[PT Aide Hours]])/Table2[[#This Row],[MDS Census]]</f>
        <v>0.10126268320180383</v>
      </c>
      <c r="AA348" s="3">
        <v>0</v>
      </c>
      <c r="AB348" s="3">
        <v>0</v>
      </c>
      <c r="AC348" s="3">
        <v>0</v>
      </c>
      <c r="AD348" s="3">
        <v>40.522222222222226</v>
      </c>
      <c r="AE348" s="3">
        <v>0</v>
      </c>
      <c r="AF348" s="3">
        <v>0</v>
      </c>
      <c r="AG348" s="3">
        <v>0</v>
      </c>
      <c r="AH348" s="1" t="s">
        <v>346</v>
      </c>
      <c r="AI348" s="17">
        <v>5</v>
      </c>
      <c r="AJ348" s="1"/>
    </row>
    <row r="349" spans="1:36" x14ac:dyDescent="0.2">
      <c r="A349" s="1" t="s">
        <v>680</v>
      </c>
      <c r="B349" s="1" t="s">
        <v>1032</v>
      </c>
      <c r="C349" s="1" t="s">
        <v>1545</v>
      </c>
      <c r="D349" s="1" t="s">
        <v>1741</v>
      </c>
      <c r="E349" s="3">
        <v>84.044444444444451</v>
      </c>
      <c r="F349" s="3">
        <v>5.6</v>
      </c>
      <c r="G349" s="3">
        <v>0</v>
      </c>
      <c r="H349" s="3">
        <v>0</v>
      </c>
      <c r="I349" s="3">
        <v>5.0666666666666664</v>
      </c>
      <c r="J349" s="3">
        <v>0</v>
      </c>
      <c r="K349" s="3">
        <v>0</v>
      </c>
      <c r="L349" s="3">
        <v>3.1332222222222219</v>
      </c>
      <c r="M349" s="3">
        <v>5.333333333333333</v>
      </c>
      <c r="N349" s="3">
        <v>0</v>
      </c>
      <c r="O349" s="3">
        <f>SUM(Table2[[#This Row],[Qualified Social Work Staff Hours]:[Other Social Work Staff Hours]])/Table2[[#This Row],[MDS Census]]</f>
        <v>6.3458487572712843E-2</v>
      </c>
      <c r="P349" s="3">
        <v>10.577777777777778</v>
      </c>
      <c r="Q349" s="3">
        <v>16.748333333333321</v>
      </c>
      <c r="R349" s="3">
        <f>SUM(Table2[[#This Row],[Qualified Activities Professional Hours]:[Other Activities Professional Hours]])/Table2[[#This Row],[MDS Census]]</f>
        <v>0.32513881544156509</v>
      </c>
      <c r="S349" s="3">
        <v>5.6710000000000012</v>
      </c>
      <c r="T349" s="3">
        <v>14.800888888888885</v>
      </c>
      <c r="U349" s="3">
        <v>0</v>
      </c>
      <c r="V349" s="3">
        <f>SUM(Table2[[#This Row],[Occupational Therapist Hours]:[OT Aide Hours]])/Table2[[#This Row],[MDS Census]]</f>
        <v>0.24358408249603378</v>
      </c>
      <c r="W349" s="3">
        <v>5.4492222222222217</v>
      </c>
      <c r="X349" s="3">
        <v>13.457222222222223</v>
      </c>
      <c r="Y349" s="3">
        <v>0</v>
      </c>
      <c r="Z349" s="3">
        <f>SUM(Table2[[#This Row],[Physical Therapist (PT) Hours]:[PT Aide Hours]])/Table2[[#This Row],[MDS Census]]</f>
        <v>0.22495769434161819</v>
      </c>
      <c r="AA349" s="3">
        <v>0</v>
      </c>
      <c r="AB349" s="3">
        <v>0</v>
      </c>
      <c r="AC349" s="3">
        <v>0</v>
      </c>
      <c r="AD349" s="3">
        <v>0</v>
      </c>
      <c r="AE349" s="3">
        <v>0</v>
      </c>
      <c r="AF349" s="3">
        <v>0</v>
      </c>
      <c r="AG349" s="3">
        <v>0</v>
      </c>
      <c r="AH349" s="1" t="s">
        <v>347</v>
      </c>
      <c r="AI349" s="17">
        <v>5</v>
      </c>
      <c r="AJ349" s="1"/>
    </row>
    <row r="350" spans="1:36" x14ac:dyDescent="0.2">
      <c r="A350" s="1" t="s">
        <v>680</v>
      </c>
      <c r="B350" s="1" t="s">
        <v>1033</v>
      </c>
      <c r="C350" s="1" t="s">
        <v>1595</v>
      </c>
      <c r="D350" s="1" t="s">
        <v>1741</v>
      </c>
      <c r="E350" s="3">
        <v>94.911111111111111</v>
      </c>
      <c r="F350" s="3">
        <v>5.1555555555555559</v>
      </c>
      <c r="G350" s="3">
        <v>0.26666666666666666</v>
      </c>
      <c r="H350" s="3">
        <v>0</v>
      </c>
      <c r="I350" s="3">
        <v>0.5083333333333333</v>
      </c>
      <c r="J350" s="3">
        <v>0</v>
      </c>
      <c r="K350" s="3">
        <v>0</v>
      </c>
      <c r="L350" s="3">
        <v>3.5447777777777767</v>
      </c>
      <c r="M350" s="3">
        <v>6.666666666666667</v>
      </c>
      <c r="N350" s="3">
        <v>0</v>
      </c>
      <c r="O350" s="3">
        <f>SUM(Table2[[#This Row],[Qualified Social Work Staff Hours]:[Other Social Work Staff Hours]])/Table2[[#This Row],[MDS Census]]</f>
        <v>7.0241161320533832E-2</v>
      </c>
      <c r="P350" s="3">
        <v>3.7111111111111112</v>
      </c>
      <c r="Q350" s="3">
        <v>14.186111111111112</v>
      </c>
      <c r="R350" s="3">
        <f>SUM(Table2[[#This Row],[Qualified Activities Professional Hours]:[Other Activities Professional Hours]])/Table2[[#This Row],[MDS Census]]</f>
        <v>0.18856825099508312</v>
      </c>
      <c r="S350" s="3">
        <v>0.17466666666666658</v>
      </c>
      <c r="T350" s="3">
        <v>5.115333333333334</v>
      </c>
      <c r="U350" s="3">
        <v>0</v>
      </c>
      <c r="V350" s="3">
        <f>SUM(Table2[[#This Row],[Occupational Therapist Hours]:[OT Aide Hours]])/Table2[[#This Row],[MDS Census]]</f>
        <v>5.5736361507843606E-2</v>
      </c>
      <c r="W350" s="3">
        <v>0.63422222222222224</v>
      </c>
      <c r="X350" s="3">
        <v>7.7558888888888884</v>
      </c>
      <c r="Y350" s="3">
        <v>0</v>
      </c>
      <c r="Z350" s="3">
        <f>SUM(Table2[[#This Row],[Physical Therapist (PT) Hours]:[PT Aide Hours]])/Table2[[#This Row],[MDS Census]]</f>
        <v>8.8399672207913838E-2</v>
      </c>
      <c r="AA350" s="3">
        <v>0</v>
      </c>
      <c r="AB350" s="3">
        <v>3.3333333333333333E-2</v>
      </c>
      <c r="AC350" s="3">
        <v>0</v>
      </c>
      <c r="AD350" s="3">
        <v>0</v>
      </c>
      <c r="AE350" s="3">
        <v>0</v>
      </c>
      <c r="AF350" s="3">
        <v>0</v>
      </c>
      <c r="AG350" s="3">
        <v>0</v>
      </c>
      <c r="AH350" s="1" t="s">
        <v>348</v>
      </c>
      <c r="AI350" s="17">
        <v>5</v>
      </c>
      <c r="AJ350" s="1"/>
    </row>
    <row r="351" spans="1:36" x14ac:dyDescent="0.2">
      <c r="A351" s="1" t="s">
        <v>680</v>
      </c>
      <c r="B351" s="1" t="s">
        <v>1034</v>
      </c>
      <c r="C351" s="1" t="s">
        <v>1596</v>
      </c>
      <c r="D351" s="1" t="s">
        <v>1763</v>
      </c>
      <c r="E351" s="3">
        <v>56.111111111111114</v>
      </c>
      <c r="F351" s="3">
        <v>0</v>
      </c>
      <c r="G351" s="3">
        <v>0</v>
      </c>
      <c r="H351" s="3">
        <v>0</v>
      </c>
      <c r="I351" s="3">
        <v>18.267222222222223</v>
      </c>
      <c r="J351" s="3">
        <v>0</v>
      </c>
      <c r="K351" s="3">
        <v>0</v>
      </c>
      <c r="L351" s="3">
        <v>1.8895555555555557</v>
      </c>
      <c r="M351" s="3">
        <v>5.8555555555555552</v>
      </c>
      <c r="N351" s="3">
        <v>5.8283333333333331</v>
      </c>
      <c r="O351" s="3">
        <f>SUM(Table2[[#This Row],[Qualified Social Work Staff Hours]:[Other Social Work Staff Hours]])/Table2[[#This Row],[MDS Census]]</f>
        <v>0.20822772277227719</v>
      </c>
      <c r="P351" s="3">
        <v>6.197222222222222</v>
      </c>
      <c r="Q351" s="3">
        <v>7.4191111111111114</v>
      </c>
      <c r="R351" s="3">
        <f>SUM(Table2[[#This Row],[Qualified Activities Professional Hours]:[Other Activities Professional Hours]])/Table2[[#This Row],[MDS Census]]</f>
        <v>0.24266732673267324</v>
      </c>
      <c r="S351" s="3">
        <v>4.192444444444444</v>
      </c>
      <c r="T351" s="3">
        <v>10.12477777777778</v>
      </c>
      <c r="U351" s="3">
        <v>0</v>
      </c>
      <c r="V351" s="3">
        <f>SUM(Table2[[#This Row],[Occupational Therapist Hours]:[OT Aide Hours]])/Table2[[#This Row],[MDS Census]]</f>
        <v>0.25515841584158416</v>
      </c>
      <c r="W351" s="3">
        <v>3.7392222222222231</v>
      </c>
      <c r="X351" s="3">
        <v>4.4155555555555566</v>
      </c>
      <c r="Y351" s="3">
        <v>0</v>
      </c>
      <c r="Z351" s="3">
        <f>SUM(Table2[[#This Row],[Physical Therapist (PT) Hours]:[PT Aide Hours]])/Table2[[#This Row],[MDS Census]]</f>
        <v>0.14533267326732674</v>
      </c>
      <c r="AA351" s="3">
        <v>0</v>
      </c>
      <c r="AB351" s="3">
        <v>0</v>
      </c>
      <c r="AC351" s="3">
        <v>0</v>
      </c>
      <c r="AD351" s="3">
        <v>0</v>
      </c>
      <c r="AE351" s="3">
        <v>0</v>
      </c>
      <c r="AF351" s="3">
        <v>0</v>
      </c>
      <c r="AG351" s="3">
        <v>0</v>
      </c>
      <c r="AH351" s="1" t="s">
        <v>349</v>
      </c>
      <c r="AI351" s="17">
        <v>5</v>
      </c>
      <c r="AJ351" s="1"/>
    </row>
    <row r="352" spans="1:36" x14ac:dyDescent="0.2">
      <c r="A352" s="1" t="s">
        <v>680</v>
      </c>
      <c r="B352" s="1" t="s">
        <v>1035</v>
      </c>
      <c r="C352" s="1" t="s">
        <v>1528</v>
      </c>
      <c r="D352" s="1" t="s">
        <v>1717</v>
      </c>
      <c r="E352" s="3">
        <v>37.611111111111114</v>
      </c>
      <c r="F352" s="3">
        <v>21.863888888888887</v>
      </c>
      <c r="G352" s="3">
        <v>0.51111111111111107</v>
      </c>
      <c r="H352" s="3">
        <v>0.21111111111111111</v>
      </c>
      <c r="I352" s="3">
        <v>1.0666666666666667</v>
      </c>
      <c r="J352" s="3">
        <v>0</v>
      </c>
      <c r="K352" s="3">
        <v>0</v>
      </c>
      <c r="L352" s="3">
        <v>1.4118888888888887</v>
      </c>
      <c r="M352" s="3">
        <v>5.4288888888888884</v>
      </c>
      <c r="N352" s="3">
        <v>0</v>
      </c>
      <c r="O352" s="3">
        <f>SUM(Table2[[#This Row],[Qualified Social Work Staff Hours]:[Other Social Work Staff Hours]])/Table2[[#This Row],[MDS Census]]</f>
        <v>0.14434268833087147</v>
      </c>
      <c r="P352" s="3">
        <v>5.5916666666666668</v>
      </c>
      <c r="Q352" s="3">
        <v>0</v>
      </c>
      <c r="R352" s="3">
        <f>SUM(Table2[[#This Row],[Qualified Activities Professional Hours]:[Other Activities Professional Hours]])/Table2[[#This Row],[MDS Census]]</f>
        <v>0.14867060561299852</v>
      </c>
      <c r="S352" s="3">
        <v>0.83444444444444443</v>
      </c>
      <c r="T352" s="3">
        <v>2.3253333333333335</v>
      </c>
      <c r="U352" s="3">
        <v>0</v>
      </c>
      <c r="V352" s="3">
        <f>SUM(Table2[[#This Row],[Occupational Therapist Hours]:[OT Aide Hours]])/Table2[[#This Row],[MDS Census]]</f>
        <v>8.4011816838995557E-2</v>
      </c>
      <c r="W352" s="3">
        <v>2.2975555555555554</v>
      </c>
      <c r="X352" s="3">
        <v>0.12455555555555556</v>
      </c>
      <c r="Y352" s="3">
        <v>0</v>
      </c>
      <c r="Z352" s="3">
        <f>SUM(Table2[[#This Row],[Physical Therapist (PT) Hours]:[PT Aide Hours]])/Table2[[#This Row],[MDS Census]]</f>
        <v>6.4398818316100434E-2</v>
      </c>
      <c r="AA352" s="3">
        <v>0</v>
      </c>
      <c r="AB352" s="3">
        <v>0</v>
      </c>
      <c r="AC352" s="3">
        <v>0</v>
      </c>
      <c r="AD352" s="3">
        <v>0</v>
      </c>
      <c r="AE352" s="3">
        <v>0</v>
      </c>
      <c r="AF352" s="3">
        <v>0</v>
      </c>
      <c r="AG352" s="3">
        <v>0</v>
      </c>
      <c r="AH352" s="1" t="s">
        <v>350</v>
      </c>
      <c r="AI352" s="17">
        <v>5</v>
      </c>
      <c r="AJ352" s="1"/>
    </row>
    <row r="353" spans="1:36" x14ac:dyDescent="0.2">
      <c r="A353" s="1" t="s">
        <v>680</v>
      </c>
      <c r="B353" s="1" t="s">
        <v>1036</v>
      </c>
      <c r="C353" s="1" t="s">
        <v>1597</v>
      </c>
      <c r="D353" s="1" t="s">
        <v>1741</v>
      </c>
      <c r="E353" s="3">
        <v>19.633333333333333</v>
      </c>
      <c r="F353" s="3">
        <v>5.1555555555555559</v>
      </c>
      <c r="G353" s="3">
        <v>0.12222222222222222</v>
      </c>
      <c r="H353" s="3">
        <v>0.1</v>
      </c>
      <c r="I353" s="3">
        <v>0.55555555555555558</v>
      </c>
      <c r="J353" s="3">
        <v>0</v>
      </c>
      <c r="K353" s="3">
        <v>0</v>
      </c>
      <c r="L353" s="3">
        <v>1.866777777777777</v>
      </c>
      <c r="M353" s="3">
        <v>5.3777777777777782</v>
      </c>
      <c r="N353" s="3">
        <v>0</v>
      </c>
      <c r="O353" s="3">
        <f>SUM(Table2[[#This Row],[Qualified Social Work Staff Hours]:[Other Social Work Staff Hours]])/Table2[[#This Row],[MDS Census]]</f>
        <v>0.27391058290888515</v>
      </c>
      <c r="P353" s="3">
        <v>5.7444444444444445</v>
      </c>
      <c r="Q353" s="3">
        <v>0</v>
      </c>
      <c r="R353" s="3">
        <f>SUM(Table2[[#This Row],[Qualified Activities Professional Hours]:[Other Activities Professional Hours]])/Table2[[#This Row],[MDS Census]]</f>
        <v>0.29258630447085454</v>
      </c>
      <c r="S353" s="3">
        <v>2.568222222222222</v>
      </c>
      <c r="T353" s="3">
        <v>7.2251111111111124</v>
      </c>
      <c r="U353" s="3">
        <v>0</v>
      </c>
      <c r="V353" s="3">
        <f>SUM(Table2[[#This Row],[Occupational Therapist Hours]:[OT Aide Hours]])/Table2[[#This Row],[MDS Census]]</f>
        <v>0.49881154499151115</v>
      </c>
      <c r="W353" s="3">
        <v>2.9954444444444444</v>
      </c>
      <c r="X353" s="3">
        <v>3.5872222222222216</v>
      </c>
      <c r="Y353" s="3">
        <v>0</v>
      </c>
      <c r="Z353" s="3">
        <f>SUM(Table2[[#This Row],[Physical Therapist (PT) Hours]:[PT Aide Hours]])/Table2[[#This Row],[MDS Census]]</f>
        <v>0.33528013582342953</v>
      </c>
      <c r="AA353" s="3">
        <v>0</v>
      </c>
      <c r="AB353" s="3">
        <v>0</v>
      </c>
      <c r="AC353" s="3">
        <v>0</v>
      </c>
      <c r="AD353" s="3">
        <v>0</v>
      </c>
      <c r="AE353" s="3">
        <v>0</v>
      </c>
      <c r="AF353" s="3">
        <v>0</v>
      </c>
      <c r="AG353" s="3">
        <v>0</v>
      </c>
      <c r="AH353" s="1" t="s">
        <v>351</v>
      </c>
      <c r="AI353" s="17">
        <v>5</v>
      </c>
      <c r="AJ353" s="1"/>
    </row>
    <row r="354" spans="1:36" x14ac:dyDescent="0.2">
      <c r="A354" s="1" t="s">
        <v>680</v>
      </c>
      <c r="B354" s="1" t="s">
        <v>1037</v>
      </c>
      <c r="C354" s="1" t="s">
        <v>1513</v>
      </c>
      <c r="D354" s="1" t="s">
        <v>1721</v>
      </c>
      <c r="E354" s="3">
        <v>42.18888888888889</v>
      </c>
      <c r="F354" s="3">
        <v>23.167777777777772</v>
      </c>
      <c r="G354" s="3">
        <v>0</v>
      </c>
      <c r="H354" s="3">
        <v>0</v>
      </c>
      <c r="I354" s="3">
        <v>6.6666666666666666E-2</v>
      </c>
      <c r="J354" s="3">
        <v>0</v>
      </c>
      <c r="K354" s="3">
        <v>0</v>
      </c>
      <c r="L354" s="3">
        <v>1.2828888888888887</v>
      </c>
      <c r="M354" s="3">
        <v>0</v>
      </c>
      <c r="N354" s="3">
        <v>0</v>
      </c>
      <c r="O354" s="3">
        <f>SUM(Table2[[#This Row],[Qualified Social Work Staff Hours]:[Other Social Work Staff Hours]])/Table2[[#This Row],[MDS Census]]</f>
        <v>0</v>
      </c>
      <c r="P354" s="3">
        <v>2.9577777777777783</v>
      </c>
      <c r="Q354" s="3">
        <v>6.5488888888888903</v>
      </c>
      <c r="R354" s="3">
        <f>SUM(Table2[[#This Row],[Qualified Activities Professional Hours]:[Other Activities Professional Hours]])/Table2[[#This Row],[MDS Census]]</f>
        <v>0.22533579141427446</v>
      </c>
      <c r="S354" s="3">
        <v>3.5481111111111114</v>
      </c>
      <c r="T354" s="3">
        <v>1.2483333333333335</v>
      </c>
      <c r="U354" s="3">
        <v>0</v>
      </c>
      <c r="V354" s="3">
        <f>SUM(Table2[[#This Row],[Occupational Therapist Hours]:[OT Aide Hours]])/Table2[[#This Row],[MDS Census]]</f>
        <v>0.11368975506979195</v>
      </c>
      <c r="W354" s="3">
        <v>2.5195555555555558</v>
      </c>
      <c r="X354" s="3">
        <v>3.4858888888888897</v>
      </c>
      <c r="Y354" s="3">
        <v>0</v>
      </c>
      <c r="Z354" s="3">
        <f>SUM(Table2[[#This Row],[Physical Therapist (PT) Hours]:[PT Aide Hours]])/Table2[[#This Row],[MDS Census]]</f>
        <v>0.14234658941269426</v>
      </c>
      <c r="AA354" s="3">
        <v>0</v>
      </c>
      <c r="AB354" s="3">
        <v>0</v>
      </c>
      <c r="AC354" s="3">
        <v>0</v>
      </c>
      <c r="AD354" s="3">
        <v>0</v>
      </c>
      <c r="AE354" s="3">
        <v>0</v>
      </c>
      <c r="AF354" s="3">
        <v>0</v>
      </c>
      <c r="AG354" s="3">
        <v>0</v>
      </c>
      <c r="AH354" s="1" t="s">
        <v>352</v>
      </c>
      <c r="AI354" s="17">
        <v>5</v>
      </c>
      <c r="AJ354" s="1"/>
    </row>
    <row r="355" spans="1:36" x14ac:dyDescent="0.2">
      <c r="A355" s="1" t="s">
        <v>680</v>
      </c>
      <c r="B355" s="1" t="s">
        <v>1038</v>
      </c>
      <c r="C355" s="1" t="s">
        <v>1565</v>
      </c>
      <c r="D355" s="1" t="s">
        <v>1714</v>
      </c>
      <c r="E355" s="3">
        <v>54.388888888888886</v>
      </c>
      <c r="F355" s="3">
        <v>15.982777777777779</v>
      </c>
      <c r="G355" s="3">
        <v>0.33333333333333331</v>
      </c>
      <c r="H355" s="3">
        <v>0.29444444444444445</v>
      </c>
      <c r="I355" s="3">
        <v>0.35555555555555557</v>
      </c>
      <c r="J355" s="3">
        <v>0</v>
      </c>
      <c r="K355" s="3">
        <v>0</v>
      </c>
      <c r="L355" s="3">
        <v>3.0652222222222218</v>
      </c>
      <c r="M355" s="3">
        <v>0.1</v>
      </c>
      <c r="N355" s="3">
        <v>5.4359999999999991</v>
      </c>
      <c r="O355" s="3">
        <f>SUM(Table2[[#This Row],[Qualified Social Work Staff Hours]:[Other Social Work Staff Hours]])/Table2[[#This Row],[MDS Census]]</f>
        <v>0.10178549540347291</v>
      </c>
      <c r="P355" s="3">
        <v>0.1</v>
      </c>
      <c r="Q355" s="3">
        <v>9.0686666666666671</v>
      </c>
      <c r="R355" s="3">
        <f>SUM(Table2[[#This Row],[Qualified Activities Professional Hours]:[Other Activities Professional Hours]])/Table2[[#This Row],[MDS Census]]</f>
        <v>0.16857609805924414</v>
      </c>
      <c r="S355" s="3">
        <v>4.9075555555555557</v>
      </c>
      <c r="T355" s="3">
        <v>10.013777777777777</v>
      </c>
      <c r="U355" s="3">
        <v>0</v>
      </c>
      <c r="V355" s="3">
        <f>SUM(Table2[[#This Row],[Occupational Therapist Hours]:[OT Aide Hours]])/Table2[[#This Row],[MDS Census]]</f>
        <v>0.2743452502553626</v>
      </c>
      <c r="W355" s="3">
        <v>5.779888888888892</v>
      </c>
      <c r="X355" s="3">
        <v>10.353444444444451</v>
      </c>
      <c r="Y355" s="3">
        <v>0</v>
      </c>
      <c r="Z355" s="3">
        <f>SUM(Table2[[#This Row],[Physical Therapist (PT) Hours]:[PT Aide Hours]])/Table2[[#This Row],[MDS Census]]</f>
        <v>0.29662921348314625</v>
      </c>
      <c r="AA355" s="3">
        <v>0</v>
      </c>
      <c r="AB355" s="3">
        <v>0</v>
      </c>
      <c r="AC355" s="3">
        <v>0</v>
      </c>
      <c r="AD355" s="3">
        <v>0</v>
      </c>
      <c r="AE355" s="3">
        <v>0</v>
      </c>
      <c r="AF355" s="3">
        <v>0</v>
      </c>
      <c r="AG355" s="3">
        <v>0</v>
      </c>
      <c r="AH355" s="1" t="s">
        <v>353</v>
      </c>
      <c r="AI355" s="17">
        <v>5</v>
      </c>
      <c r="AJ355" s="1"/>
    </row>
    <row r="356" spans="1:36" x14ac:dyDescent="0.2">
      <c r="A356" s="1" t="s">
        <v>680</v>
      </c>
      <c r="B356" s="1" t="s">
        <v>1039</v>
      </c>
      <c r="C356" s="1" t="s">
        <v>1439</v>
      </c>
      <c r="D356" s="1" t="s">
        <v>1741</v>
      </c>
      <c r="E356" s="3">
        <v>171.3111111111111</v>
      </c>
      <c r="F356" s="3">
        <v>59.68888888888889</v>
      </c>
      <c r="G356" s="3">
        <v>0.26666666666666666</v>
      </c>
      <c r="H356" s="3">
        <v>0.8</v>
      </c>
      <c r="I356" s="3">
        <v>0.71111111111111114</v>
      </c>
      <c r="J356" s="3">
        <v>0</v>
      </c>
      <c r="K356" s="3">
        <v>0</v>
      </c>
      <c r="L356" s="3">
        <v>12.533333333333333</v>
      </c>
      <c r="M356" s="3">
        <v>3.0222222222222221</v>
      </c>
      <c r="N356" s="3">
        <v>10.5</v>
      </c>
      <c r="O356" s="3">
        <f>SUM(Table2[[#This Row],[Qualified Social Work Staff Hours]:[Other Social Work Staff Hours]])/Table2[[#This Row],[MDS Census]]</f>
        <v>7.8933713840965106E-2</v>
      </c>
      <c r="P356" s="3">
        <v>5.3944444444444448</v>
      </c>
      <c r="Q356" s="3">
        <v>22.847222222222221</v>
      </c>
      <c r="R356" s="3">
        <f>SUM(Table2[[#This Row],[Qualified Activities Professional Hours]:[Other Activities Professional Hours]])/Table2[[#This Row],[MDS Census]]</f>
        <v>0.16485601245297704</v>
      </c>
      <c r="S356" s="3">
        <v>14.733333333333333</v>
      </c>
      <c r="T356" s="3">
        <v>10.933333333333334</v>
      </c>
      <c r="U356" s="3">
        <v>0</v>
      </c>
      <c r="V356" s="3">
        <f>SUM(Table2[[#This Row],[Occupational Therapist Hours]:[OT Aide Hours]])/Table2[[#This Row],[MDS Census]]</f>
        <v>0.14982488001037747</v>
      </c>
      <c r="W356" s="3">
        <v>18.713888888888889</v>
      </c>
      <c r="X356" s="3">
        <v>6.5027777777777782</v>
      </c>
      <c r="Y356" s="3">
        <v>0</v>
      </c>
      <c r="Z356" s="3">
        <f>SUM(Table2[[#This Row],[Physical Therapist (PT) Hours]:[PT Aide Hours]])/Table2[[#This Row],[MDS Census]]</f>
        <v>0.14719808016603972</v>
      </c>
      <c r="AA356" s="3">
        <v>0</v>
      </c>
      <c r="AB356" s="3">
        <v>0</v>
      </c>
      <c r="AC356" s="3">
        <v>19.380555555555556</v>
      </c>
      <c r="AD356" s="3">
        <v>0.35555555555555557</v>
      </c>
      <c r="AE356" s="3">
        <v>0</v>
      </c>
      <c r="AF356" s="3">
        <v>0</v>
      </c>
      <c r="AG356" s="3">
        <v>0</v>
      </c>
      <c r="AH356" s="1" t="s">
        <v>354</v>
      </c>
      <c r="AI356" s="17">
        <v>5</v>
      </c>
      <c r="AJ356" s="1"/>
    </row>
    <row r="357" spans="1:36" x14ac:dyDescent="0.2">
      <c r="A357" s="1" t="s">
        <v>680</v>
      </c>
      <c r="B357" s="1" t="s">
        <v>1040</v>
      </c>
      <c r="C357" s="1" t="s">
        <v>1417</v>
      </c>
      <c r="D357" s="1" t="s">
        <v>1731</v>
      </c>
      <c r="E357" s="3">
        <v>51.488888888888887</v>
      </c>
      <c r="F357" s="3">
        <v>14.516666666666667</v>
      </c>
      <c r="G357" s="3">
        <v>0</v>
      </c>
      <c r="H357" s="3">
        <v>0.23333333333333334</v>
      </c>
      <c r="I357" s="3">
        <v>4.2333333333333334</v>
      </c>
      <c r="J357" s="3">
        <v>0</v>
      </c>
      <c r="K357" s="3">
        <v>0</v>
      </c>
      <c r="L357" s="3">
        <v>1.5350000000000001</v>
      </c>
      <c r="M357" s="3">
        <v>6.6666666666666666E-2</v>
      </c>
      <c r="N357" s="3">
        <v>0</v>
      </c>
      <c r="O357" s="3">
        <f>SUM(Table2[[#This Row],[Qualified Social Work Staff Hours]:[Other Social Work Staff Hours]])/Table2[[#This Row],[MDS Census]]</f>
        <v>1.294777729823047E-3</v>
      </c>
      <c r="P357" s="3">
        <v>5.4333333333333336</v>
      </c>
      <c r="Q357" s="3">
        <v>53.93888888888889</v>
      </c>
      <c r="R357" s="3">
        <f>SUM(Table2[[#This Row],[Qualified Activities Professional Hours]:[Other Activities Professional Hours]])/Table2[[#This Row],[MDS Census]]</f>
        <v>1.1531074665515753</v>
      </c>
      <c r="S357" s="3">
        <v>0.38666666666666666</v>
      </c>
      <c r="T357" s="3">
        <v>2.3482222222222227</v>
      </c>
      <c r="U357" s="3">
        <v>0</v>
      </c>
      <c r="V357" s="3">
        <f>SUM(Table2[[#This Row],[Occupational Therapist Hours]:[OT Aide Hours]])/Table2[[#This Row],[MDS Census]]</f>
        <v>5.3116098403107478E-2</v>
      </c>
      <c r="W357" s="3">
        <v>1.8518888888888891</v>
      </c>
      <c r="X357" s="3">
        <v>0.23844444444444446</v>
      </c>
      <c r="Y357" s="3">
        <v>0</v>
      </c>
      <c r="Z357" s="3">
        <f>SUM(Table2[[#This Row],[Physical Therapist (PT) Hours]:[PT Aide Hours]])/Table2[[#This Row],[MDS Census]]</f>
        <v>4.059775571860165E-2</v>
      </c>
      <c r="AA357" s="3">
        <v>0</v>
      </c>
      <c r="AB357" s="3">
        <v>0</v>
      </c>
      <c r="AC357" s="3">
        <v>0</v>
      </c>
      <c r="AD357" s="3">
        <v>0</v>
      </c>
      <c r="AE357" s="3">
        <v>0</v>
      </c>
      <c r="AF357" s="3">
        <v>0</v>
      </c>
      <c r="AG357" s="3">
        <v>0</v>
      </c>
      <c r="AH357" s="1" t="s">
        <v>355</v>
      </c>
      <c r="AI357" s="17">
        <v>5</v>
      </c>
      <c r="AJ357" s="1"/>
    </row>
    <row r="358" spans="1:36" x14ac:dyDescent="0.2">
      <c r="A358" s="1" t="s">
        <v>680</v>
      </c>
      <c r="B358" s="1" t="s">
        <v>1041</v>
      </c>
      <c r="C358" s="1" t="s">
        <v>1598</v>
      </c>
      <c r="D358" s="1" t="s">
        <v>1774</v>
      </c>
      <c r="E358" s="3">
        <v>47.611111111111114</v>
      </c>
      <c r="F358" s="3">
        <v>5.6888888888888891</v>
      </c>
      <c r="G358" s="3">
        <v>0.36666666666666664</v>
      </c>
      <c r="H358" s="3">
        <v>9.166666666666666E-2</v>
      </c>
      <c r="I358" s="3">
        <v>0.32777777777777778</v>
      </c>
      <c r="J358" s="3">
        <v>0</v>
      </c>
      <c r="K358" s="3">
        <v>0</v>
      </c>
      <c r="L358" s="3">
        <v>0.88688888888888895</v>
      </c>
      <c r="M358" s="3">
        <v>4.4444444444444446E-2</v>
      </c>
      <c r="N358" s="3">
        <v>13.29377777777778</v>
      </c>
      <c r="O358" s="3">
        <f>SUM(Table2[[#This Row],[Qualified Social Work Staff Hours]:[Other Social Work Staff Hours]])/Table2[[#This Row],[MDS Census]]</f>
        <v>0.2801493582263711</v>
      </c>
      <c r="P358" s="3">
        <v>8.8888888888888892E-2</v>
      </c>
      <c r="Q358" s="3">
        <v>21.204444444444441</v>
      </c>
      <c r="R358" s="3">
        <f>SUM(Table2[[#This Row],[Qualified Activities Professional Hours]:[Other Activities Professional Hours]])/Table2[[#This Row],[MDS Census]]</f>
        <v>0.44723453908984817</v>
      </c>
      <c r="S358" s="3">
        <v>2.6625555555555547</v>
      </c>
      <c r="T358" s="3">
        <v>3.9594444444444448</v>
      </c>
      <c r="U358" s="3">
        <v>0</v>
      </c>
      <c r="V358" s="3">
        <f>SUM(Table2[[#This Row],[Occupational Therapist Hours]:[OT Aide Hours]])/Table2[[#This Row],[MDS Census]]</f>
        <v>0.13908518086347724</v>
      </c>
      <c r="W358" s="3">
        <v>2.8863333333333339</v>
      </c>
      <c r="X358" s="3">
        <v>4.6910000000000025</v>
      </c>
      <c r="Y358" s="3">
        <v>0</v>
      </c>
      <c r="Z358" s="3">
        <f>SUM(Table2[[#This Row],[Physical Therapist (PT) Hours]:[PT Aide Hours]])/Table2[[#This Row],[MDS Census]]</f>
        <v>0.15915052508751465</v>
      </c>
      <c r="AA358" s="3">
        <v>0</v>
      </c>
      <c r="AB358" s="3">
        <v>0</v>
      </c>
      <c r="AC358" s="3">
        <v>0</v>
      </c>
      <c r="AD358" s="3">
        <v>0</v>
      </c>
      <c r="AE358" s="3">
        <v>0</v>
      </c>
      <c r="AF358" s="3">
        <v>0</v>
      </c>
      <c r="AG358" s="3">
        <v>0</v>
      </c>
      <c r="AH358" s="1" t="s">
        <v>356</v>
      </c>
      <c r="AI358" s="17">
        <v>5</v>
      </c>
      <c r="AJ358" s="1"/>
    </row>
    <row r="359" spans="1:36" x14ac:dyDescent="0.2">
      <c r="A359" s="1" t="s">
        <v>680</v>
      </c>
      <c r="B359" s="1" t="s">
        <v>1042</v>
      </c>
      <c r="C359" s="1" t="s">
        <v>1599</v>
      </c>
      <c r="D359" s="1" t="s">
        <v>1744</v>
      </c>
      <c r="E359" s="3">
        <v>130.26666666666668</v>
      </c>
      <c r="F359" s="3">
        <v>5.4222222222222225</v>
      </c>
      <c r="G359" s="3">
        <v>0.32222222222222224</v>
      </c>
      <c r="H359" s="3">
        <v>0.80066666666666686</v>
      </c>
      <c r="I359" s="3">
        <v>5.8833333333333337</v>
      </c>
      <c r="J359" s="3">
        <v>0</v>
      </c>
      <c r="K359" s="3">
        <v>0</v>
      </c>
      <c r="L359" s="3">
        <v>5.1304444444444455</v>
      </c>
      <c r="M359" s="3">
        <v>0</v>
      </c>
      <c r="N359" s="3">
        <v>16.266666666666666</v>
      </c>
      <c r="O359" s="3">
        <f>SUM(Table2[[#This Row],[Qualified Social Work Staff Hours]:[Other Social Work Staff Hours]])/Table2[[#This Row],[MDS Census]]</f>
        <v>0.12487205731832138</v>
      </c>
      <c r="P359" s="3">
        <v>7.7777777777777779E-2</v>
      </c>
      <c r="Q359" s="3">
        <v>31.177777777777777</v>
      </c>
      <c r="R359" s="3">
        <f>SUM(Table2[[#This Row],[Qualified Activities Professional Hours]:[Other Activities Professional Hours]])/Table2[[#This Row],[MDS Census]]</f>
        <v>0.23993517570794948</v>
      </c>
      <c r="S359" s="3">
        <v>5.5350000000000001</v>
      </c>
      <c r="T359" s="3">
        <v>10.050333333333333</v>
      </c>
      <c r="U359" s="3">
        <v>0</v>
      </c>
      <c r="V359" s="3">
        <f>SUM(Table2[[#This Row],[Occupational Therapist Hours]:[OT Aide Hours]])/Table2[[#This Row],[MDS Census]]</f>
        <v>0.11964176049129988</v>
      </c>
      <c r="W359" s="3">
        <v>4.6242222222222233</v>
      </c>
      <c r="X359" s="3">
        <v>14.012111111111112</v>
      </c>
      <c r="Y359" s="3">
        <v>1.1401111111111113</v>
      </c>
      <c r="Z359" s="3">
        <f>SUM(Table2[[#This Row],[Physical Therapist (PT) Hours]:[PT Aide Hours]])/Table2[[#This Row],[MDS Census]]</f>
        <v>0.15181508017741385</v>
      </c>
      <c r="AA359" s="3">
        <v>0</v>
      </c>
      <c r="AB359" s="3">
        <v>0</v>
      </c>
      <c r="AC359" s="3">
        <v>0</v>
      </c>
      <c r="AD359" s="3">
        <v>0</v>
      </c>
      <c r="AE359" s="3">
        <v>0</v>
      </c>
      <c r="AF359" s="3">
        <v>0</v>
      </c>
      <c r="AG359" s="3">
        <v>0</v>
      </c>
      <c r="AH359" s="1" t="s">
        <v>357</v>
      </c>
      <c r="AI359" s="17">
        <v>5</v>
      </c>
      <c r="AJ359" s="1"/>
    </row>
    <row r="360" spans="1:36" x14ac:dyDescent="0.2">
      <c r="A360" s="1" t="s">
        <v>680</v>
      </c>
      <c r="B360" s="1" t="s">
        <v>1043</v>
      </c>
      <c r="C360" s="1" t="s">
        <v>1439</v>
      </c>
      <c r="D360" s="1" t="s">
        <v>1741</v>
      </c>
      <c r="E360" s="3">
        <v>153.11111111111111</v>
      </c>
      <c r="F360" s="3">
        <v>44.875</v>
      </c>
      <c r="G360" s="3">
        <v>0.13333333333333333</v>
      </c>
      <c r="H360" s="3">
        <v>0.48888888888888887</v>
      </c>
      <c r="I360" s="3">
        <v>8.0250000000000004</v>
      </c>
      <c r="J360" s="3">
        <v>0</v>
      </c>
      <c r="K360" s="3">
        <v>0</v>
      </c>
      <c r="L360" s="3">
        <v>5.2094444444444452</v>
      </c>
      <c r="M360" s="3">
        <v>16.736111111111111</v>
      </c>
      <c r="N360" s="3">
        <v>0</v>
      </c>
      <c r="O360" s="3">
        <f>SUM(Table2[[#This Row],[Qualified Social Work Staff Hours]:[Other Social Work Staff Hours]])/Table2[[#This Row],[MDS Census]]</f>
        <v>0.10930696661828737</v>
      </c>
      <c r="P360" s="3">
        <v>5.6388888888888893</v>
      </c>
      <c r="Q360" s="3">
        <v>13.277777777777779</v>
      </c>
      <c r="R360" s="3">
        <f>SUM(Table2[[#This Row],[Qualified Activities Professional Hours]:[Other Activities Professional Hours]])/Table2[[#This Row],[MDS Census]]</f>
        <v>0.12354862119013063</v>
      </c>
      <c r="S360" s="3">
        <v>6.2200000000000024</v>
      </c>
      <c r="T360" s="3">
        <v>4.3054444444444462</v>
      </c>
      <c r="U360" s="3">
        <v>0</v>
      </c>
      <c r="V360" s="3">
        <f>SUM(Table2[[#This Row],[Occupational Therapist Hours]:[OT Aide Hours]])/Table2[[#This Row],[MDS Census]]</f>
        <v>6.8743831640058081E-2</v>
      </c>
      <c r="W360" s="3">
        <v>6.0773333333333328</v>
      </c>
      <c r="X360" s="3">
        <v>10.456333333333333</v>
      </c>
      <c r="Y360" s="3">
        <v>0</v>
      </c>
      <c r="Z360" s="3">
        <f>SUM(Table2[[#This Row],[Physical Therapist (PT) Hours]:[PT Aide Hours]])/Table2[[#This Row],[MDS Census]]</f>
        <v>0.10798476052249636</v>
      </c>
      <c r="AA360" s="3">
        <v>0</v>
      </c>
      <c r="AB360" s="3">
        <v>0.12777777777777777</v>
      </c>
      <c r="AC360" s="3">
        <v>0</v>
      </c>
      <c r="AD360" s="3">
        <v>0</v>
      </c>
      <c r="AE360" s="3">
        <v>0</v>
      </c>
      <c r="AF360" s="3">
        <v>0</v>
      </c>
      <c r="AG360" s="3">
        <v>0</v>
      </c>
      <c r="AH360" s="1" t="s">
        <v>358</v>
      </c>
      <c r="AI360" s="17">
        <v>5</v>
      </c>
      <c r="AJ360" s="1"/>
    </row>
    <row r="361" spans="1:36" x14ac:dyDescent="0.2">
      <c r="A361" s="1" t="s">
        <v>680</v>
      </c>
      <c r="B361" s="1" t="s">
        <v>1044</v>
      </c>
      <c r="C361" s="1" t="s">
        <v>1600</v>
      </c>
      <c r="D361" s="1" t="s">
        <v>1741</v>
      </c>
      <c r="E361" s="3">
        <v>160.51111111111112</v>
      </c>
      <c r="F361" s="3">
        <v>61.553333333333349</v>
      </c>
      <c r="G361" s="3">
        <v>0</v>
      </c>
      <c r="H361" s="3">
        <v>0</v>
      </c>
      <c r="I361" s="3">
        <v>0</v>
      </c>
      <c r="J361" s="3">
        <v>0</v>
      </c>
      <c r="K361" s="3">
        <v>0</v>
      </c>
      <c r="L361" s="3">
        <v>3.1444444444444448E-2</v>
      </c>
      <c r="M361" s="3">
        <v>13.436666666666664</v>
      </c>
      <c r="N361" s="3">
        <v>19.836666666666662</v>
      </c>
      <c r="O361" s="3">
        <f>SUM(Table2[[#This Row],[Qualified Social Work Staff Hours]:[Other Social Work Staff Hours]])/Table2[[#This Row],[MDS Census]]</f>
        <v>0.20729613733905575</v>
      </c>
      <c r="P361" s="3">
        <v>5.66</v>
      </c>
      <c r="Q361" s="3">
        <v>24.336666666666659</v>
      </c>
      <c r="R361" s="3">
        <f>SUM(Table2[[#This Row],[Qualified Activities Professional Hours]:[Other Activities Professional Hours]])/Table2[[#This Row],[MDS Census]]</f>
        <v>0.18688218191887021</v>
      </c>
      <c r="S361" s="3">
        <v>3.6846666666666659</v>
      </c>
      <c r="T361" s="3">
        <v>6.2332222222222224</v>
      </c>
      <c r="U361" s="3">
        <v>0</v>
      </c>
      <c r="V361" s="3">
        <f>SUM(Table2[[#This Row],[Occupational Therapist Hours]:[OT Aide Hours]])/Table2[[#This Row],[MDS Census]]</f>
        <v>6.1789422677557798E-2</v>
      </c>
      <c r="W361" s="3">
        <v>1.877444444444444</v>
      </c>
      <c r="X361" s="3">
        <v>4.5381111111111103</v>
      </c>
      <c r="Y361" s="3">
        <v>0</v>
      </c>
      <c r="Z361" s="3">
        <f>SUM(Table2[[#This Row],[Physical Therapist (PT) Hours]:[PT Aide Hours]])/Table2[[#This Row],[MDS Census]]</f>
        <v>3.9969541741658586E-2</v>
      </c>
      <c r="AA361" s="3">
        <v>0</v>
      </c>
      <c r="AB361" s="3">
        <v>0</v>
      </c>
      <c r="AC361" s="3">
        <v>0</v>
      </c>
      <c r="AD361" s="3">
        <v>0</v>
      </c>
      <c r="AE361" s="3">
        <v>0</v>
      </c>
      <c r="AF361" s="3">
        <v>0</v>
      </c>
      <c r="AG361" s="3">
        <v>0</v>
      </c>
      <c r="AH361" s="1" t="s">
        <v>359</v>
      </c>
      <c r="AI361" s="17">
        <v>5</v>
      </c>
      <c r="AJ361" s="1"/>
    </row>
    <row r="362" spans="1:36" x14ac:dyDescent="0.2">
      <c r="A362" s="1" t="s">
        <v>680</v>
      </c>
      <c r="B362" s="1" t="s">
        <v>1045</v>
      </c>
      <c r="C362" s="1" t="s">
        <v>1412</v>
      </c>
      <c r="D362" s="1" t="s">
        <v>1734</v>
      </c>
      <c r="E362" s="3">
        <v>94.466666666666669</v>
      </c>
      <c r="F362" s="3">
        <v>5.6</v>
      </c>
      <c r="G362" s="3">
        <v>0</v>
      </c>
      <c r="H362" s="3">
        <v>0.43611111111111112</v>
      </c>
      <c r="I362" s="3">
        <v>0.84166666666666667</v>
      </c>
      <c r="J362" s="3">
        <v>0</v>
      </c>
      <c r="K362" s="3">
        <v>0</v>
      </c>
      <c r="L362" s="3">
        <v>0.93533333333333324</v>
      </c>
      <c r="M362" s="3">
        <v>0</v>
      </c>
      <c r="N362" s="3">
        <v>16.458333333333332</v>
      </c>
      <c r="O362" s="3">
        <f>SUM(Table2[[#This Row],[Qualified Social Work Staff Hours]:[Other Social Work Staff Hours]])/Table2[[#This Row],[MDS Census]]</f>
        <v>0.17422371206774875</v>
      </c>
      <c r="P362" s="3">
        <v>4.7416666666666663</v>
      </c>
      <c r="Q362" s="3">
        <v>15.41388888888889</v>
      </c>
      <c r="R362" s="3">
        <f>SUM(Table2[[#This Row],[Qualified Activities Professional Hours]:[Other Activities Professional Hours]])/Table2[[#This Row],[MDS Census]]</f>
        <v>0.2133615619854152</v>
      </c>
      <c r="S362" s="3">
        <v>3.4691111111111113</v>
      </c>
      <c r="T362" s="3">
        <v>3.5314444444444444</v>
      </c>
      <c r="U362" s="3">
        <v>0</v>
      </c>
      <c r="V362" s="3">
        <f>SUM(Table2[[#This Row],[Occupational Therapist Hours]:[OT Aide Hours]])/Table2[[#This Row],[MDS Census]]</f>
        <v>7.4106092684074337E-2</v>
      </c>
      <c r="W362" s="3">
        <v>2.6840000000000002</v>
      </c>
      <c r="X362" s="3">
        <v>8.6074444444444431</v>
      </c>
      <c r="Y362" s="3">
        <v>0</v>
      </c>
      <c r="Z362" s="3">
        <f>SUM(Table2[[#This Row],[Physical Therapist (PT) Hours]:[PT Aide Hours]])/Table2[[#This Row],[MDS Census]]</f>
        <v>0.11952834627146554</v>
      </c>
      <c r="AA362" s="3">
        <v>0</v>
      </c>
      <c r="AB362" s="3">
        <v>0</v>
      </c>
      <c r="AC362" s="3">
        <v>0</v>
      </c>
      <c r="AD362" s="3">
        <v>0</v>
      </c>
      <c r="AE362" s="3">
        <v>0</v>
      </c>
      <c r="AF362" s="3">
        <v>0</v>
      </c>
      <c r="AG362" s="3">
        <v>0</v>
      </c>
      <c r="AH362" s="1" t="s">
        <v>360</v>
      </c>
      <c r="AI362" s="17">
        <v>5</v>
      </c>
      <c r="AJ362" s="1"/>
    </row>
    <row r="363" spans="1:36" x14ac:dyDescent="0.2">
      <c r="A363" s="1" t="s">
        <v>680</v>
      </c>
      <c r="B363" s="1" t="s">
        <v>1046</v>
      </c>
      <c r="C363" s="1" t="s">
        <v>1496</v>
      </c>
      <c r="D363" s="1" t="s">
        <v>1753</v>
      </c>
      <c r="E363" s="3">
        <v>71.044444444444451</v>
      </c>
      <c r="F363" s="3">
        <v>5.416666666666667</v>
      </c>
      <c r="G363" s="3">
        <v>9.7222222222222224E-2</v>
      </c>
      <c r="H363" s="3">
        <v>0.51111111111111107</v>
      </c>
      <c r="I363" s="3">
        <v>0</v>
      </c>
      <c r="J363" s="3">
        <v>0</v>
      </c>
      <c r="K363" s="3">
        <v>0</v>
      </c>
      <c r="L363" s="3">
        <v>3.6449999999999996</v>
      </c>
      <c r="M363" s="3">
        <v>7.1388888888888893</v>
      </c>
      <c r="N363" s="3">
        <v>0</v>
      </c>
      <c r="O363" s="3">
        <f>SUM(Table2[[#This Row],[Qualified Social Work Staff Hours]:[Other Social Work Staff Hours]])/Table2[[#This Row],[MDS Census]]</f>
        <v>0.1004848295276822</v>
      </c>
      <c r="P363" s="3">
        <v>4.833333333333333</v>
      </c>
      <c r="Q363" s="3">
        <v>10.880555555555556</v>
      </c>
      <c r="R363" s="3">
        <f>SUM(Table2[[#This Row],[Qualified Activities Professional Hours]:[Other Activities Professional Hours]])/Table2[[#This Row],[MDS Census]]</f>
        <v>0.22118392242727555</v>
      </c>
      <c r="S363" s="3">
        <v>5.4271111111111106</v>
      </c>
      <c r="T363" s="3">
        <v>3.8204444444444436</v>
      </c>
      <c r="U363" s="3">
        <v>0</v>
      </c>
      <c r="V363" s="3">
        <f>SUM(Table2[[#This Row],[Occupational Therapist Hours]:[OT Aide Hours]])/Table2[[#This Row],[MDS Census]]</f>
        <v>0.1301657804191429</v>
      </c>
      <c r="W363" s="3">
        <v>5.3707777777777759</v>
      </c>
      <c r="X363" s="3">
        <v>8.8662222222222216</v>
      </c>
      <c r="Y363" s="3">
        <v>0</v>
      </c>
      <c r="Z363" s="3">
        <f>SUM(Table2[[#This Row],[Physical Therapist (PT) Hours]:[PT Aide Hours]])/Table2[[#This Row],[MDS Census]]</f>
        <v>0.20039568345323736</v>
      </c>
      <c r="AA363" s="3">
        <v>0</v>
      </c>
      <c r="AB363" s="3">
        <v>0</v>
      </c>
      <c r="AC363" s="3">
        <v>0</v>
      </c>
      <c r="AD363" s="3">
        <v>0</v>
      </c>
      <c r="AE363" s="3">
        <v>0</v>
      </c>
      <c r="AF363" s="3">
        <v>0</v>
      </c>
      <c r="AG363" s="3">
        <v>0</v>
      </c>
      <c r="AH363" s="1" t="s">
        <v>361</v>
      </c>
      <c r="AI363" s="17">
        <v>5</v>
      </c>
      <c r="AJ363" s="1"/>
    </row>
    <row r="364" spans="1:36" x14ac:dyDescent="0.2">
      <c r="A364" s="1" t="s">
        <v>680</v>
      </c>
      <c r="B364" s="1" t="s">
        <v>1047</v>
      </c>
      <c r="C364" s="1" t="s">
        <v>1420</v>
      </c>
      <c r="D364" s="1" t="s">
        <v>1741</v>
      </c>
      <c r="E364" s="3">
        <v>100.27777777777777</v>
      </c>
      <c r="F364" s="3">
        <v>38.038888888888891</v>
      </c>
      <c r="G364" s="3">
        <v>0.55555555555555558</v>
      </c>
      <c r="H364" s="3">
        <v>0.62222222222222234</v>
      </c>
      <c r="I364" s="3">
        <v>4.4566666666666679</v>
      </c>
      <c r="J364" s="3">
        <v>0</v>
      </c>
      <c r="K364" s="3">
        <v>1.3333333333333332E-2</v>
      </c>
      <c r="L364" s="3">
        <v>4.475888888888889</v>
      </c>
      <c r="M364" s="3">
        <v>0</v>
      </c>
      <c r="N364" s="3">
        <v>4.8888888888888893</v>
      </c>
      <c r="O364" s="3">
        <f>SUM(Table2[[#This Row],[Qualified Social Work Staff Hours]:[Other Social Work Staff Hours]])/Table2[[#This Row],[MDS Census]]</f>
        <v>4.8753462603878125E-2</v>
      </c>
      <c r="P364" s="3">
        <v>5.2444444444444445</v>
      </c>
      <c r="Q364" s="3">
        <v>7.3111111111111109</v>
      </c>
      <c r="R364" s="3">
        <f>SUM(Table2[[#This Row],[Qualified Activities Professional Hours]:[Other Activities Professional Hours]])/Table2[[#This Row],[MDS Census]]</f>
        <v>0.12520775623268698</v>
      </c>
      <c r="S364" s="3">
        <v>9.8970000000000002</v>
      </c>
      <c r="T364" s="3">
        <v>4.6417777777777776</v>
      </c>
      <c r="U364" s="3">
        <v>0</v>
      </c>
      <c r="V364" s="3">
        <f>SUM(Table2[[#This Row],[Occupational Therapist Hours]:[OT Aide Hours]])/Table2[[#This Row],[MDS Census]]</f>
        <v>0.14498504155124656</v>
      </c>
      <c r="W364" s="3">
        <v>7.2016666666666662</v>
      </c>
      <c r="X364" s="3">
        <v>18.398666666666664</v>
      </c>
      <c r="Y364" s="3">
        <v>4.951666666666668</v>
      </c>
      <c r="Z364" s="3">
        <f>SUM(Table2[[#This Row],[Physical Therapist (PT) Hours]:[PT Aide Hours]])/Table2[[#This Row],[MDS Census]]</f>
        <v>0.30467368421052632</v>
      </c>
      <c r="AA364" s="3">
        <v>0</v>
      </c>
      <c r="AB364" s="3">
        <v>0</v>
      </c>
      <c r="AC364" s="3">
        <v>0</v>
      </c>
      <c r="AD364" s="3">
        <v>0</v>
      </c>
      <c r="AE364" s="3">
        <v>0</v>
      </c>
      <c r="AF364" s="3">
        <v>2.29</v>
      </c>
      <c r="AG364" s="3">
        <v>0</v>
      </c>
      <c r="AH364" s="1" t="s">
        <v>362</v>
      </c>
      <c r="AI364" s="17">
        <v>5</v>
      </c>
      <c r="AJ364" s="1"/>
    </row>
    <row r="365" spans="1:36" x14ac:dyDescent="0.2">
      <c r="A365" s="1" t="s">
        <v>680</v>
      </c>
      <c r="B365" s="1" t="s">
        <v>1048</v>
      </c>
      <c r="C365" s="1" t="s">
        <v>1561</v>
      </c>
      <c r="D365" s="1" t="s">
        <v>1754</v>
      </c>
      <c r="E365" s="3">
        <v>30.244444444444444</v>
      </c>
      <c r="F365" s="3">
        <v>5.2444444444444445</v>
      </c>
      <c r="G365" s="3">
        <v>0</v>
      </c>
      <c r="H365" s="3">
        <v>0</v>
      </c>
      <c r="I365" s="3">
        <v>0</v>
      </c>
      <c r="J365" s="3">
        <v>0</v>
      </c>
      <c r="K365" s="3">
        <v>0</v>
      </c>
      <c r="L365" s="3">
        <v>10.059111111111111</v>
      </c>
      <c r="M365" s="3">
        <v>6.9444444444444446</v>
      </c>
      <c r="N365" s="3">
        <v>0</v>
      </c>
      <c r="O365" s="3">
        <f>SUM(Table2[[#This Row],[Qualified Social Work Staff Hours]:[Other Social Work Staff Hours]])/Table2[[#This Row],[MDS Census]]</f>
        <v>0.22961058045554741</v>
      </c>
      <c r="P365" s="3">
        <v>0</v>
      </c>
      <c r="Q365" s="3">
        <v>23.514444444444447</v>
      </c>
      <c r="R365" s="3">
        <f>SUM(Table2[[#This Row],[Qualified Activities Professional Hours]:[Other Activities Professional Hours]])/Table2[[#This Row],[MDS Census]]</f>
        <v>0.77747979426892</v>
      </c>
      <c r="S365" s="3">
        <v>8.6832222222222235</v>
      </c>
      <c r="T365" s="3">
        <v>9.5837777777777795</v>
      </c>
      <c r="U365" s="3">
        <v>0</v>
      </c>
      <c r="V365" s="3">
        <f>SUM(Table2[[#This Row],[Occupational Therapist Hours]:[OT Aide Hours]])/Table2[[#This Row],[MDS Census]]</f>
        <v>0.60397869213813382</v>
      </c>
      <c r="W365" s="3">
        <v>7.3250000000000002</v>
      </c>
      <c r="X365" s="3">
        <v>11.350111111111111</v>
      </c>
      <c r="Y365" s="3">
        <v>4.8487777777777774</v>
      </c>
      <c r="Z365" s="3">
        <f>SUM(Table2[[#This Row],[Physical Therapist (PT) Hours]:[PT Aide Hours]])/Table2[[#This Row],[MDS Census]]</f>
        <v>0.77779206465833939</v>
      </c>
      <c r="AA365" s="3">
        <v>0</v>
      </c>
      <c r="AB365" s="3">
        <v>0</v>
      </c>
      <c r="AC365" s="3">
        <v>0</v>
      </c>
      <c r="AD365" s="3">
        <v>0</v>
      </c>
      <c r="AE365" s="3">
        <v>0</v>
      </c>
      <c r="AF365" s="3">
        <v>0</v>
      </c>
      <c r="AG365" s="3">
        <v>0</v>
      </c>
      <c r="AH365" s="1" t="s">
        <v>363</v>
      </c>
      <c r="AI365" s="17">
        <v>5</v>
      </c>
      <c r="AJ365" s="1"/>
    </row>
    <row r="366" spans="1:36" x14ac:dyDescent="0.2">
      <c r="A366" s="1" t="s">
        <v>680</v>
      </c>
      <c r="B366" s="1" t="s">
        <v>1049</v>
      </c>
      <c r="C366" s="1" t="s">
        <v>1439</v>
      </c>
      <c r="D366" s="1" t="s">
        <v>1741</v>
      </c>
      <c r="E366" s="3">
        <v>115.76666666666667</v>
      </c>
      <c r="F366" s="3">
        <v>5.5111111111111111</v>
      </c>
      <c r="G366" s="3">
        <v>1.9888888888888889</v>
      </c>
      <c r="H366" s="3">
        <v>0.54788888888888909</v>
      </c>
      <c r="I366" s="3">
        <v>0</v>
      </c>
      <c r="J366" s="3">
        <v>0</v>
      </c>
      <c r="K366" s="3">
        <v>0</v>
      </c>
      <c r="L366" s="3">
        <v>2.9024444444444439</v>
      </c>
      <c r="M366" s="3">
        <v>0</v>
      </c>
      <c r="N366" s="3">
        <v>44.141666666666666</v>
      </c>
      <c r="O366" s="3">
        <f>SUM(Table2[[#This Row],[Qualified Social Work Staff Hours]:[Other Social Work Staff Hours]])/Table2[[#This Row],[MDS Census]]</f>
        <v>0.38129858911603798</v>
      </c>
      <c r="P366" s="3">
        <v>5.333333333333333</v>
      </c>
      <c r="Q366" s="3">
        <v>13.530555555555555</v>
      </c>
      <c r="R366" s="3">
        <f>SUM(Table2[[#This Row],[Qualified Activities Professional Hours]:[Other Activities Professional Hours]])/Table2[[#This Row],[MDS Census]]</f>
        <v>0.16294749976005374</v>
      </c>
      <c r="S366" s="3">
        <v>5.416666666666667</v>
      </c>
      <c r="T366" s="3">
        <v>5.8984444444444444</v>
      </c>
      <c r="U366" s="3">
        <v>0</v>
      </c>
      <c r="V366" s="3">
        <f>SUM(Table2[[#This Row],[Occupational Therapist Hours]:[OT Aide Hours]])/Table2[[#This Row],[MDS Census]]</f>
        <v>9.7740666090795666E-2</v>
      </c>
      <c r="W366" s="3">
        <v>5.6833333333333336</v>
      </c>
      <c r="X366" s="3">
        <v>11.09</v>
      </c>
      <c r="Y366" s="3">
        <v>0</v>
      </c>
      <c r="Z366" s="3">
        <f>SUM(Table2[[#This Row],[Physical Therapist (PT) Hours]:[PT Aide Hours]])/Table2[[#This Row],[MDS Census]]</f>
        <v>0.14488914483155774</v>
      </c>
      <c r="AA366" s="3">
        <v>0</v>
      </c>
      <c r="AB366" s="3">
        <v>0</v>
      </c>
      <c r="AC366" s="3">
        <v>0</v>
      </c>
      <c r="AD366" s="3">
        <v>0</v>
      </c>
      <c r="AE366" s="3">
        <v>0</v>
      </c>
      <c r="AF366" s="3">
        <v>0</v>
      </c>
      <c r="AG366" s="3">
        <v>0</v>
      </c>
      <c r="AH366" s="1" t="s">
        <v>364</v>
      </c>
      <c r="AI366" s="17">
        <v>5</v>
      </c>
      <c r="AJ366" s="1"/>
    </row>
    <row r="367" spans="1:36" x14ac:dyDescent="0.2">
      <c r="A367" s="1" t="s">
        <v>680</v>
      </c>
      <c r="B367" s="1" t="s">
        <v>1050</v>
      </c>
      <c r="C367" s="1" t="s">
        <v>1601</v>
      </c>
      <c r="D367" s="1" t="s">
        <v>1742</v>
      </c>
      <c r="E367" s="3">
        <v>36.388888888888886</v>
      </c>
      <c r="F367" s="3">
        <v>8.9441111111111109</v>
      </c>
      <c r="G367" s="3">
        <v>0</v>
      </c>
      <c r="H367" s="3">
        <v>0</v>
      </c>
      <c r="I367" s="3">
        <v>0</v>
      </c>
      <c r="J367" s="3">
        <v>0</v>
      </c>
      <c r="K367" s="3">
        <v>0</v>
      </c>
      <c r="L367" s="3">
        <v>3.5270000000000006</v>
      </c>
      <c r="M367" s="3">
        <v>5.559111111111112</v>
      </c>
      <c r="N367" s="3">
        <v>0</v>
      </c>
      <c r="O367" s="3">
        <f>SUM(Table2[[#This Row],[Qualified Social Work Staff Hours]:[Other Social Work Staff Hours]])/Table2[[#This Row],[MDS Census]]</f>
        <v>0.15276946564885499</v>
      </c>
      <c r="P367" s="3">
        <v>5.5023333333333335</v>
      </c>
      <c r="Q367" s="3">
        <v>0</v>
      </c>
      <c r="R367" s="3">
        <f>SUM(Table2[[#This Row],[Qualified Activities Professional Hours]:[Other Activities Professional Hours]])/Table2[[#This Row],[MDS Census]]</f>
        <v>0.15120916030534354</v>
      </c>
      <c r="S367" s="3">
        <v>5.1402222222222225</v>
      </c>
      <c r="T367" s="3">
        <v>0.8505555555555554</v>
      </c>
      <c r="U367" s="3">
        <v>0</v>
      </c>
      <c r="V367" s="3">
        <f>SUM(Table2[[#This Row],[Occupational Therapist Hours]:[OT Aide Hours]])/Table2[[#This Row],[MDS Census]]</f>
        <v>0.16463206106870229</v>
      </c>
      <c r="W367" s="3">
        <v>2.8087777777777774</v>
      </c>
      <c r="X367" s="3">
        <v>4.7492222222222225</v>
      </c>
      <c r="Y367" s="3">
        <v>9.8168888888888866</v>
      </c>
      <c r="Z367" s="3">
        <f>SUM(Table2[[#This Row],[Physical Therapist (PT) Hours]:[PT Aide Hours]])/Table2[[#This Row],[MDS Census]]</f>
        <v>0.4774778625954198</v>
      </c>
      <c r="AA367" s="3">
        <v>0</v>
      </c>
      <c r="AB367" s="3">
        <v>0</v>
      </c>
      <c r="AC367" s="3">
        <v>0</v>
      </c>
      <c r="AD367" s="3">
        <v>0</v>
      </c>
      <c r="AE367" s="3">
        <v>0</v>
      </c>
      <c r="AF367" s="3">
        <v>0</v>
      </c>
      <c r="AG367" s="3">
        <v>0</v>
      </c>
      <c r="AH367" s="1" t="s">
        <v>365</v>
      </c>
      <c r="AI367" s="17">
        <v>5</v>
      </c>
      <c r="AJ367" s="1"/>
    </row>
    <row r="368" spans="1:36" x14ac:dyDescent="0.2">
      <c r="A368" s="1" t="s">
        <v>680</v>
      </c>
      <c r="B368" s="1" t="s">
        <v>1051</v>
      </c>
      <c r="C368" s="1" t="s">
        <v>1443</v>
      </c>
      <c r="D368" s="1" t="s">
        <v>1741</v>
      </c>
      <c r="E368" s="3">
        <v>108.91111111111111</v>
      </c>
      <c r="F368" s="3">
        <v>11.2</v>
      </c>
      <c r="G368" s="3">
        <v>0</v>
      </c>
      <c r="H368" s="3">
        <v>0</v>
      </c>
      <c r="I368" s="3">
        <v>2.0222222222222221</v>
      </c>
      <c r="J368" s="3">
        <v>0</v>
      </c>
      <c r="K368" s="3">
        <v>0</v>
      </c>
      <c r="L368" s="3">
        <v>0</v>
      </c>
      <c r="M368" s="3">
        <v>5.4249999999999998</v>
      </c>
      <c r="N368" s="3">
        <v>10.702777777777778</v>
      </c>
      <c r="O368" s="3">
        <f>SUM(Table2[[#This Row],[Qualified Social Work Staff Hours]:[Other Social Work Staff Hours]])/Table2[[#This Row],[MDS Census]]</f>
        <v>0.14808202407671903</v>
      </c>
      <c r="P368" s="3">
        <v>3.0388888888888888</v>
      </c>
      <c r="Q368" s="3">
        <v>12.838888888888889</v>
      </c>
      <c r="R368" s="3">
        <f>SUM(Table2[[#This Row],[Qualified Activities Professional Hours]:[Other Activities Professional Hours]])/Table2[[#This Row],[MDS Census]]</f>
        <v>0.14578657416853702</v>
      </c>
      <c r="S368" s="3">
        <v>0</v>
      </c>
      <c r="T368" s="3">
        <v>0</v>
      </c>
      <c r="U368" s="3">
        <v>0</v>
      </c>
      <c r="V368" s="3">
        <f>SUM(Table2[[#This Row],[Occupational Therapist Hours]:[OT Aide Hours]])/Table2[[#This Row],[MDS Census]]</f>
        <v>0</v>
      </c>
      <c r="W368" s="3">
        <v>0</v>
      </c>
      <c r="X368" s="3">
        <v>0</v>
      </c>
      <c r="Y368" s="3">
        <v>0</v>
      </c>
      <c r="Z368" s="3">
        <f>SUM(Table2[[#This Row],[Physical Therapist (PT) Hours]:[PT Aide Hours]])/Table2[[#This Row],[MDS Census]]</f>
        <v>0</v>
      </c>
      <c r="AA368" s="3">
        <v>0</v>
      </c>
      <c r="AB368" s="3">
        <v>0</v>
      </c>
      <c r="AC368" s="3">
        <v>0</v>
      </c>
      <c r="AD368" s="3">
        <v>0</v>
      </c>
      <c r="AE368" s="3">
        <v>0</v>
      </c>
      <c r="AF368" s="3">
        <v>0</v>
      </c>
      <c r="AG368" s="3">
        <v>0</v>
      </c>
      <c r="AH368" s="1" t="s">
        <v>366</v>
      </c>
      <c r="AI368" s="17">
        <v>5</v>
      </c>
      <c r="AJ368" s="1"/>
    </row>
    <row r="369" spans="1:36" x14ac:dyDescent="0.2">
      <c r="A369" s="1" t="s">
        <v>680</v>
      </c>
      <c r="B369" s="1" t="s">
        <v>1052</v>
      </c>
      <c r="C369" s="1" t="s">
        <v>1453</v>
      </c>
      <c r="D369" s="1" t="s">
        <v>1751</v>
      </c>
      <c r="E369" s="3">
        <v>86.144444444444446</v>
      </c>
      <c r="F369" s="3">
        <v>38.790111111111109</v>
      </c>
      <c r="G369" s="3">
        <v>0</v>
      </c>
      <c r="H369" s="3">
        <v>0.25555555555555554</v>
      </c>
      <c r="I369" s="3">
        <v>1.3555555555555556</v>
      </c>
      <c r="J369" s="3">
        <v>3.3333333333333333E-2</v>
      </c>
      <c r="K369" s="3">
        <v>0</v>
      </c>
      <c r="L369" s="3">
        <v>0.60000000000000009</v>
      </c>
      <c r="M369" s="3">
        <v>0</v>
      </c>
      <c r="N369" s="3">
        <v>5.5444444444444443</v>
      </c>
      <c r="O369" s="3">
        <f>SUM(Table2[[#This Row],[Qualified Social Work Staff Hours]:[Other Social Work Staff Hours]])/Table2[[#This Row],[MDS Census]]</f>
        <v>6.4362182381013794E-2</v>
      </c>
      <c r="P369" s="3">
        <v>3.3027777777777789</v>
      </c>
      <c r="Q369" s="3">
        <v>2.7200000000000006</v>
      </c>
      <c r="R369" s="3">
        <f>SUM(Table2[[#This Row],[Qualified Activities Professional Hours]:[Other Activities Professional Hours]])/Table2[[#This Row],[MDS Census]]</f>
        <v>6.9914871662582243E-2</v>
      </c>
      <c r="S369" s="3">
        <v>1.4788888888888891</v>
      </c>
      <c r="T369" s="3">
        <v>4.7066666666666661</v>
      </c>
      <c r="U369" s="3">
        <v>0</v>
      </c>
      <c r="V369" s="3">
        <f>SUM(Table2[[#This Row],[Occupational Therapist Hours]:[OT Aide Hours]])/Table2[[#This Row],[MDS Census]]</f>
        <v>7.1804462788597964E-2</v>
      </c>
      <c r="W369" s="3">
        <v>2.6397777777777787</v>
      </c>
      <c r="X369" s="3">
        <v>5.1322222222222216</v>
      </c>
      <c r="Y369" s="3">
        <v>0</v>
      </c>
      <c r="Z369" s="3">
        <f>SUM(Table2[[#This Row],[Physical Therapist (PT) Hours]:[PT Aide Hours]])/Table2[[#This Row],[MDS Census]]</f>
        <v>9.0220559783309687E-2</v>
      </c>
      <c r="AA369" s="3">
        <v>0</v>
      </c>
      <c r="AB369" s="3">
        <v>0</v>
      </c>
      <c r="AC369" s="3">
        <v>0</v>
      </c>
      <c r="AD369" s="3">
        <v>0</v>
      </c>
      <c r="AE369" s="3">
        <v>0</v>
      </c>
      <c r="AF369" s="3">
        <v>0</v>
      </c>
      <c r="AG369" s="3">
        <v>0</v>
      </c>
      <c r="AH369" s="1" t="s">
        <v>367</v>
      </c>
      <c r="AI369" s="17">
        <v>5</v>
      </c>
      <c r="AJ369" s="1"/>
    </row>
    <row r="370" spans="1:36" x14ac:dyDescent="0.2">
      <c r="A370" s="1" t="s">
        <v>680</v>
      </c>
      <c r="B370" s="1" t="s">
        <v>1053</v>
      </c>
      <c r="C370" s="1" t="s">
        <v>1483</v>
      </c>
      <c r="D370" s="1" t="s">
        <v>1769</v>
      </c>
      <c r="E370" s="3">
        <v>63.655555555555559</v>
      </c>
      <c r="F370" s="3">
        <v>36.611111111111114</v>
      </c>
      <c r="G370" s="3">
        <v>0</v>
      </c>
      <c r="H370" s="3">
        <v>0.34722222222222221</v>
      </c>
      <c r="I370" s="3">
        <v>7.4999999999999997E-2</v>
      </c>
      <c r="J370" s="3">
        <v>0</v>
      </c>
      <c r="K370" s="3">
        <v>0</v>
      </c>
      <c r="L370" s="3">
        <v>8.3174444444444458</v>
      </c>
      <c r="M370" s="3">
        <v>0</v>
      </c>
      <c r="N370" s="3">
        <v>5.3666666666666663</v>
      </c>
      <c r="O370" s="3">
        <f>SUM(Table2[[#This Row],[Qualified Social Work Staff Hours]:[Other Social Work Staff Hours]])/Table2[[#This Row],[MDS Census]]</f>
        <v>8.4307907139116761E-2</v>
      </c>
      <c r="P370" s="3">
        <v>5.3944444444444448</v>
      </c>
      <c r="Q370" s="3">
        <v>8.3944444444444439</v>
      </c>
      <c r="R370" s="3">
        <f>SUM(Table2[[#This Row],[Qualified Activities Professional Hours]:[Other Activities Professional Hours]])/Table2[[#This Row],[MDS Census]]</f>
        <v>0.21661721068249257</v>
      </c>
      <c r="S370" s="3">
        <v>3.963888888888889</v>
      </c>
      <c r="T370" s="3">
        <v>6.049555555555556</v>
      </c>
      <c r="U370" s="3">
        <v>0</v>
      </c>
      <c r="V370" s="3">
        <f>SUM(Table2[[#This Row],[Occupational Therapist Hours]:[OT Aide Hours]])/Table2[[#This Row],[MDS Census]]</f>
        <v>0.15730668528539013</v>
      </c>
      <c r="W370" s="3">
        <v>1.8205555555555561</v>
      </c>
      <c r="X370" s="3">
        <v>6.2945555555555543</v>
      </c>
      <c r="Y370" s="3">
        <v>0</v>
      </c>
      <c r="Z370" s="3">
        <f>SUM(Table2[[#This Row],[Physical Therapist (PT) Hours]:[PT Aide Hours]])/Table2[[#This Row],[MDS Census]]</f>
        <v>0.1274847268284168</v>
      </c>
      <c r="AA370" s="3">
        <v>0</v>
      </c>
      <c r="AB370" s="3">
        <v>0</v>
      </c>
      <c r="AC370" s="3">
        <v>0</v>
      </c>
      <c r="AD370" s="3">
        <v>0</v>
      </c>
      <c r="AE370" s="3">
        <v>0</v>
      </c>
      <c r="AF370" s="3">
        <v>0</v>
      </c>
      <c r="AG370" s="3">
        <v>0</v>
      </c>
      <c r="AH370" s="1" t="s">
        <v>368</v>
      </c>
      <c r="AI370" s="17">
        <v>5</v>
      </c>
      <c r="AJ370" s="1"/>
    </row>
    <row r="371" spans="1:36" x14ac:dyDescent="0.2">
      <c r="A371" s="1" t="s">
        <v>680</v>
      </c>
      <c r="B371" s="1" t="s">
        <v>1054</v>
      </c>
      <c r="C371" s="1" t="s">
        <v>1602</v>
      </c>
      <c r="D371" s="1" t="s">
        <v>1733</v>
      </c>
      <c r="E371" s="3">
        <v>119.31111111111112</v>
      </c>
      <c r="F371" s="3">
        <v>5.4222222222222225</v>
      </c>
      <c r="G371" s="3">
        <v>0.33333333333333331</v>
      </c>
      <c r="H371" s="3">
        <v>0.75955555555555587</v>
      </c>
      <c r="I371" s="3">
        <v>5.6</v>
      </c>
      <c r="J371" s="3">
        <v>0</v>
      </c>
      <c r="K371" s="3">
        <v>0</v>
      </c>
      <c r="L371" s="3">
        <v>4.2416666666666654</v>
      </c>
      <c r="M371" s="3">
        <v>0</v>
      </c>
      <c r="N371" s="3">
        <v>18.844444444444445</v>
      </c>
      <c r="O371" s="3">
        <f>SUM(Table2[[#This Row],[Qualified Social Work Staff Hours]:[Other Social Work Staff Hours]])/Table2[[#This Row],[MDS Census]]</f>
        <v>0.15794375116409015</v>
      </c>
      <c r="P371" s="3">
        <v>5.2444444444444445</v>
      </c>
      <c r="Q371" s="3">
        <v>8.7249999999999996</v>
      </c>
      <c r="R371" s="3">
        <f>SUM(Table2[[#This Row],[Qualified Activities Professional Hours]:[Other Activities Professional Hours]])/Table2[[#This Row],[MDS Census]]</f>
        <v>0.11708418699944123</v>
      </c>
      <c r="S371" s="3">
        <v>6.1327777777777781</v>
      </c>
      <c r="T371" s="3">
        <v>10.414888888888887</v>
      </c>
      <c r="U371" s="3">
        <v>0</v>
      </c>
      <c r="V371" s="3">
        <f>SUM(Table2[[#This Row],[Occupational Therapist Hours]:[OT Aide Hours]])/Table2[[#This Row],[MDS Census]]</f>
        <v>0.13869342521884892</v>
      </c>
      <c r="W371" s="3">
        <v>7.0656666666666679</v>
      </c>
      <c r="X371" s="3">
        <v>16.586777777777783</v>
      </c>
      <c r="Y371" s="3">
        <v>0</v>
      </c>
      <c r="Z371" s="3">
        <f>SUM(Table2[[#This Row],[Physical Therapist (PT) Hours]:[PT Aide Hours]])/Table2[[#This Row],[MDS Census]]</f>
        <v>0.1982417582417583</v>
      </c>
      <c r="AA371" s="3">
        <v>0</v>
      </c>
      <c r="AB371" s="3">
        <v>0</v>
      </c>
      <c r="AC371" s="3">
        <v>0</v>
      </c>
      <c r="AD371" s="3">
        <v>0</v>
      </c>
      <c r="AE371" s="3">
        <v>0</v>
      </c>
      <c r="AF371" s="3">
        <v>0.74755555555555553</v>
      </c>
      <c r="AG371" s="3">
        <v>0</v>
      </c>
      <c r="AH371" s="1" t="s">
        <v>369</v>
      </c>
      <c r="AI371" s="17">
        <v>5</v>
      </c>
      <c r="AJ371" s="1"/>
    </row>
    <row r="372" spans="1:36" x14ac:dyDescent="0.2">
      <c r="A372" s="1" t="s">
        <v>680</v>
      </c>
      <c r="B372" s="1" t="s">
        <v>1055</v>
      </c>
      <c r="C372" s="1" t="s">
        <v>1441</v>
      </c>
      <c r="D372" s="1" t="s">
        <v>1757</v>
      </c>
      <c r="E372" s="3">
        <v>67.033333333333331</v>
      </c>
      <c r="F372" s="3">
        <v>28.661111111111111</v>
      </c>
      <c r="G372" s="3">
        <v>0.26666666666666666</v>
      </c>
      <c r="H372" s="3">
        <v>0.20555555555555555</v>
      </c>
      <c r="I372" s="3">
        <v>38.352777777777774</v>
      </c>
      <c r="J372" s="3">
        <v>0</v>
      </c>
      <c r="K372" s="3">
        <v>0</v>
      </c>
      <c r="L372" s="3">
        <v>0.53066666666666662</v>
      </c>
      <c r="M372" s="3">
        <v>7.2222222222222215E-2</v>
      </c>
      <c r="N372" s="3">
        <v>0</v>
      </c>
      <c r="O372" s="3">
        <f>SUM(Table2[[#This Row],[Qualified Social Work Staff Hours]:[Other Social Work Staff Hours]])/Table2[[#This Row],[MDS Census]]</f>
        <v>1.0774075915796451E-3</v>
      </c>
      <c r="P372" s="3">
        <v>5.427777777777778</v>
      </c>
      <c r="Q372" s="3">
        <v>7.9972222222222218</v>
      </c>
      <c r="R372" s="3">
        <f>SUM(Table2[[#This Row],[Qualified Activities Professional Hours]:[Other Activities Professional Hours]])/Table2[[#This Row],[MDS Census]]</f>
        <v>0.20027349577324716</v>
      </c>
      <c r="S372" s="3">
        <v>1.6171111111111109</v>
      </c>
      <c r="T372" s="3">
        <v>2.7507777777777775</v>
      </c>
      <c r="U372" s="3">
        <v>0</v>
      </c>
      <c r="V372" s="3">
        <f>SUM(Table2[[#This Row],[Occupational Therapist Hours]:[OT Aide Hours]])/Table2[[#This Row],[MDS Census]]</f>
        <v>6.5159953588596053E-2</v>
      </c>
      <c r="W372" s="3">
        <v>3.3816666666666668</v>
      </c>
      <c r="X372" s="3">
        <v>0.25055555555555559</v>
      </c>
      <c r="Y372" s="3">
        <v>0</v>
      </c>
      <c r="Z372" s="3">
        <f>SUM(Table2[[#This Row],[Physical Therapist (PT) Hours]:[PT Aide Hours]])/Table2[[#This Row],[MDS Census]]</f>
        <v>5.4185314105751704E-2</v>
      </c>
      <c r="AA372" s="3">
        <v>4.0166666666666666</v>
      </c>
      <c r="AB372" s="3">
        <v>0</v>
      </c>
      <c r="AC372" s="3">
        <v>1.7773333333333337</v>
      </c>
      <c r="AD372" s="3">
        <v>0</v>
      </c>
      <c r="AE372" s="3">
        <v>0</v>
      </c>
      <c r="AF372" s="3">
        <v>0</v>
      </c>
      <c r="AG372" s="3">
        <v>0</v>
      </c>
      <c r="AH372" s="1" t="s">
        <v>370</v>
      </c>
      <c r="AI372" s="17">
        <v>5</v>
      </c>
      <c r="AJ372" s="1"/>
    </row>
    <row r="373" spans="1:36" x14ac:dyDescent="0.2">
      <c r="A373" s="1" t="s">
        <v>680</v>
      </c>
      <c r="B373" s="1" t="s">
        <v>1056</v>
      </c>
      <c r="C373" s="1" t="s">
        <v>1603</v>
      </c>
      <c r="D373" s="1" t="s">
        <v>1733</v>
      </c>
      <c r="E373" s="3">
        <v>133.34444444444443</v>
      </c>
      <c r="F373" s="3">
        <v>49.241666666666667</v>
      </c>
      <c r="G373" s="3">
        <v>0.33333333333333331</v>
      </c>
      <c r="H373" s="3">
        <v>0.80444444444444452</v>
      </c>
      <c r="I373" s="3">
        <v>1.4411111111111106</v>
      </c>
      <c r="J373" s="3">
        <v>0</v>
      </c>
      <c r="K373" s="3">
        <v>0</v>
      </c>
      <c r="L373" s="3">
        <v>4.5429999999999984</v>
      </c>
      <c r="M373" s="3">
        <v>0</v>
      </c>
      <c r="N373" s="3">
        <v>5.3083333333333336</v>
      </c>
      <c r="O373" s="3">
        <f>SUM(Table2[[#This Row],[Qualified Social Work Staff Hours]:[Other Social Work Staff Hours]])/Table2[[#This Row],[MDS Census]]</f>
        <v>3.9809182568119328E-2</v>
      </c>
      <c r="P373" s="3">
        <v>5.6</v>
      </c>
      <c r="Q373" s="3">
        <v>22.658333333333335</v>
      </c>
      <c r="R373" s="3">
        <f>SUM(Table2[[#This Row],[Qualified Activities Professional Hours]:[Other Activities Professional Hours]])/Table2[[#This Row],[MDS Census]]</f>
        <v>0.21191984001333222</v>
      </c>
      <c r="S373" s="3">
        <v>4.0453333333333328</v>
      </c>
      <c r="T373" s="3">
        <v>8.1210000000000004</v>
      </c>
      <c r="U373" s="3">
        <v>0</v>
      </c>
      <c r="V373" s="3">
        <f>SUM(Table2[[#This Row],[Occupational Therapist Hours]:[OT Aide Hours]])/Table2[[#This Row],[MDS Census]]</f>
        <v>9.1239896675277071E-2</v>
      </c>
      <c r="W373" s="3">
        <v>12.146444444444437</v>
      </c>
      <c r="X373" s="3">
        <v>4.5308888888888887</v>
      </c>
      <c r="Y373" s="3">
        <v>3.3338888888888882</v>
      </c>
      <c r="Z373" s="3">
        <f>SUM(Table2[[#This Row],[Physical Therapist (PT) Hours]:[PT Aide Hours]])/Table2[[#This Row],[MDS Census]]</f>
        <v>0.15007166069494204</v>
      </c>
      <c r="AA373" s="3">
        <v>0</v>
      </c>
      <c r="AB373" s="3">
        <v>0</v>
      </c>
      <c r="AC373" s="3">
        <v>0</v>
      </c>
      <c r="AD373" s="3">
        <v>5.1305555555555555</v>
      </c>
      <c r="AE373" s="3">
        <v>0</v>
      </c>
      <c r="AF373" s="3">
        <v>0.15777777777777779</v>
      </c>
      <c r="AG373" s="3">
        <v>0.13333333333333333</v>
      </c>
      <c r="AH373" s="1" t="s">
        <v>371</v>
      </c>
      <c r="AI373" s="17">
        <v>5</v>
      </c>
      <c r="AJ373" s="1"/>
    </row>
    <row r="374" spans="1:36" x14ac:dyDescent="0.2">
      <c r="A374" s="1" t="s">
        <v>680</v>
      </c>
      <c r="B374" s="1" t="s">
        <v>1057</v>
      </c>
      <c r="C374" s="1" t="s">
        <v>1604</v>
      </c>
      <c r="D374" s="1" t="s">
        <v>1783</v>
      </c>
      <c r="E374" s="3">
        <v>31.744444444444444</v>
      </c>
      <c r="F374" s="3">
        <v>4.8888888888888893</v>
      </c>
      <c r="G374" s="3">
        <v>0</v>
      </c>
      <c r="H374" s="3">
        <v>0.17777777777777778</v>
      </c>
      <c r="I374" s="3">
        <v>0.38333333333333336</v>
      </c>
      <c r="J374" s="3">
        <v>0</v>
      </c>
      <c r="K374" s="3">
        <v>0</v>
      </c>
      <c r="L374" s="3">
        <v>0.34033333333333327</v>
      </c>
      <c r="M374" s="3">
        <v>0</v>
      </c>
      <c r="N374" s="3">
        <v>5.35</v>
      </c>
      <c r="O374" s="3">
        <f>SUM(Table2[[#This Row],[Qualified Social Work Staff Hours]:[Other Social Work Staff Hours]])/Table2[[#This Row],[MDS Census]]</f>
        <v>0.16853342667133356</v>
      </c>
      <c r="P374" s="3">
        <v>4.8388888888888886</v>
      </c>
      <c r="Q374" s="3">
        <v>5.2694444444444448</v>
      </c>
      <c r="R374" s="3">
        <f>SUM(Table2[[#This Row],[Qualified Activities Professional Hours]:[Other Activities Professional Hours]])/Table2[[#This Row],[MDS Census]]</f>
        <v>0.31842842142107108</v>
      </c>
      <c r="S374" s="3">
        <v>0.72788888888888881</v>
      </c>
      <c r="T374" s="3">
        <v>3.5404444444444443</v>
      </c>
      <c r="U374" s="3">
        <v>0</v>
      </c>
      <c r="V374" s="3">
        <f>SUM(Table2[[#This Row],[Occupational Therapist Hours]:[OT Aide Hours]])/Table2[[#This Row],[MDS Census]]</f>
        <v>0.13445922296114804</v>
      </c>
      <c r="W374" s="3">
        <v>0.6594444444444445</v>
      </c>
      <c r="X374" s="3">
        <v>4.1517777777777773</v>
      </c>
      <c r="Y374" s="3">
        <v>0</v>
      </c>
      <c r="Z374" s="3">
        <f>SUM(Table2[[#This Row],[Physical Therapist (PT) Hours]:[PT Aide Hours]])/Table2[[#This Row],[MDS Census]]</f>
        <v>0.15156107805390268</v>
      </c>
      <c r="AA374" s="3">
        <v>0</v>
      </c>
      <c r="AB374" s="3">
        <v>0</v>
      </c>
      <c r="AC374" s="3">
        <v>0</v>
      </c>
      <c r="AD374" s="3">
        <v>0</v>
      </c>
      <c r="AE374" s="3">
        <v>0</v>
      </c>
      <c r="AF374" s="3">
        <v>0</v>
      </c>
      <c r="AG374" s="3">
        <v>0</v>
      </c>
      <c r="AH374" s="1" t="s">
        <v>372</v>
      </c>
      <c r="AI374" s="17">
        <v>5</v>
      </c>
      <c r="AJ374" s="1"/>
    </row>
    <row r="375" spans="1:36" x14ac:dyDescent="0.2">
      <c r="A375" s="1" t="s">
        <v>680</v>
      </c>
      <c r="B375" s="1" t="s">
        <v>1058</v>
      </c>
      <c r="C375" s="1" t="s">
        <v>1418</v>
      </c>
      <c r="D375" s="1" t="s">
        <v>1744</v>
      </c>
      <c r="E375" s="3">
        <v>69.788888888888891</v>
      </c>
      <c r="F375" s="3">
        <v>5.1555555555555559</v>
      </c>
      <c r="G375" s="3">
        <v>0.26666666666666666</v>
      </c>
      <c r="H375" s="3">
        <v>0.34444444444444444</v>
      </c>
      <c r="I375" s="3">
        <v>4.9222222222222225</v>
      </c>
      <c r="J375" s="3">
        <v>0</v>
      </c>
      <c r="K375" s="3">
        <v>0</v>
      </c>
      <c r="L375" s="3">
        <v>3.9249999999999989</v>
      </c>
      <c r="M375" s="3">
        <v>2.5777777777777779</v>
      </c>
      <c r="N375" s="3">
        <v>0</v>
      </c>
      <c r="O375" s="3">
        <f>SUM(Table2[[#This Row],[Qualified Social Work Staff Hours]:[Other Social Work Staff Hours]])/Table2[[#This Row],[MDS Census]]</f>
        <v>3.6936793504219072E-2</v>
      </c>
      <c r="P375" s="3">
        <v>4.8</v>
      </c>
      <c r="Q375" s="3">
        <v>4.0624444444444441</v>
      </c>
      <c r="R375" s="3">
        <f>SUM(Table2[[#This Row],[Qualified Activities Professional Hours]:[Other Activities Professional Hours]])/Table2[[#This Row],[MDS Census]]</f>
        <v>0.12698933290877248</v>
      </c>
      <c r="S375" s="3">
        <v>5.7291111111111102</v>
      </c>
      <c r="T375" s="3">
        <v>4.7694444444444448</v>
      </c>
      <c r="U375" s="3">
        <v>0</v>
      </c>
      <c r="V375" s="3">
        <f>SUM(Table2[[#This Row],[Occupational Therapist Hours]:[OT Aide Hours]])/Table2[[#This Row],[MDS Census]]</f>
        <v>0.1504330520617736</v>
      </c>
      <c r="W375" s="3">
        <v>5.054666666666666</v>
      </c>
      <c r="X375" s="3">
        <v>5.0801111111111092</v>
      </c>
      <c r="Y375" s="3">
        <v>0</v>
      </c>
      <c r="Z375" s="3">
        <f>SUM(Table2[[#This Row],[Physical Therapist (PT) Hours]:[PT Aide Hours]])/Table2[[#This Row],[MDS Census]]</f>
        <v>0.14522050628880745</v>
      </c>
      <c r="AA375" s="3">
        <v>0</v>
      </c>
      <c r="AB375" s="3">
        <v>0</v>
      </c>
      <c r="AC375" s="3">
        <v>0</v>
      </c>
      <c r="AD375" s="3">
        <v>0</v>
      </c>
      <c r="AE375" s="3">
        <v>0</v>
      </c>
      <c r="AF375" s="3">
        <v>0</v>
      </c>
      <c r="AG375" s="3">
        <v>0</v>
      </c>
      <c r="AH375" s="1" t="s">
        <v>373</v>
      </c>
      <c r="AI375" s="17">
        <v>5</v>
      </c>
      <c r="AJ375" s="1"/>
    </row>
    <row r="376" spans="1:36" x14ac:dyDescent="0.2">
      <c r="A376" s="1" t="s">
        <v>680</v>
      </c>
      <c r="B376" s="1" t="s">
        <v>1059</v>
      </c>
      <c r="C376" s="1" t="s">
        <v>1599</v>
      </c>
      <c r="D376" s="1" t="s">
        <v>1744</v>
      </c>
      <c r="E376" s="3">
        <v>53.466666666666669</v>
      </c>
      <c r="F376" s="3">
        <v>5.7142222222222196</v>
      </c>
      <c r="G376" s="3">
        <v>0</v>
      </c>
      <c r="H376" s="3">
        <v>0.22788888888888886</v>
      </c>
      <c r="I376" s="3">
        <v>0.51111111111111107</v>
      </c>
      <c r="J376" s="3">
        <v>0</v>
      </c>
      <c r="K376" s="3">
        <v>0</v>
      </c>
      <c r="L376" s="3">
        <v>0.18611111111111112</v>
      </c>
      <c r="M376" s="3">
        <v>0</v>
      </c>
      <c r="N376" s="3">
        <v>0</v>
      </c>
      <c r="O376" s="3">
        <f>SUM(Table2[[#This Row],[Qualified Social Work Staff Hours]:[Other Social Work Staff Hours]])/Table2[[#This Row],[MDS Census]]</f>
        <v>0</v>
      </c>
      <c r="P376" s="3">
        <v>2.9919999999999995</v>
      </c>
      <c r="Q376" s="3">
        <v>2.85</v>
      </c>
      <c r="R376" s="3">
        <f>SUM(Table2[[#This Row],[Qualified Activities Professional Hours]:[Other Activities Professional Hours]])/Table2[[#This Row],[MDS Census]]</f>
        <v>0.10926433915211969</v>
      </c>
      <c r="S376" s="3">
        <v>0.73344444444444445</v>
      </c>
      <c r="T376" s="3">
        <v>2.5384444444444445</v>
      </c>
      <c r="U376" s="3">
        <v>0</v>
      </c>
      <c r="V376" s="3">
        <f>SUM(Table2[[#This Row],[Occupational Therapist Hours]:[OT Aide Hours]])/Table2[[#This Row],[MDS Census]]</f>
        <v>6.1194929343308391E-2</v>
      </c>
      <c r="W376" s="3">
        <v>4.7833333333333323</v>
      </c>
      <c r="X376" s="3">
        <v>0</v>
      </c>
      <c r="Y376" s="3">
        <v>0</v>
      </c>
      <c r="Z376" s="3">
        <f>SUM(Table2[[#This Row],[Physical Therapist (PT) Hours]:[PT Aide Hours]])/Table2[[#This Row],[MDS Census]]</f>
        <v>8.9463840399002473E-2</v>
      </c>
      <c r="AA376" s="3">
        <v>0</v>
      </c>
      <c r="AB376" s="3">
        <v>0</v>
      </c>
      <c r="AC376" s="3">
        <v>0</v>
      </c>
      <c r="AD376" s="3">
        <v>0</v>
      </c>
      <c r="AE376" s="3">
        <v>0</v>
      </c>
      <c r="AF376" s="3">
        <v>0</v>
      </c>
      <c r="AG376" s="3">
        <v>0</v>
      </c>
      <c r="AH376" s="1" t="s">
        <v>374</v>
      </c>
      <c r="AI376" s="17">
        <v>5</v>
      </c>
      <c r="AJ376" s="1"/>
    </row>
    <row r="377" spans="1:36" x14ac:dyDescent="0.2">
      <c r="A377" s="1" t="s">
        <v>680</v>
      </c>
      <c r="B377" s="1" t="s">
        <v>1060</v>
      </c>
      <c r="C377" s="1" t="s">
        <v>1605</v>
      </c>
      <c r="D377" s="1" t="s">
        <v>1741</v>
      </c>
      <c r="E377" s="3">
        <v>38.6</v>
      </c>
      <c r="F377" s="3">
        <v>5.6</v>
      </c>
      <c r="G377" s="3">
        <v>0.76666666666666672</v>
      </c>
      <c r="H377" s="3">
        <v>0.15277777777777779</v>
      </c>
      <c r="I377" s="3">
        <v>5.6888888888888891</v>
      </c>
      <c r="J377" s="3">
        <v>0</v>
      </c>
      <c r="K377" s="3">
        <v>5.6</v>
      </c>
      <c r="L377" s="3">
        <v>4.5141111111111121</v>
      </c>
      <c r="M377" s="3">
        <v>0</v>
      </c>
      <c r="N377" s="3">
        <v>5.2444444444444445</v>
      </c>
      <c r="O377" s="3">
        <f>SUM(Table2[[#This Row],[Qualified Social Work Staff Hours]:[Other Social Work Staff Hours]])/Table2[[#This Row],[MDS Census]]</f>
        <v>0.1358664363845711</v>
      </c>
      <c r="P377" s="3">
        <v>5.6</v>
      </c>
      <c r="Q377" s="3">
        <v>10.250777777777776</v>
      </c>
      <c r="R377" s="3">
        <f>SUM(Table2[[#This Row],[Qualified Activities Professional Hours]:[Other Activities Professional Hours]])/Table2[[#This Row],[MDS Census]]</f>
        <v>0.41064191134139311</v>
      </c>
      <c r="S377" s="3">
        <v>5.3643333333333345</v>
      </c>
      <c r="T377" s="3">
        <v>2.8483333333333336</v>
      </c>
      <c r="U377" s="3">
        <v>0</v>
      </c>
      <c r="V377" s="3">
        <f>SUM(Table2[[#This Row],[Occupational Therapist Hours]:[OT Aide Hours]])/Table2[[#This Row],[MDS Census]]</f>
        <v>0.21276338514680485</v>
      </c>
      <c r="W377" s="3">
        <v>4.5836666666666677</v>
      </c>
      <c r="X377" s="3">
        <v>2.9672222222222229</v>
      </c>
      <c r="Y377" s="3">
        <v>0</v>
      </c>
      <c r="Z377" s="3">
        <f>SUM(Table2[[#This Row],[Physical Therapist (PT) Hours]:[PT Aide Hours]])/Table2[[#This Row],[MDS Census]]</f>
        <v>0.19561888313183654</v>
      </c>
      <c r="AA377" s="3">
        <v>0</v>
      </c>
      <c r="AB377" s="3">
        <v>0</v>
      </c>
      <c r="AC377" s="3">
        <v>0</v>
      </c>
      <c r="AD377" s="3">
        <v>0</v>
      </c>
      <c r="AE377" s="3">
        <v>0</v>
      </c>
      <c r="AF377" s="3">
        <v>0</v>
      </c>
      <c r="AG377" s="3">
        <v>0</v>
      </c>
      <c r="AH377" s="1" t="s">
        <v>375</v>
      </c>
      <c r="AI377" s="17">
        <v>5</v>
      </c>
      <c r="AJ377" s="1"/>
    </row>
    <row r="378" spans="1:36" x14ac:dyDescent="0.2">
      <c r="A378" s="1" t="s">
        <v>680</v>
      </c>
      <c r="B378" s="1" t="s">
        <v>1061</v>
      </c>
      <c r="C378" s="1" t="s">
        <v>1439</v>
      </c>
      <c r="D378" s="1" t="s">
        <v>1741</v>
      </c>
      <c r="E378" s="3">
        <v>106.1</v>
      </c>
      <c r="F378" s="3">
        <v>37.634444444444441</v>
      </c>
      <c r="G378" s="3">
        <v>0</v>
      </c>
      <c r="H378" s="3">
        <v>0</v>
      </c>
      <c r="I378" s="3">
        <v>0</v>
      </c>
      <c r="J378" s="3">
        <v>0</v>
      </c>
      <c r="K378" s="3">
        <v>0</v>
      </c>
      <c r="L378" s="3">
        <v>4.7182222222222219</v>
      </c>
      <c r="M378" s="3">
        <v>5.333333333333333</v>
      </c>
      <c r="N378" s="3">
        <v>0</v>
      </c>
      <c r="O378" s="3">
        <f>SUM(Table2[[#This Row],[Qualified Social Work Staff Hours]:[Other Social Work Staff Hours]])/Table2[[#This Row],[MDS Census]]</f>
        <v>5.0267043669494187E-2</v>
      </c>
      <c r="P378" s="3">
        <v>4.8888888888888893</v>
      </c>
      <c r="Q378" s="3">
        <v>16.34333333333333</v>
      </c>
      <c r="R378" s="3">
        <f>SUM(Table2[[#This Row],[Qualified Activities Professional Hours]:[Other Activities Professional Hours]])/Table2[[#This Row],[MDS Census]]</f>
        <v>0.20011519530840924</v>
      </c>
      <c r="S378" s="3">
        <v>5.7663333333333311</v>
      </c>
      <c r="T378" s="3">
        <v>6.8206666666666678</v>
      </c>
      <c r="U378" s="3">
        <v>0</v>
      </c>
      <c r="V378" s="3">
        <f>SUM(Table2[[#This Row],[Occupational Therapist Hours]:[OT Aide Hours]])/Table2[[#This Row],[MDS Census]]</f>
        <v>0.11863336475023563</v>
      </c>
      <c r="W378" s="3">
        <v>2.7430000000000008</v>
      </c>
      <c r="X378" s="3">
        <v>12.359777777777779</v>
      </c>
      <c r="Y378" s="3">
        <v>0.88255555555555565</v>
      </c>
      <c r="Z378" s="3">
        <f>SUM(Table2[[#This Row],[Physical Therapist (PT) Hours]:[PT Aide Hours]])/Table2[[#This Row],[MDS Census]]</f>
        <v>0.15066289663839147</v>
      </c>
      <c r="AA378" s="3">
        <v>5.6588888888888897</v>
      </c>
      <c r="AB378" s="3">
        <v>0</v>
      </c>
      <c r="AC378" s="3">
        <v>0</v>
      </c>
      <c r="AD378" s="3">
        <v>0</v>
      </c>
      <c r="AE378" s="3">
        <v>0</v>
      </c>
      <c r="AF378" s="3">
        <v>0</v>
      </c>
      <c r="AG378" s="3">
        <v>0</v>
      </c>
      <c r="AH378" s="1" t="s">
        <v>376</v>
      </c>
      <c r="AI378" s="17">
        <v>5</v>
      </c>
      <c r="AJ378" s="1"/>
    </row>
    <row r="379" spans="1:36" x14ac:dyDescent="0.2">
      <c r="A379" s="1" t="s">
        <v>680</v>
      </c>
      <c r="B379" s="1" t="s">
        <v>1062</v>
      </c>
      <c r="C379" s="1" t="s">
        <v>1439</v>
      </c>
      <c r="D379" s="1" t="s">
        <v>1741</v>
      </c>
      <c r="E379" s="3">
        <v>104.86666666666666</v>
      </c>
      <c r="F379" s="3">
        <v>43.282222222222224</v>
      </c>
      <c r="G379" s="3">
        <v>0</v>
      </c>
      <c r="H379" s="3">
        <v>0.3888888888888889</v>
      </c>
      <c r="I379" s="3">
        <v>0.4777777777777778</v>
      </c>
      <c r="J379" s="3">
        <v>0</v>
      </c>
      <c r="K379" s="3">
        <v>0</v>
      </c>
      <c r="L379" s="3">
        <v>4.4482222222222223</v>
      </c>
      <c r="M379" s="3">
        <v>5.1222222222222218</v>
      </c>
      <c r="N379" s="3">
        <v>25.292222222222225</v>
      </c>
      <c r="O379" s="3">
        <f>SUM(Table2[[#This Row],[Qualified Social Work Staff Hours]:[Other Social Work Staff Hours]])/Table2[[#This Row],[MDS Census]]</f>
        <v>0.29002966730239466</v>
      </c>
      <c r="P379" s="3">
        <v>4.7055555555555557</v>
      </c>
      <c r="Q379" s="3">
        <v>9.3455555555555598</v>
      </c>
      <c r="R379" s="3">
        <f>SUM(Table2[[#This Row],[Qualified Activities Professional Hours]:[Other Activities Professional Hours]])/Table2[[#This Row],[MDS Census]]</f>
        <v>0.13399025217207042</v>
      </c>
      <c r="S379" s="3">
        <v>5.4034444444444443</v>
      </c>
      <c r="T379" s="3">
        <v>9.8801111111111073</v>
      </c>
      <c r="U379" s="3">
        <v>0</v>
      </c>
      <c r="V379" s="3">
        <f>SUM(Table2[[#This Row],[Occupational Therapist Hours]:[OT Aide Hours]])/Table2[[#This Row],[MDS Census]]</f>
        <v>0.14574274210637844</v>
      </c>
      <c r="W379" s="3">
        <v>5.0191111111111111</v>
      </c>
      <c r="X379" s="3">
        <v>9.6976666666666649</v>
      </c>
      <c r="Y379" s="3">
        <v>1.6712222222222219</v>
      </c>
      <c r="Z379" s="3">
        <f>SUM(Table2[[#This Row],[Physical Therapist (PT) Hours]:[PT Aide Hours]])/Table2[[#This Row],[MDS Census]]</f>
        <v>0.15627463445645262</v>
      </c>
      <c r="AA379" s="3">
        <v>0</v>
      </c>
      <c r="AB379" s="3">
        <v>0</v>
      </c>
      <c r="AC379" s="3">
        <v>0</v>
      </c>
      <c r="AD379" s="3">
        <v>0</v>
      </c>
      <c r="AE379" s="3">
        <v>0</v>
      </c>
      <c r="AF379" s="3">
        <v>0</v>
      </c>
      <c r="AG379" s="3">
        <v>0</v>
      </c>
      <c r="AH379" s="1" t="s">
        <v>377</v>
      </c>
      <c r="AI379" s="17">
        <v>5</v>
      </c>
      <c r="AJ379" s="1"/>
    </row>
    <row r="380" spans="1:36" x14ac:dyDescent="0.2">
      <c r="A380" s="1" t="s">
        <v>680</v>
      </c>
      <c r="B380" s="1" t="s">
        <v>1063</v>
      </c>
      <c r="C380" s="1" t="s">
        <v>1439</v>
      </c>
      <c r="D380" s="1" t="s">
        <v>1741</v>
      </c>
      <c r="E380" s="3">
        <v>116.91111111111111</v>
      </c>
      <c r="F380" s="3">
        <v>30.539999999999996</v>
      </c>
      <c r="G380" s="3">
        <v>0.2</v>
      </c>
      <c r="H380" s="3">
        <v>0</v>
      </c>
      <c r="I380" s="3">
        <v>0.35555555555555557</v>
      </c>
      <c r="J380" s="3">
        <v>0</v>
      </c>
      <c r="K380" s="3">
        <v>0</v>
      </c>
      <c r="L380" s="3">
        <v>1.4018888888888892</v>
      </c>
      <c r="M380" s="3">
        <v>2.9922222222222223</v>
      </c>
      <c r="N380" s="3">
        <v>11.384444444444446</v>
      </c>
      <c r="O380" s="3">
        <f>SUM(Table2[[#This Row],[Qualified Social Work Staff Hours]:[Other Social Work Staff Hours]])/Table2[[#This Row],[MDS Census]]</f>
        <v>0.12297091807641135</v>
      </c>
      <c r="P380" s="3">
        <v>5.0888888888888886</v>
      </c>
      <c r="Q380" s="3">
        <v>10.917777777777777</v>
      </c>
      <c r="R380" s="3">
        <f>SUM(Table2[[#This Row],[Qualified Activities Professional Hours]:[Other Activities Professional Hours]])/Table2[[#This Row],[MDS Census]]</f>
        <v>0.13691313438509789</v>
      </c>
      <c r="S380" s="3">
        <v>1.3640000000000003</v>
      </c>
      <c r="T380" s="3">
        <v>5.9575555555555546</v>
      </c>
      <c r="U380" s="3">
        <v>0</v>
      </c>
      <c r="V380" s="3">
        <f>SUM(Table2[[#This Row],[Occupational Therapist Hours]:[OT Aide Hours]])/Table2[[#This Row],[MDS Census]]</f>
        <v>6.2624976240258506E-2</v>
      </c>
      <c r="W380" s="3">
        <v>2.0868888888888888</v>
      </c>
      <c r="X380" s="3">
        <v>4.8117777777777775</v>
      </c>
      <c r="Y380" s="3">
        <v>0</v>
      </c>
      <c r="Z380" s="3">
        <f>SUM(Table2[[#This Row],[Physical Therapist (PT) Hours]:[PT Aide Hours]])/Table2[[#This Row],[MDS Census]]</f>
        <v>5.9007793195210032E-2</v>
      </c>
      <c r="AA380" s="3">
        <v>0</v>
      </c>
      <c r="AB380" s="3">
        <v>0</v>
      </c>
      <c r="AC380" s="3">
        <v>0</v>
      </c>
      <c r="AD380" s="3">
        <v>0</v>
      </c>
      <c r="AE380" s="3">
        <v>0</v>
      </c>
      <c r="AF380" s="3">
        <v>0</v>
      </c>
      <c r="AG380" s="3">
        <v>0</v>
      </c>
      <c r="AH380" s="1" t="s">
        <v>378</v>
      </c>
      <c r="AI380" s="17">
        <v>5</v>
      </c>
      <c r="AJ380" s="1"/>
    </row>
    <row r="381" spans="1:36" x14ac:dyDescent="0.2">
      <c r="A381" s="1" t="s">
        <v>680</v>
      </c>
      <c r="B381" s="1" t="s">
        <v>1064</v>
      </c>
      <c r="C381" s="1" t="s">
        <v>1439</v>
      </c>
      <c r="D381" s="1" t="s">
        <v>1741</v>
      </c>
      <c r="E381" s="3">
        <v>152.44444444444446</v>
      </c>
      <c r="F381" s="3">
        <v>47.347222222222221</v>
      </c>
      <c r="G381" s="3">
        <v>0</v>
      </c>
      <c r="H381" s="3">
        <v>0.15555555555555556</v>
      </c>
      <c r="I381" s="3">
        <v>57.405555555555559</v>
      </c>
      <c r="J381" s="3">
        <v>0</v>
      </c>
      <c r="K381" s="3">
        <v>0</v>
      </c>
      <c r="L381" s="3">
        <v>5.3387777777777776</v>
      </c>
      <c r="M381" s="3">
        <v>0</v>
      </c>
      <c r="N381" s="3">
        <v>0</v>
      </c>
      <c r="O381" s="3">
        <f>SUM(Table2[[#This Row],[Qualified Social Work Staff Hours]:[Other Social Work Staff Hours]])/Table2[[#This Row],[MDS Census]]</f>
        <v>0</v>
      </c>
      <c r="P381" s="3">
        <v>0</v>
      </c>
      <c r="Q381" s="3">
        <v>17.116666666666667</v>
      </c>
      <c r="R381" s="3">
        <f>SUM(Table2[[#This Row],[Qualified Activities Professional Hours]:[Other Activities Professional Hours]])/Table2[[#This Row],[MDS Census]]</f>
        <v>0.11228134110787172</v>
      </c>
      <c r="S381" s="3">
        <v>4.1964444444444435</v>
      </c>
      <c r="T381" s="3">
        <v>4.6341111111111086</v>
      </c>
      <c r="U381" s="3">
        <v>0</v>
      </c>
      <c r="V381" s="3">
        <f>SUM(Table2[[#This Row],[Occupational Therapist Hours]:[OT Aide Hours]])/Table2[[#This Row],[MDS Census]]</f>
        <v>5.7926384839650118E-2</v>
      </c>
      <c r="W381" s="3">
        <v>3.2600000000000002</v>
      </c>
      <c r="X381" s="3">
        <v>8.4356666666666662</v>
      </c>
      <c r="Y381" s="3">
        <v>0</v>
      </c>
      <c r="Z381" s="3">
        <f>SUM(Table2[[#This Row],[Physical Therapist (PT) Hours]:[PT Aide Hours]])/Table2[[#This Row],[MDS Census]]</f>
        <v>7.6720845481049557E-2</v>
      </c>
      <c r="AA381" s="3">
        <v>22.897222222222222</v>
      </c>
      <c r="AB381" s="3">
        <v>0</v>
      </c>
      <c r="AC381" s="3">
        <v>0</v>
      </c>
      <c r="AD381" s="3">
        <v>0</v>
      </c>
      <c r="AE381" s="3">
        <v>0</v>
      </c>
      <c r="AF381" s="3">
        <v>0</v>
      </c>
      <c r="AG381" s="3">
        <v>0</v>
      </c>
      <c r="AH381" s="1" t="s">
        <v>379</v>
      </c>
      <c r="AI381" s="17">
        <v>5</v>
      </c>
      <c r="AJ381" s="1"/>
    </row>
    <row r="382" spans="1:36" x14ac:dyDescent="0.2">
      <c r="A382" s="1" t="s">
        <v>680</v>
      </c>
      <c r="B382" s="1" t="s">
        <v>1065</v>
      </c>
      <c r="C382" s="1" t="s">
        <v>1581</v>
      </c>
      <c r="D382" s="1" t="s">
        <v>1741</v>
      </c>
      <c r="E382" s="3">
        <v>149.69999999999999</v>
      </c>
      <c r="F382" s="3">
        <v>11.2</v>
      </c>
      <c r="G382" s="3">
        <v>0</v>
      </c>
      <c r="H382" s="3">
        <v>0</v>
      </c>
      <c r="I382" s="3">
        <v>0</v>
      </c>
      <c r="J382" s="3">
        <v>0</v>
      </c>
      <c r="K382" s="3">
        <v>0</v>
      </c>
      <c r="L382" s="3">
        <v>0</v>
      </c>
      <c r="M382" s="3">
        <v>5.7777777777777777</v>
      </c>
      <c r="N382" s="3">
        <v>5.7638888888888893</v>
      </c>
      <c r="O382" s="3">
        <f>SUM(Table2[[#This Row],[Qualified Social Work Staff Hours]:[Other Social Work Staff Hours]])/Table2[[#This Row],[MDS Census]]</f>
        <v>7.7098641727900263E-2</v>
      </c>
      <c r="P382" s="3">
        <v>5.6</v>
      </c>
      <c r="Q382" s="3">
        <v>21.836111111111112</v>
      </c>
      <c r="R382" s="3">
        <f>SUM(Table2[[#This Row],[Qualified Activities Professional Hours]:[Other Activities Professional Hours]])/Table2[[#This Row],[MDS Census]]</f>
        <v>0.1832739553180435</v>
      </c>
      <c r="S382" s="3">
        <v>0</v>
      </c>
      <c r="T382" s="3">
        <v>0</v>
      </c>
      <c r="U382" s="3">
        <v>0</v>
      </c>
      <c r="V382" s="3">
        <f>SUM(Table2[[#This Row],[Occupational Therapist Hours]:[OT Aide Hours]])/Table2[[#This Row],[MDS Census]]</f>
        <v>0</v>
      </c>
      <c r="W382" s="3">
        <v>0</v>
      </c>
      <c r="X382" s="3">
        <v>0</v>
      </c>
      <c r="Y382" s="3">
        <v>0</v>
      </c>
      <c r="Z382" s="3">
        <f>SUM(Table2[[#This Row],[Physical Therapist (PT) Hours]:[PT Aide Hours]])/Table2[[#This Row],[MDS Census]]</f>
        <v>0</v>
      </c>
      <c r="AA382" s="3">
        <v>0</v>
      </c>
      <c r="AB382" s="3">
        <v>0</v>
      </c>
      <c r="AC382" s="3">
        <v>0</v>
      </c>
      <c r="AD382" s="3">
        <v>0</v>
      </c>
      <c r="AE382" s="3">
        <v>0</v>
      </c>
      <c r="AF382" s="3">
        <v>0</v>
      </c>
      <c r="AG382" s="3">
        <v>0</v>
      </c>
      <c r="AH382" s="1" t="s">
        <v>380</v>
      </c>
      <c r="AI382" s="17">
        <v>5</v>
      </c>
      <c r="AJ382" s="1"/>
    </row>
    <row r="383" spans="1:36" x14ac:dyDescent="0.2">
      <c r="A383" s="1" t="s">
        <v>680</v>
      </c>
      <c r="B383" s="1" t="s">
        <v>1066</v>
      </c>
      <c r="C383" s="1" t="s">
        <v>1503</v>
      </c>
      <c r="D383" s="1" t="s">
        <v>1713</v>
      </c>
      <c r="E383" s="3">
        <v>34.544444444444444</v>
      </c>
      <c r="F383" s="3">
        <v>5.7142222222222268</v>
      </c>
      <c r="G383" s="3">
        <v>0</v>
      </c>
      <c r="H383" s="3">
        <v>0.16077777777777777</v>
      </c>
      <c r="I383" s="3">
        <v>0.26666666666666666</v>
      </c>
      <c r="J383" s="3">
        <v>0</v>
      </c>
      <c r="K383" s="3">
        <v>0</v>
      </c>
      <c r="L383" s="3">
        <v>2.2747777777777785</v>
      </c>
      <c r="M383" s="3">
        <v>0</v>
      </c>
      <c r="N383" s="3">
        <v>5.2336666666666662</v>
      </c>
      <c r="O383" s="3">
        <f>SUM(Table2[[#This Row],[Qualified Social Work Staff Hours]:[Other Social Work Staff Hours]])/Table2[[#This Row],[MDS Census]]</f>
        <v>0.15150530717272434</v>
      </c>
      <c r="P383" s="3">
        <v>0</v>
      </c>
      <c r="Q383" s="3">
        <v>5.6651111111111119</v>
      </c>
      <c r="R383" s="3">
        <f>SUM(Table2[[#This Row],[Qualified Activities Professional Hours]:[Other Activities Professional Hours]])/Table2[[#This Row],[MDS Census]]</f>
        <v>0.16399485365069155</v>
      </c>
      <c r="S383" s="3">
        <v>0.69133333333333336</v>
      </c>
      <c r="T383" s="3">
        <v>5.2674444444444442</v>
      </c>
      <c r="U383" s="3">
        <v>0</v>
      </c>
      <c r="V383" s="3">
        <f>SUM(Table2[[#This Row],[Occupational Therapist Hours]:[OT Aide Hours]])/Table2[[#This Row],[MDS Census]]</f>
        <v>0.17249597941460276</v>
      </c>
      <c r="W383" s="3">
        <v>0.47588888888888886</v>
      </c>
      <c r="X383" s="3">
        <v>5.1556666666666677</v>
      </c>
      <c r="Y383" s="3">
        <v>0</v>
      </c>
      <c r="Z383" s="3">
        <f>SUM(Table2[[#This Row],[Physical Therapist (PT) Hours]:[PT Aide Hours]])/Table2[[#This Row],[MDS Census]]</f>
        <v>0.16302348021871987</v>
      </c>
      <c r="AA383" s="3">
        <v>0</v>
      </c>
      <c r="AB383" s="3">
        <v>0</v>
      </c>
      <c r="AC383" s="3">
        <v>0</v>
      </c>
      <c r="AD383" s="3">
        <v>0</v>
      </c>
      <c r="AE383" s="3">
        <v>0</v>
      </c>
      <c r="AF383" s="3">
        <v>0</v>
      </c>
      <c r="AG383" s="3">
        <v>0</v>
      </c>
      <c r="AH383" s="1" t="s">
        <v>381</v>
      </c>
      <c r="AI383" s="17">
        <v>5</v>
      </c>
      <c r="AJ383" s="1"/>
    </row>
    <row r="384" spans="1:36" x14ac:dyDescent="0.2">
      <c r="A384" s="1" t="s">
        <v>680</v>
      </c>
      <c r="B384" s="1" t="s">
        <v>1067</v>
      </c>
      <c r="C384" s="1" t="s">
        <v>1606</v>
      </c>
      <c r="D384" s="1" t="s">
        <v>1719</v>
      </c>
      <c r="E384" s="3">
        <v>56.744444444444447</v>
      </c>
      <c r="F384" s="3">
        <v>5.1555555555555559</v>
      </c>
      <c r="G384" s="3">
        <v>0.48888888888888887</v>
      </c>
      <c r="H384" s="3">
        <v>0.26666666666666666</v>
      </c>
      <c r="I384" s="3">
        <v>0.53333333333333333</v>
      </c>
      <c r="J384" s="3">
        <v>0</v>
      </c>
      <c r="K384" s="3">
        <v>0</v>
      </c>
      <c r="L384" s="3">
        <v>0.92922222222222184</v>
      </c>
      <c r="M384" s="3">
        <v>0</v>
      </c>
      <c r="N384" s="3">
        <v>4.0650000000000004</v>
      </c>
      <c r="O384" s="3">
        <f>SUM(Table2[[#This Row],[Qualified Social Work Staff Hours]:[Other Social Work Staff Hours]])/Table2[[#This Row],[MDS Census]]</f>
        <v>7.1636968866262002E-2</v>
      </c>
      <c r="P384" s="3">
        <v>4.4611111111111112</v>
      </c>
      <c r="Q384" s="3">
        <v>11.980555555555556</v>
      </c>
      <c r="R384" s="3">
        <f>SUM(Table2[[#This Row],[Qualified Activities Professional Hours]:[Other Activities Professional Hours]])/Table2[[#This Row],[MDS Census]]</f>
        <v>0.28974936361856274</v>
      </c>
      <c r="S384" s="3">
        <v>1.4904444444444442</v>
      </c>
      <c r="T384" s="3">
        <v>4.6732222222222211</v>
      </c>
      <c r="U384" s="3">
        <v>0</v>
      </c>
      <c r="V384" s="3">
        <f>SUM(Table2[[#This Row],[Occupational Therapist Hours]:[OT Aide Hours]])/Table2[[#This Row],[MDS Census]]</f>
        <v>0.10862149990209513</v>
      </c>
      <c r="W384" s="3">
        <v>1.4072222222222226</v>
      </c>
      <c r="X384" s="3">
        <v>4.9081111111111104</v>
      </c>
      <c r="Y384" s="3">
        <v>0</v>
      </c>
      <c r="Z384" s="3">
        <f>SUM(Table2[[#This Row],[Physical Therapist (PT) Hours]:[PT Aide Hours]])/Table2[[#This Row],[MDS Census]]</f>
        <v>0.11129430193851575</v>
      </c>
      <c r="AA384" s="3">
        <v>0</v>
      </c>
      <c r="AB384" s="3">
        <v>0</v>
      </c>
      <c r="AC384" s="3">
        <v>0</v>
      </c>
      <c r="AD384" s="3">
        <v>0</v>
      </c>
      <c r="AE384" s="3">
        <v>0</v>
      </c>
      <c r="AF384" s="3">
        <v>0</v>
      </c>
      <c r="AG384" s="3">
        <v>0</v>
      </c>
      <c r="AH384" s="1" t="s">
        <v>382</v>
      </c>
      <c r="AI384" s="17">
        <v>5</v>
      </c>
      <c r="AJ384" s="1"/>
    </row>
    <row r="385" spans="1:36" x14ac:dyDescent="0.2">
      <c r="A385" s="1" t="s">
        <v>680</v>
      </c>
      <c r="B385" s="1" t="s">
        <v>1068</v>
      </c>
      <c r="C385" s="1" t="s">
        <v>1439</v>
      </c>
      <c r="D385" s="1" t="s">
        <v>1741</v>
      </c>
      <c r="E385" s="3">
        <v>166.55555555555554</v>
      </c>
      <c r="F385" s="3">
        <v>10.844444444444445</v>
      </c>
      <c r="G385" s="3">
        <v>0</v>
      </c>
      <c r="H385" s="3">
        <v>0</v>
      </c>
      <c r="I385" s="3">
        <v>0</v>
      </c>
      <c r="J385" s="3">
        <v>0</v>
      </c>
      <c r="K385" s="3">
        <v>0</v>
      </c>
      <c r="L385" s="3">
        <v>0</v>
      </c>
      <c r="M385" s="3">
        <v>16.179111111111109</v>
      </c>
      <c r="N385" s="3">
        <v>5.2444444444444445</v>
      </c>
      <c r="O385" s="3">
        <f>SUM(Table2[[#This Row],[Qualified Social Work Staff Hours]:[Other Social Work Staff Hours]])/Table2[[#This Row],[MDS Census]]</f>
        <v>0.12862708472314877</v>
      </c>
      <c r="P385" s="3">
        <v>5.1444444444444448</v>
      </c>
      <c r="Q385" s="3">
        <v>20.352777777777778</v>
      </c>
      <c r="R385" s="3">
        <f>SUM(Table2[[#This Row],[Qualified Activities Professional Hours]:[Other Activities Professional Hours]])/Table2[[#This Row],[MDS Census]]</f>
        <v>0.15308539026017348</v>
      </c>
      <c r="S385" s="3">
        <v>0</v>
      </c>
      <c r="T385" s="3">
        <v>0</v>
      </c>
      <c r="U385" s="3">
        <v>0</v>
      </c>
      <c r="V385" s="3">
        <f>SUM(Table2[[#This Row],[Occupational Therapist Hours]:[OT Aide Hours]])/Table2[[#This Row],[MDS Census]]</f>
        <v>0</v>
      </c>
      <c r="W385" s="3">
        <v>0</v>
      </c>
      <c r="X385" s="3">
        <v>0</v>
      </c>
      <c r="Y385" s="3">
        <v>0</v>
      </c>
      <c r="Z385" s="3">
        <f>SUM(Table2[[#This Row],[Physical Therapist (PT) Hours]:[PT Aide Hours]])/Table2[[#This Row],[MDS Census]]</f>
        <v>0</v>
      </c>
      <c r="AA385" s="3">
        <v>0</v>
      </c>
      <c r="AB385" s="3">
        <v>0</v>
      </c>
      <c r="AC385" s="3">
        <v>0</v>
      </c>
      <c r="AD385" s="3">
        <v>0</v>
      </c>
      <c r="AE385" s="3">
        <v>0</v>
      </c>
      <c r="AF385" s="3">
        <v>0</v>
      </c>
      <c r="AG385" s="3">
        <v>0</v>
      </c>
      <c r="AH385" s="1" t="s">
        <v>383</v>
      </c>
      <c r="AI385" s="17">
        <v>5</v>
      </c>
      <c r="AJ385" s="1"/>
    </row>
    <row r="386" spans="1:36" x14ac:dyDescent="0.2">
      <c r="A386" s="1" t="s">
        <v>680</v>
      </c>
      <c r="B386" s="1" t="s">
        <v>1069</v>
      </c>
      <c r="C386" s="1" t="s">
        <v>1430</v>
      </c>
      <c r="D386" s="1" t="s">
        <v>1754</v>
      </c>
      <c r="E386" s="3">
        <v>74.74444444444444</v>
      </c>
      <c r="F386" s="3">
        <v>5.5111111111111111</v>
      </c>
      <c r="G386" s="3">
        <v>0</v>
      </c>
      <c r="H386" s="3">
        <v>0</v>
      </c>
      <c r="I386" s="3">
        <v>0</v>
      </c>
      <c r="J386" s="3">
        <v>0</v>
      </c>
      <c r="K386" s="3">
        <v>0</v>
      </c>
      <c r="L386" s="3">
        <v>4.7657777777777781</v>
      </c>
      <c r="M386" s="3">
        <v>0</v>
      </c>
      <c r="N386" s="3">
        <v>0</v>
      </c>
      <c r="O386" s="3">
        <f>SUM(Table2[[#This Row],[Qualified Social Work Staff Hours]:[Other Social Work Staff Hours]])/Table2[[#This Row],[MDS Census]]</f>
        <v>0</v>
      </c>
      <c r="P386" s="3">
        <v>0</v>
      </c>
      <c r="Q386" s="3">
        <v>0</v>
      </c>
      <c r="R386" s="3">
        <f>SUM(Table2[[#This Row],[Qualified Activities Professional Hours]:[Other Activities Professional Hours]])/Table2[[#This Row],[MDS Census]]</f>
        <v>0</v>
      </c>
      <c r="S386" s="3">
        <v>10.137111111111111</v>
      </c>
      <c r="T386" s="3">
        <v>2.934333333333333</v>
      </c>
      <c r="U386" s="3">
        <v>0</v>
      </c>
      <c r="V386" s="3">
        <f>SUM(Table2[[#This Row],[Occupational Therapist Hours]:[OT Aide Hours]])/Table2[[#This Row],[MDS Census]]</f>
        <v>0.17488181953322432</v>
      </c>
      <c r="W386" s="3">
        <v>5.173111111111111</v>
      </c>
      <c r="X386" s="3">
        <v>5.8676666666666666</v>
      </c>
      <c r="Y386" s="3">
        <v>0</v>
      </c>
      <c r="Z386" s="3">
        <f>SUM(Table2[[#This Row],[Physical Therapist (PT) Hours]:[PT Aide Hours]])/Table2[[#This Row],[MDS Census]]</f>
        <v>0.14771369109558494</v>
      </c>
      <c r="AA386" s="3">
        <v>0</v>
      </c>
      <c r="AB386" s="3">
        <v>0</v>
      </c>
      <c r="AC386" s="3">
        <v>0</v>
      </c>
      <c r="AD386" s="3">
        <v>0</v>
      </c>
      <c r="AE386" s="3">
        <v>0</v>
      </c>
      <c r="AF386" s="3">
        <v>3.4611111111111104</v>
      </c>
      <c r="AG386" s="3">
        <v>0</v>
      </c>
      <c r="AH386" s="1" t="s">
        <v>384</v>
      </c>
      <c r="AI386" s="17">
        <v>5</v>
      </c>
      <c r="AJ386" s="1"/>
    </row>
    <row r="387" spans="1:36" x14ac:dyDescent="0.2">
      <c r="A387" s="1" t="s">
        <v>680</v>
      </c>
      <c r="B387" s="1" t="s">
        <v>1070</v>
      </c>
      <c r="C387" s="1" t="s">
        <v>1365</v>
      </c>
      <c r="D387" s="1" t="s">
        <v>1784</v>
      </c>
      <c r="E387" s="3">
        <v>71.74444444444444</v>
      </c>
      <c r="F387" s="3">
        <v>5.1555555555555559</v>
      </c>
      <c r="G387" s="3">
        <v>0.20555555555555555</v>
      </c>
      <c r="H387" s="3">
        <v>0.18611111111111112</v>
      </c>
      <c r="I387" s="3">
        <v>1.0444444444444445</v>
      </c>
      <c r="J387" s="3">
        <v>0</v>
      </c>
      <c r="K387" s="3">
        <v>0</v>
      </c>
      <c r="L387" s="3">
        <v>10.633333333333333</v>
      </c>
      <c r="M387" s="3">
        <v>0</v>
      </c>
      <c r="N387" s="3">
        <v>13.013888888888889</v>
      </c>
      <c r="O387" s="3">
        <f>SUM(Table2[[#This Row],[Qualified Social Work Staff Hours]:[Other Social Work Staff Hours]])/Table2[[#This Row],[MDS Census]]</f>
        <v>0.18139228743998762</v>
      </c>
      <c r="P387" s="3">
        <v>4.8444444444444441</v>
      </c>
      <c r="Q387" s="3">
        <v>10.569444444444445</v>
      </c>
      <c r="R387" s="3">
        <f>SUM(Table2[[#This Row],[Qualified Activities Professional Hours]:[Other Activities Professional Hours]])/Table2[[#This Row],[MDS Census]]</f>
        <v>0.21484435496360538</v>
      </c>
      <c r="S387" s="3">
        <v>5.860444444444445</v>
      </c>
      <c r="T387" s="3">
        <v>18.338777777777779</v>
      </c>
      <c r="U387" s="3">
        <v>0</v>
      </c>
      <c r="V387" s="3">
        <f>SUM(Table2[[#This Row],[Occupational Therapist Hours]:[OT Aide Hours]])/Table2[[#This Row],[MDS Census]]</f>
        <v>0.33729750658200408</v>
      </c>
      <c r="W387" s="3">
        <v>11.402222222222219</v>
      </c>
      <c r="X387" s="3">
        <v>25.256555555555558</v>
      </c>
      <c r="Y387" s="3">
        <v>0</v>
      </c>
      <c r="Z387" s="3">
        <f>SUM(Table2[[#This Row],[Physical Therapist (PT) Hours]:[PT Aide Hours]])/Table2[[#This Row],[MDS Census]]</f>
        <v>0.51096329564813381</v>
      </c>
      <c r="AA387" s="3">
        <v>0</v>
      </c>
      <c r="AB387" s="3">
        <v>0</v>
      </c>
      <c r="AC387" s="3">
        <v>0</v>
      </c>
      <c r="AD387" s="3">
        <v>0</v>
      </c>
      <c r="AE387" s="3">
        <v>0</v>
      </c>
      <c r="AF387" s="3">
        <v>0</v>
      </c>
      <c r="AG387" s="3">
        <v>0</v>
      </c>
      <c r="AH387" s="1" t="s">
        <v>385</v>
      </c>
      <c r="AI387" s="17">
        <v>5</v>
      </c>
      <c r="AJ387" s="1"/>
    </row>
    <row r="388" spans="1:36" x14ac:dyDescent="0.2">
      <c r="A388" s="1" t="s">
        <v>680</v>
      </c>
      <c r="B388" s="1" t="s">
        <v>1071</v>
      </c>
      <c r="C388" s="1" t="s">
        <v>1607</v>
      </c>
      <c r="D388" s="1" t="s">
        <v>1774</v>
      </c>
      <c r="E388" s="3">
        <v>29.68888888888889</v>
      </c>
      <c r="F388" s="3">
        <v>5.7142222222222196</v>
      </c>
      <c r="G388" s="3">
        <v>0</v>
      </c>
      <c r="H388" s="3">
        <v>0.14444444444444443</v>
      </c>
      <c r="I388" s="3">
        <v>0.27777777777777779</v>
      </c>
      <c r="J388" s="3">
        <v>0</v>
      </c>
      <c r="K388" s="3">
        <v>0</v>
      </c>
      <c r="L388" s="3">
        <v>2.2057777777777767</v>
      </c>
      <c r="M388" s="3">
        <v>0</v>
      </c>
      <c r="N388" s="3">
        <v>0</v>
      </c>
      <c r="O388" s="3">
        <f>SUM(Table2[[#This Row],[Qualified Social Work Staff Hours]:[Other Social Work Staff Hours]])/Table2[[#This Row],[MDS Census]]</f>
        <v>0</v>
      </c>
      <c r="P388" s="3">
        <v>0.3046666666666667</v>
      </c>
      <c r="Q388" s="3">
        <v>0</v>
      </c>
      <c r="R388" s="3">
        <f>SUM(Table2[[#This Row],[Qualified Activities Professional Hours]:[Other Activities Professional Hours]])/Table2[[#This Row],[MDS Census]]</f>
        <v>1.0261976047904192E-2</v>
      </c>
      <c r="S388" s="3">
        <v>2.5498888888888898</v>
      </c>
      <c r="T388" s="3">
        <v>1.1515555555555554</v>
      </c>
      <c r="U388" s="3">
        <v>0</v>
      </c>
      <c r="V388" s="3">
        <f>SUM(Table2[[#This Row],[Occupational Therapist Hours]:[OT Aide Hours]])/Table2[[#This Row],[MDS Census]]</f>
        <v>0.12467440119760481</v>
      </c>
      <c r="W388" s="3">
        <v>0.56866666666666688</v>
      </c>
      <c r="X388" s="3">
        <v>3.0947777777777774</v>
      </c>
      <c r="Y388" s="3">
        <v>0</v>
      </c>
      <c r="Z388" s="3">
        <f>SUM(Table2[[#This Row],[Physical Therapist (PT) Hours]:[PT Aide Hours]])/Table2[[#This Row],[MDS Census]]</f>
        <v>0.1233944610778443</v>
      </c>
      <c r="AA388" s="3">
        <v>0</v>
      </c>
      <c r="AB388" s="3">
        <v>0</v>
      </c>
      <c r="AC388" s="3">
        <v>0</v>
      </c>
      <c r="AD388" s="3">
        <v>0</v>
      </c>
      <c r="AE388" s="3">
        <v>0</v>
      </c>
      <c r="AF388" s="3">
        <v>0</v>
      </c>
      <c r="AG388" s="3">
        <v>0</v>
      </c>
      <c r="AH388" s="1" t="s">
        <v>386</v>
      </c>
      <c r="AI388" s="17">
        <v>5</v>
      </c>
      <c r="AJ388" s="1"/>
    </row>
    <row r="389" spans="1:36" x14ac:dyDescent="0.2">
      <c r="A389" s="1" t="s">
        <v>680</v>
      </c>
      <c r="B389" s="1" t="s">
        <v>1072</v>
      </c>
      <c r="C389" s="1" t="s">
        <v>1428</v>
      </c>
      <c r="D389" s="1" t="s">
        <v>1752</v>
      </c>
      <c r="E389" s="3">
        <v>60.2</v>
      </c>
      <c r="F389" s="3">
        <v>5.4222222222222225</v>
      </c>
      <c r="G389" s="3">
        <v>0.23333333333333334</v>
      </c>
      <c r="H389" s="3">
        <v>0.60066666666666668</v>
      </c>
      <c r="I389" s="3">
        <v>5.333333333333333</v>
      </c>
      <c r="J389" s="3">
        <v>0</v>
      </c>
      <c r="K389" s="3">
        <v>0</v>
      </c>
      <c r="L389" s="3">
        <v>5.2973333333333334</v>
      </c>
      <c r="M389" s="3">
        <v>3.3777777777777778</v>
      </c>
      <c r="N389" s="3">
        <v>5.6</v>
      </c>
      <c r="O389" s="3">
        <f>SUM(Table2[[#This Row],[Qualified Social Work Staff Hours]:[Other Social Work Staff Hours]])/Table2[[#This Row],[MDS Census]]</f>
        <v>0.14913252122554446</v>
      </c>
      <c r="P389" s="3">
        <v>5.6</v>
      </c>
      <c r="Q389" s="3">
        <v>15.766777777777779</v>
      </c>
      <c r="R389" s="3">
        <f>SUM(Table2[[#This Row],[Qualified Activities Professional Hours]:[Other Activities Professional Hours]])/Table2[[#This Row],[MDS Census]]</f>
        <v>0.35492986341823546</v>
      </c>
      <c r="S389" s="3">
        <v>9.2357777777777788</v>
      </c>
      <c r="T389" s="3">
        <v>12.266111111111117</v>
      </c>
      <c r="U389" s="3">
        <v>0</v>
      </c>
      <c r="V389" s="3">
        <f>SUM(Table2[[#This Row],[Occupational Therapist Hours]:[OT Aide Hours]])/Table2[[#This Row],[MDS Census]]</f>
        <v>0.35717423403469928</v>
      </c>
      <c r="W389" s="3">
        <v>6.5873333333333326</v>
      </c>
      <c r="X389" s="3">
        <v>21.54955555555556</v>
      </c>
      <c r="Y389" s="3">
        <v>0</v>
      </c>
      <c r="Z389" s="3">
        <f>SUM(Table2[[#This Row],[Physical Therapist (PT) Hours]:[PT Aide Hours]])/Table2[[#This Row],[MDS Census]]</f>
        <v>0.46739018087855305</v>
      </c>
      <c r="AA389" s="3">
        <v>0</v>
      </c>
      <c r="AB389" s="3">
        <v>0</v>
      </c>
      <c r="AC389" s="3">
        <v>0</v>
      </c>
      <c r="AD389" s="3">
        <v>0</v>
      </c>
      <c r="AE389" s="3">
        <v>0</v>
      </c>
      <c r="AF389" s="3">
        <v>4.8565555555555537</v>
      </c>
      <c r="AG389" s="3">
        <v>0</v>
      </c>
      <c r="AH389" s="1" t="s">
        <v>387</v>
      </c>
      <c r="AI389" s="17">
        <v>5</v>
      </c>
      <c r="AJ389" s="1"/>
    </row>
    <row r="390" spans="1:36" x14ac:dyDescent="0.2">
      <c r="A390" s="1" t="s">
        <v>680</v>
      </c>
      <c r="B390" s="1" t="s">
        <v>1073</v>
      </c>
      <c r="C390" s="1" t="s">
        <v>1439</v>
      </c>
      <c r="D390" s="1" t="s">
        <v>1741</v>
      </c>
      <c r="E390" s="3">
        <v>71.944444444444443</v>
      </c>
      <c r="F390" s="3">
        <v>10.5</v>
      </c>
      <c r="G390" s="3">
        <v>1.6888888888888889</v>
      </c>
      <c r="H390" s="3">
        <v>0.41666666666666669</v>
      </c>
      <c r="I390" s="3">
        <v>2.8777777777777778</v>
      </c>
      <c r="J390" s="3">
        <v>0</v>
      </c>
      <c r="K390" s="3">
        <v>0</v>
      </c>
      <c r="L390" s="3">
        <v>8.6795555555555559</v>
      </c>
      <c r="M390" s="3">
        <v>0</v>
      </c>
      <c r="N390" s="3">
        <v>0</v>
      </c>
      <c r="O390" s="3">
        <f>SUM(Table2[[#This Row],[Qualified Social Work Staff Hours]:[Other Social Work Staff Hours]])/Table2[[#This Row],[MDS Census]]</f>
        <v>0</v>
      </c>
      <c r="P390" s="3">
        <v>4.8555555555555552</v>
      </c>
      <c r="Q390" s="3">
        <v>11.113888888888889</v>
      </c>
      <c r="R390" s="3">
        <f>SUM(Table2[[#This Row],[Qualified Activities Professional Hours]:[Other Activities Professional Hours]])/Table2[[#This Row],[MDS Census]]</f>
        <v>0.22196911196911198</v>
      </c>
      <c r="S390" s="3">
        <v>5.6397777777777769</v>
      </c>
      <c r="T390" s="3">
        <v>7.6307777777777774</v>
      </c>
      <c r="U390" s="3">
        <v>0</v>
      </c>
      <c r="V390" s="3">
        <f>SUM(Table2[[#This Row],[Occupational Therapist Hours]:[OT Aide Hours]])/Table2[[#This Row],[MDS Census]]</f>
        <v>0.18445559845559842</v>
      </c>
      <c r="W390" s="3">
        <v>4.3407777777777774</v>
      </c>
      <c r="X390" s="3">
        <v>10.319444444444443</v>
      </c>
      <c r="Y390" s="3">
        <v>0</v>
      </c>
      <c r="Z390" s="3">
        <f>SUM(Table2[[#This Row],[Physical Therapist (PT) Hours]:[PT Aide Hours]])/Table2[[#This Row],[MDS Census]]</f>
        <v>0.20377142857142855</v>
      </c>
      <c r="AA390" s="3">
        <v>0</v>
      </c>
      <c r="AB390" s="3">
        <v>0</v>
      </c>
      <c r="AC390" s="3">
        <v>0</v>
      </c>
      <c r="AD390" s="3">
        <v>0</v>
      </c>
      <c r="AE390" s="3">
        <v>0</v>
      </c>
      <c r="AF390" s="3">
        <v>0</v>
      </c>
      <c r="AG390" s="3">
        <v>0</v>
      </c>
      <c r="AH390" s="1" t="s">
        <v>388</v>
      </c>
      <c r="AI390" s="17">
        <v>5</v>
      </c>
      <c r="AJ390" s="1"/>
    </row>
    <row r="391" spans="1:36" x14ac:dyDescent="0.2">
      <c r="A391" s="1" t="s">
        <v>680</v>
      </c>
      <c r="B391" s="1" t="s">
        <v>1074</v>
      </c>
      <c r="C391" s="1" t="s">
        <v>1533</v>
      </c>
      <c r="D391" s="1" t="s">
        <v>1706</v>
      </c>
      <c r="E391" s="3">
        <v>83.911111111111111</v>
      </c>
      <c r="F391" s="3">
        <v>6.0444444444444443</v>
      </c>
      <c r="G391" s="3">
        <v>0.5</v>
      </c>
      <c r="H391" s="3">
        <v>0.27766666666666667</v>
      </c>
      <c r="I391" s="3">
        <v>3.8222222222222224</v>
      </c>
      <c r="J391" s="3">
        <v>0</v>
      </c>
      <c r="K391" s="3">
        <v>0</v>
      </c>
      <c r="L391" s="3">
        <v>3.7165555555555549</v>
      </c>
      <c r="M391" s="3">
        <v>5.5111111111111111</v>
      </c>
      <c r="N391" s="3">
        <v>0</v>
      </c>
      <c r="O391" s="3">
        <f>SUM(Table2[[#This Row],[Qualified Social Work Staff Hours]:[Other Social Work Staff Hours]])/Table2[[#This Row],[MDS Census]]</f>
        <v>6.5677966101694921E-2</v>
      </c>
      <c r="P391" s="3">
        <v>4.4444444444444446</v>
      </c>
      <c r="Q391" s="3">
        <v>11.952777777777778</v>
      </c>
      <c r="R391" s="3">
        <f>SUM(Table2[[#This Row],[Qualified Activities Professional Hours]:[Other Activities Professional Hours]])/Table2[[#This Row],[MDS Census]]</f>
        <v>0.19541181144067796</v>
      </c>
      <c r="S391" s="3">
        <v>9.7831111111111095</v>
      </c>
      <c r="T391" s="3">
        <v>11.284222222222221</v>
      </c>
      <c r="U391" s="3">
        <v>0</v>
      </c>
      <c r="V391" s="3">
        <f>SUM(Table2[[#This Row],[Occupational Therapist Hours]:[OT Aide Hours]])/Table2[[#This Row],[MDS Census]]</f>
        <v>0.25106726694915249</v>
      </c>
      <c r="W391" s="3">
        <v>4.3370000000000015</v>
      </c>
      <c r="X391" s="3">
        <v>12.48844444444445</v>
      </c>
      <c r="Y391" s="3">
        <v>0</v>
      </c>
      <c r="Z391" s="3">
        <f>SUM(Table2[[#This Row],[Physical Therapist (PT) Hours]:[PT Aide Hours]])/Table2[[#This Row],[MDS Census]]</f>
        <v>0.20051509533898312</v>
      </c>
      <c r="AA391" s="3">
        <v>0</v>
      </c>
      <c r="AB391" s="3">
        <v>0</v>
      </c>
      <c r="AC391" s="3">
        <v>0</v>
      </c>
      <c r="AD391" s="3">
        <v>0</v>
      </c>
      <c r="AE391" s="3">
        <v>0</v>
      </c>
      <c r="AF391" s="3">
        <v>0</v>
      </c>
      <c r="AG391" s="3">
        <v>0</v>
      </c>
      <c r="AH391" s="1" t="s">
        <v>389</v>
      </c>
      <c r="AI391" s="17">
        <v>5</v>
      </c>
      <c r="AJ391" s="1"/>
    </row>
    <row r="392" spans="1:36" x14ac:dyDescent="0.2">
      <c r="A392" s="1" t="s">
        <v>680</v>
      </c>
      <c r="B392" s="1" t="s">
        <v>1075</v>
      </c>
      <c r="C392" s="1" t="s">
        <v>1608</v>
      </c>
      <c r="D392" s="1" t="s">
        <v>1706</v>
      </c>
      <c r="E392" s="3">
        <v>73.733333333333334</v>
      </c>
      <c r="F392" s="3">
        <v>5.5111111111111111</v>
      </c>
      <c r="G392" s="3">
        <v>0.31111111111111112</v>
      </c>
      <c r="H392" s="3">
        <v>0.1</v>
      </c>
      <c r="I392" s="3">
        <v>2.4222222222222221</v>
      </c>
      <c r="J392" s="3">
        <v>0</v>
      </c>
      <c r="K392" s="3">
        <v>0</v>
      </c>
      <c r="L392" s="3">
        <v>12.528333333333331</v>
      </c>
      <c r="M392" s="3">
        <v>4.6387777777777783</v>
      </c>
      <c r="N392" s="3">
        <v>0</v>
      </c>
      <c r="O392" s="3">
        <f>SUM(Table2[[#This Row],[Qualified Social Work Staff Hours]:[Other Social Work Staff Hours]])/Table2[[#This Row],[MDS Census]]</f>
        <v>6.2912899336949976E-2</v>
      </c>
      <c r="P392" s="3">
        <v>5.5347777777777774</v>
      </c>
      <c r="Q392" s="3">
        <v>4.0032222222222202</v>
      </c>
      <c r="R392" s="3">
        <f>SUM(Table2[[#This Row],[Qualified Activities Professional Hours]:[Other Activities Professional Hours]])/Table2[[#This Row],[MDS Census]]</f>
        <v>0.12935804701627482</v>
      </c>
      <c r="S392" s="3">
        <v>12.717555555555558</v>
      </c>
      <c r="T392" s="3">
        <v>6.1014444444444447</v>
      </c>
      <c r="U392" s="3">
        <v>0</v>
      </c>
      <c r="V392" s="3">
        <f>SUM(Table2[[#This Row],[Occupational Therapist Hours]:[OT Aide Hours]])/Table2[[#This Row],[MDS Census]]</f>
        <v>0.25523056057866189</v>
      </c>
      <c r="W392" s="3">
        <v>3.6879999999999988</v>
      </c>
      <c r="X392" s="3">
        <v>4.7634444444444446</v>
      </c>
      <c r="Y392" s="3">
        <v>0</v>
      </c>
      <c r="Z392" s="3">
        <f>SUM(Table2[[#This Row],[Physical Therapist (PT) Hours]:[PT Aide Hours]])/Table2[[#This Row],[MDS Census]]</f>
        <v>0.11462176009644363</v>
      </c>
      <c r="AA392" s="3">
        <v>0</v>
      </c>
      <c r="AB392" s="3">
        <v>0</v>
      </c>
      <c r="AC392" s="3">
        <v>0</v>
      </c>
      <c r="AD392" s="3">
        <v>49.74777777777777</v>
      </c>
      <c r="AE392" s="3">
        <v>0</v>
      </c>
      <c r="AF392" s="3">
        <v>0</v>
      </c>
      <c r="AG392" s="3">
        <v>0</v>
      </c>
      <c r="AH392" s="1" t="s">
        <v>390</v>
      </c>
      <c r="AI392" s="17">
        <v>5</v>
      </c>
      <c r="AJ392" s="1"/>
    </row>
    <row r="393" spans="1:36" x14ac:dyDescent="0.2">
      <c r="A393" s="1" t="s">
        <v>680</v>
      </c>
      <c r="B393" s="1" t="s">
        <v>1076</v>
      </c>
      <c r="C393" s="1" t="s">
        <v>1434</v>
      </c>
      <c r="D393" s="1" t="s">
        <v>1741</v>
      </c>
      <c r="E393" s="3">
        <v>11.988888888888889</v>
      </c>
      <c r="F393" s="3">
        <v>4.9777777777777779</v>
      </c>
      <c r="G393" s="3">
        <v>0</v>
      </c>
      <c r="H393" s="3">
        <v>0</v>
      </c>
      <c r="I393" s="3">
        <v>0</v>
      </c>
      <c r="J393" s="3">
        <v>0</v>
      </c>
      <c r="K393" s="3">
        <v>0</v>
      </c>
      <c r="L393" s="3">
        <v>0.24444444444444444</v>
      </c>
      <c r="M393" s="3">
        <v>4.9833333333333334</v>
      </c>
      <c r="N393" s="3">
        <v>0</v>
      </c>
      <c r="O393" s="3">
        <f>SUM(Table2[[#This Row],[Qualified Social Work Staff Hours]:[Other Social Work Staff Hours]])/Table2[[#This Row],[MDS Census]]</f>
        <v>0.41566265060240964</v>
      </c>
      <c r="P393" s="3">
        <v>2.8194444444444446</v>
      </c>
      <c r="Q393" s="3">
        <v>0</v>
      </c>
      <c r="R393" s="3">
        <f>SUM(Table2[[#This Row],[Qualified Activities Professional Hours]:[Other Activities Professional Hours]])/Table2[[#This Row],[MDS Census]]</f>
        <v>0.23517145505097314</v>
      </c>
      <c r="S393" s="3">
        <v>6.8722222222222218</v>
      </c>
      <c r="T393" s="3">
        <v>2.6888888888888891</v>
      </c>
      <c r="U393" s="3">
        <v>0</v>
      </c>
      <c r="V393" s="3">
        <f>SUM(Table2[[#This Row],[Occupational Therapist Hours]:[OT Aide Hours]])/Table2[[#This Row],[MDS Census]]</f>
        <v>0.79749768303985158</v>
      </c>
      <c r="W393" s="3">
        <v>8.2277777777777779</v>
      </c>
      <c r="X393" s="3">
        <v>2.9583333333333335</v>
      </c>
      <c r="Y393" s="3">
        <v>5.572222222222222</v>
      </c>
      <c r="Z393" s="3">
        <f>SUM(Table2[[#This Row],[Physical Therapist (PT) Hours]:[PT Aide Hours]])/Table2[[#This Row],[MDS Census]]</f>
        <v>1.3978220574606117</v>
      </c>
      <c r="AA393" s="3">
        <v>0</v>
      </c>
      <c r="AB393" s="3">
        <v>0</v>
      </c>
      <c r="AC393" s="3">
        <v>0</v>
      </c>
      <c r="AD393" s="3">
        <v>0</v>
      </c>
      <c r="AE393" s="3">
        <v>0</v>
      </c>
      <c r="AF393" s="3">
        <v>0</v>
      </c>
      <c r="AG393" s="3">
        <v>0</v>
      </c>
      <c r="AH393" s="1" t="s">
        <v>391</v>
      </c>
      <c r="AI393" s="17">
        <v>5</v>
      </c>
      <c r="AJ393" s="1"/>
    </row>
    <row r="394" spans="1:36" x14ac:dyDescent="0.2">
      <c r="A394" s="1" t="s">
        <v>680</v>
      </c>
      <c r="B394" s="1" t="s">
        <v>1077</v>
      </c>
      <c r="C394" s="1" t="s">
        <v>1606</v>
      </c>
      <c r="D394" s="1" t="s">
        <v>1719</v>
      </c>
      <c r="E394" s="3">
        <v>34.31111111111111</v>
      </c>
      <c r="F394" s="3">
        <v>5.7142222222222179</v>
      </c>
      <c r="G394" s="3">
        <v>0</v>
      </c>
      <c r="H394" s="3">
        <v>0.16666666666666666</v>
      </c>
      <c r="I394" s="3">
        <v>0.26666666666666666</v>
      </c>
      <c r="J394" s="3">
        <v>0</v>
      </c>
      <c r="K394" s="3">
        <v>0</v>
      </c>
      <c r="L394" s="3">
        <v>0</v>
      </c>
      <c r="M394" s="3">
        <v>0</v>
      </c>
      <c r="N394" s="3">
        <v>0</v>
      </c>
      <c r="O394" s="3">
        <f>SUM(Table2[[#This Row],[Qualified Social Work Staff Hours]:[Other Social Work Staff Hours]])/Table2[[#This Row],[MDS Census]]</f>
        <v>0</v>
      </c>
      <c r="P394" s="3">
        <v>2.3324444444444445</v>
      </c>
      <c r="Q394" s="3">
        <v>0</v>
      </c>
      <c r="R394" s="3">
        <f>SUM(Table2[[#This Row],[Qualified Activities Professional Hours]:[Other Activities Professional Hours]])/Table2[[#This Row],[MDS Census]]</f>
        <v>6.7979274611398965E-2</v>
      </c>
      <c r="S394" s="3">
        <v>0.45288888888888895</v>
      </c>
      <c r="T394" s="3">
        <v>2.3939999999999992</v>
      </c>
      <c r="U394" s="3">
        <v>0</v>
      </c>
      <c r="V394" s="3">
        <f>SUM(Table2[[#This Row],[Occupational Therapist Hours]:[OT Aide Hours]])/Table2[[#This Row],[MDS Census]]</f>
        <v>8.2972797927461123E-2</v>
      </c>
      <c r="W394" s="3">
        <v>0.64066666666666672</v>
      </c>
      <c r="X394" s="3">
        <v>5.3444444444444423</v>
      </c>
      <c r="Y394" s="3">
        <v>0</v>
      </c>
      <c r="Z394" s="3">
        <f>SUM(Table2[[#This Row],[Physical Therapist (PT) Hours]:[PT Aide Hours]])/Table2[[#This Row],[MDS Census]]</f>
        <v>0.17443652849740929</v>
      </c>
      <c r="AA394" s="3">
        <v>0</v>
      </c>
      <c r="AB394" s="3">
        <v>0</v>
      </c>
      <c r="AC394" s="3">
        <v>0</v>
      </c>
      <c r="AD394" s="3">
        <v>0</v>
      </c>
      <c r="AE394" s="3">
        <v>0</v>
      </c>
      <c r="AF394" s="3">
        <v>0</v>
      </c>
      <c r="AG394" s="3">
        <v>0</v>
      </c>
      <c r="AH394" s="1" t="s">
        <v>392</v>
      </c>
      <c r="AI394" s="17">
        <v>5</v>
      </c>
      <c r="AJ394" s="1"/>
    </row>
    <row r="395" spans="1:36" x14ac:dyDescent="0.2">
      <c r="A395" s="1" t="s">
        <v>680</v>
      </c>
      <c r="B395" s="1" t="s">
        <v>1078</v>
      </c>
      <c r="C395" s="1" t="s">
        <v>1609</v>
      </c>
      <c r="D395" s="1" t="s">
        <v>1741</v>
      </c>
      <c r="E395" s="3">
        <v>17.677777777777777</v>
      </c>
      <c r="F395" s="3">
        <v>5.5111111111111111</v>
      </c>
      <c r="G395" s="3">
        <v>0.28333333333333333</v>
      </c>
      <c r="H395" s="3">
        <v>0.12100000000000001</v>
      </c>
      <c r="I395" s="3">
        <v>0.2722222222222222</v>
      </c>
      <c r="J395" s="3">
        <v>0</v>
      </c>
      <c r="K395" s="3">
        <v>0</v>
      </c>
      <c r="L395" s="3">
        <v>2.8527777777777779</v>
      </c>
      <c r="M395" s="3">
        <v>0</v>
      </c>
      <c r="N395" s="3">
        <v>0</v>
      </c>
      <c r="O395" s="3">
        <f>SUM(Table2[[#This Row],[Qualified Social Work Staff Hours]:[Other Social Work Staff Hours]])/Table2[[#This Row],[MDS Census]]</f>
        <v>0</v>
      </c>
      <c r="P395" s="3">
        <v>5.333333333333333</v>
      </c>
      <c r="Q395" s="3">
        <v>4.666666666666667</v>
      </c>
      <c r="R395" s="3">
        <f>SUM(Table2[[#This Row],[Qualified Activities Professional Hours]:[Other Activities Professional Hours]])/Table2[[#This Row],[MDS Census]]</f>
        <v>0.56568196103079826</v>
      </c>
      <c r="S395" s="3">
        <v>4.2249999999999996</v>
      </c>
      <c r="T395" s="3">
        <v>2.2000000000000002</v>
      </c>
      <c r="U395" s="3">
        <v>0</v>
      </c>
      <c r="V395" s="3">
        <f>SUM(Table2[[#This Row],[Occupational Therapist Hours]:[OT Aide Hours]])/Table2[[#This Row],[MDS Census]]</f>
        <v>0.36345065996228787</v>
      </c>
      <c r="W395" s="3">
        <v>5.1805555555555554</v>
      </c>
      <c r="X395" s="3">
        <v>0</v>
      </c>
      <c r="Y395" s="3">
        <v>0</v>
      </c>
      <c r="Z395" s="3">
        <f>SUM(Table2[[#This Row],[Physical Therapist (PT) Hours]:[PT Aide Hours]])/Table2[[#This Row],[MDS Census]]</f>
        <v>0.2930546825895663</v>
      </c>
      <c r="AA395" s="3">
        <v>0</v>
      </c>
      <c r="AB395" s="3">
        <v>0</v>
      </c>
      <c r="AC395" s="3">
        <v>0</v>
      </c>
      <c r="AD395" s="3">
        <v>0</v>
      </c>
      <c r="AE395" s="3">
        <v>0</v>
      </c>
      <c r="AF395" s="3">
        <v>0</v>
      </c>
      <c r="AG395" s="3">
        <v>0</v>
      </c>
      <c r="AH395" s="1" t="s">
        <v>393</v>
      </c>
      <c r="AI395" s="17">
        <v>5</v>
      </c>
      <c r="AJ395" s="1"/>
    </row>
    <row r="396" spans="1:36" x14ac:dyDescent="0.2">
      <c r="A396" s="1" t="s">
        <v>680</v>
      </c>
      <c r="B396" s="1" t="s">
        <v>1079</v>
      </c>
      <c r="C396" s="1" t="s">
        <v>1610</v>
      </c>
      <c r="D396" s="1" t="s">
        <v>1741</v>
      </c>
      <c r="E396" s="3">
        <v>91.922222222222217</v>
      </c>
      <c r="F396" s="3">
        <v>5.8400000000000043</v>
      </c>
      <c r="G396" s="3">
        <v>0.74444444444444446</v>
      </c>
      <c r="H396" s="3">
        <v>0.37777777777777777</v>
      </c>
      <c r="I396" s="3">
        <v>5.1944444444444446</v>
      </c>
      <c r="J396" s="3">
        <v>0</v>
      </c>
      <c r="K396" s="3">
        <v>0</v>
      </c>
      <c r="L396" s="3">
        <v>4.6571111111111119</v>
      </c>
      <c r="M396" s="3">
        <v>12.195555555555549</v>
      </c>
      <c r="N396" s="3">
        <v>3.6666666666666665</v>
      </c>
      <c r="O396" s="3">
        <f>SUM(Table2[[#This Row],[Qualified Social Work Staff Hours]:[Other Social Work Staff Hours]])/Table2[[#This Row],[MDS Census]]</f>
        <v>0.17256134413151208</v>
      </c>
      <c r="P396" s="3">
        <v>14.627333333333338</v>
      </c>
      <c r="Q396" s="3">
        <v>33.140333333333338</v>
      </c>
      <c r="R396" s="3">
        <f>SUM(Table2[[#This Row],[Qualified Activities Professional Hours]:[Other Activities Professional Hours]])/Table2[[#This Row],[MDS Census]]</f>
        <v>0.51965308835972457</v>
      </c>
      <c r="S396" s="3">
        <v>0.79166666666666663</v>
      </c>
      <c r="T396" s="3">
        <v>4.1526666666666667</v>
      </c>
      <c r="U396" s="3">
        <v>0</v>
      </c>
      <c r="V396" s="3">
        <f>SUM(Table2[[#This Row],[Occupational Therapist Hours]:[OT Aide Hours]])/Table2[[#This Row],[MDS Census]]</f>
        <v>5.3788226761755112E-2</v>
      </c>
      <c r="W396" s="3">
        <v>5.0218888888888884</v>
      </c>
      <c r="X396" s="3">
        <v>1.308777777777778</v>
      </c>
      <c r="Y396" s="3">
        <v>0</v>
      </c>
      <c r="Z396" s="3">
        <f>SUM(Table2[[#This Row],[Physical Therapist (PT) Hours]:[PT Aide Hours]])/Table2[[#This Row],[MDS Census]]</f>
        <v>6.8869817478544662E-2</v>
      </c>
      <c r="AA396" s="3">
        <v>5.5555555555555552E-2</v>
      </c>
      <c r="AB396" s="3">
        <v>0</v>
      </c>
      <c r="AC396" s="3">
        <v>0</v>
      </c>
      <c r="AD396" s="3">
        <v>3.2666666666666663E-2</v>
      </c>
      <c r="AE396" s="3">
        <v>0</v>
      </c>
      <c r="AF396" s="3">
        <v>0</v>
      </c>
      <c r="AG396" s="3">
        <v>0</v>
      </c>
      <c r="AH396" s="1" t="s">
        <v>394</v>
      </c>
      <c r="AI396" s="17">
        <v>5</v>
      </c>
      <c r="AJ396" s="1"/>
    </row>
    <row r="397" spans="1:36" x14ac:dyDescent="0.2">
      <c r="A397" s="1" t="s">
        <v>680</v>
      </c>
      <c r="B397" s="1" t="s">
        <v>1080</v>
      </c>
      <c r="C397" s="1" t="s">
        <v>1611</v>
      </c>
      <c r="D397" s="1" t="s">
        <v>1715</v>
      </c>
      <c r="E397" s="3">
        <v>43.055555555555557</v>
      </c>
      <c r="F397" s="3">
        <v>15.586666666666664</v>
      </c>
      <c r="G397" s="3">
        <v>0.26666666666666666</v>
      </c>
      <c r="H397" s="3">
        <v>0.17777777777777778</v>
      </c>
      <c r="I397" s="3">
        <v>0.71111111111111114</v>
      </c>
      <c r="J397" s="3">
        <v>0</v>
      </c>
      <c r="K397" s="3">
        <v>0</v>
      </c>
      <c r="L397" s="3">
        <v>2.5578888888888889</v>
      </c>
      <c r="M397" s="3">
        <v>5.5644444444444447</v>
      </c>
      <c r="N397" s="3">
        <v>0</v>
      </c>
      <c r="O397" s="3">
        <f>SUM(Table2[[#This Row],[Qualified Social Work Staff Hours]:[Other Social Work Staff Hours]])/Table2[[#This Row],[MDS Census]]</f>
        <v>0.12923870967741935</v>
      </c>
      <c r="P397" s="3">
        <v>5.916666666666667</v>
      </c>
      <c r="Q397" s="3">
        <v>5.7000000000000011</v>
      </c>
      <c r="R397" s="3">
        <f>SUM(Table2[[#This Row],[Qualified Activities Professional Hours]:[Other Activities Professional Hours]])/Table2[[#This Row],[MDS Census]]</f>
        <v>0.26980645161290323</v>
      </c>
      <c r="S397" s="3">
        <v>1.5931111111111107</v>
      </c>
      <c r="T397" s="3">
        <v>2.6132222222222232</v>
      </c>
      <c r="U397" s="3">
        <v>0</v>
      </c>
      <c r="V397" s="3">
        <f>SUM(Table2[[#This Row],[Occupational Therapist Hours]:[OT Aide Hours]])/Table2[[#This Row],[MDS Census]]</f>
        <v>9.7695483870967756E-2</v>
      </c>
      <c r="W397" s="3">
        <v>1.276888888888889</v>
      </c>
      <c r="X397" s="3">
        <v>4.4754444444444434</v>
      </c>
      <c r="Y397" s="3">
        <v>0</v>
      </c>
      <c r="Z397" s="3">
        <f>SUM(Table2[[#This Row],[Physical Therapist (PT) Hours]:[PT Aide Hours]])/Table2[[#This Row],[MDS Census]]</f>
        <v>0.13360258064516126</v>
      </c>
      <c r="AA397" s="3">
        <v>0</v>
      </c>
      <c r="AB397" s="3">
        <v>0</v>
      </c>
      <c r="AC397" s="3">
        <v>0</v>
      </c>
      <c r="AD397" s="3">
        <v>0</v>
      </c>
      <c r="AE397" s="3">
        <v>0</v>
      </c>
      <c r="AF397" s="3">
        <v>0</v>
      </c>
      <c r="AG397" s="3">
        <v>0</v>
      </c>
      <c r="AH397" s="1" t="s">
        <v>395</v>
      </c>
      <c r="AI397" s="17">
        <v>5</v>
      </c>
      <c r="AJ397" s="1"/>
    </row>
    <row r="398" spans="1:36" x14ac:dyDescent="0.2">
      <c r="A398" s="1" t="s">
        <v>680</v>
      </c>
      <c r="B398" s="1" t="s">
        <v>1081</v>
      </c>
      <c r="C398" s="1" t="s">
        <v>1362</v>
      </c>
      <c r="D398" s="1" t="s">
        <v>1706</v>
      </c>
      <c r="E398" s="3">
        <v>64.599999999999994</v>
      </c>
      <c r="F398" s="3">
        <v>5.5555555555555554</v>
      </c>
      <c r="G398" s="3">
        <v>0</v>
      </c>
      <c r="H398" s="3">
        <v>0</v>
      </c>
      <c r="I398" s="3">
        <v>0</v>
      </c>
      <c r="J398" s="3">
        <v>0</v>
      </c>
      <c r="K398" s="3">
        <v>0</v>
      </c>
      <c r="L398" s="3">
        <v>2.1510000000000002</v>
      </c>
      <c r="M398" s="3">
        <v>0</v>
      </c>
      <c r="N398" s="3">
        <v>5.5944444444444441</v>
      </c>
      <c r="O398" s="3">
        <f>SUM(Table2[[#This Row],[Qualified Social Work Staff Hours]:[Other Social Work Staff Hours]])/Table2[[#This Row],[MDS Census]]</f>
        <v>8.6601307189542481E-2</v>
      </c>
      <c r="P398" s="3">
        <v>0</v>
      </c>
      <c r="Q398" s="3">
        <v>12.85</v>
      </c>
      <c r="R398" s="3">
        <f>SUM(Table2[[#This Row],[Qualified Activities Professional Hours]:[Other Activities Professional Hours]])/Table2[[#This Row],[MDS Census]]</f>
        <v>0.19891640866873067</v>
      </c>
      <c r="S398" s="3">
        <v>0.75977777777777755</v>
      </c>
      <c r="T398" s="3">
        <v>4.6195555555555563</v>
      </c>
      <c r="U398" s="3">
        <v>0</v>
      </c>
      <c r="V398" s="3">
        <f>SUM(Table2[[#This Row],[Occupational Therapist Hours]:[OT Aide Hours]])/Table2[[#This Row],[MDS Census]]</f>
        <v>8.3271413828689397E-2</v>
      </c>
      <c r="W398" s="3">
        <v>3.1243333333333334</v>
      </c>
      <c r="X398" s="3">
        <v>5.450444444444444</v>
      </c>
      <c r="Y398" s="3">
        <v>0</v>
      </c>
      <c r="Z398" s="3">
        <f>SUM(Table2[[#This Row],[Physical Therapist (PT) Hours]:[PT Aide Hours]])/Table2[[#This Row],[MDS Census]]</f>
        <v>0.13273649810801513</v>
      </c>
      <c r="AA398" s="3">
        <v>0</v>
      </c>
      <c r="AB398" s="3">
        <v>0</v>
      </c>
      <c r="AC398" s="3">
        <v>0</v>
      </c>
      <c r="AD398" s="3">
        <v>0</v>
      </c>
      <c r="AE398" s="3">
        <v>0</v>
      </c>
      <c r="AF398" s="3">
        <v>0</v>
      </c>
      <c r="AG398" s="3">
        <v>0</v>
      </c>
      <c r="AH398" s="1" t="s">
        <v>396</v>
      </c>
      <c r="AI398" s="17">
        <v>5</v>
      </c>
      <c r="AJ398" s="1"/>
    </row>
    <row r="399" spans="1:36" x14ac:dyDescent="0.2">
      <c r="A399" s="1" t="s">
        <v>680</v>
      </c>
      <c r="B399" s="1" t="s">
        <v>1082</v>
      </c>
      <c r="C399" s="1" t="s">
        <v>1515</v>
      </c>
      <c r="D399" s="1" t="s">
        <v>1741</v>
      </c>
      <c r="E399" s="3">
        <v>145.45555555555555</v>
      </c>
      <c r="F399" s="3">
        <v>9.375</v>
      </c>
      <c r="G399" s="3">
        <v>0</v>
      </c>
      <c r="H399" s="3">
        <v>0</v>
      </c>
      <c r="I399" s="3">
        <v>0</v>
      </c>
      <c r="J399" s="3">
        <v>0</v>
      </c>
      <c r="K399" s="3">
        <v>0</v>
      </c>
      <c r="L399" s="3">
        <v>0</v>
      </c>
      <c r="M399" s="3">
        <v>2.6555555555555554</v>
      </c>
      <c r="N399" s="3">
        <v>15.030555555555555</v>
      </c>
      <c r="O399" s="3">
        <f>SUM(Table2[[#This Row],[Qualified Social Work Staff Hours]:[Other Social Work Staff Hours]])/Table2[[#This Row],[MDS Census]]</f>
        <v>0.12159116950576732</v>
      </c>
      <c r="P399" s="3">
        <v>5.5027777777777782</v>
      </c>
      <c r="Q399" s="3">
        <v>26.283333333333335</v>
      </c>
      <c r="R399" s="3">
        <f>SUM(Table2[[#This Row],[Qualified Activities Professional Hours]:[Other Activities Professional Hours]])/Table2[[#This Row],[MDS Census]]</f>
        <v>0.21852799633335881</v>
      </c>
      <c r="S399" s="3">
        <v>0</v>
      </c>
      <c r="T399" s="3">
        <v>0</v>
      </c>
      <c r="U399" s="3">
        <v>0</v>
      </c>
      <c r="V399" s="3">
        <f>SUM(Table2[[#This Row],[Occupational Therapist Hours]:[OT Aide Hours]])/Table2[[#This Row],[MDS Census]]</f>
        <v>0</v>
      </c>
      <c r="W399" s="3">
        <v>0</v>
      </c>
      <c r="X399" s="3">
        <v>0</v>
      </c>
      <c r="Y399" s="3">
        <v>0</v>
      </c>
      <c r="Z399" s="3">
        <f>SUM(Table2[[#This Row],[Physical Therapist (PT) Hours]:[PT Aide Hours]])/Table2[[#This Row],[MDS Census]]</f>
        <v>0</v>
      </c>
      <c r="AA399" s="3">
        <v>0</v>
      </c>
      <c r="AB399" s="3">
        <v>0</v>
      </c>
      <c r="AC399" s="3">
        <v>0</v>
      </c>
      <c r="AD399" s="3">
        <v>0</v>
      </c>
      <c r="AE399" s="3">
        <v>0</v>
      </c>
      <c r="AF399" s="3">
        <v>0</v>
      </c>
      <c r="AG399" s="3">
        <v>0</v>
      </c>
      <c r="AH399" s="1" t="s">
        <v>397</v>
      </c>
      <c r="AI399" s="17">
        <v>5</v>
      </c>
      <c r="AJ399" s="1"/>
    </row>
    <row r="400" spans="1:36" x14ac:dyDescent="0.2">
      <c r="A400" s="1" t="s">
        <v>680</v>
      </c>
      <c r="B400" s="1" t="s">
        <v>1083</v>
      </c>
      <c r="C400" s="1" t="s">
        <v>1556</v>
      </c>
      <c r="D400" s="1" t="s">
        <v>1777</v>
      </c>
      <c r="E400" s="3">
        <v>71.24444444444444</v>
      </c>
      <c r="F400" s="3">
        <v>9.9222222222222225</v>
      </c>
      <c r="G400" s="3">
        <v>0.82222222222222219</v>
      </c>
      <c r="H400" s="3">
        <v>0.17777777777777778</v>
      </c>
      <c r="I400" s="3">
        <v>15.725666666666669</v>
      </c>
      <c r="J400" s="3">
        <v>0</v>
      </c>
      <c r="K400" s="3">
        <v>0</v>
      </c>
      <c r="L400" s="3">
        <v>5.7266666666666648</v>
      </c>
      <c r="M400" s="3">
        <v>0.25555555555555554</v>
      </c>
      <c r="N400" s="3">
        <v>0</v>
      </c>
      <c r="O400" s="3">
        <f>SUM(Table2[[#This Row],[Qualified Social Work Staff Hours]:[Other Social Work Staff Hours]])/Table2[[#This Row],[MDS Census]]</f>
        <v>3.5870243293824079E-3</v>
      </c>
      <c r="P400" s="3">
        <v>4.931111111111111</v>
      </c>
      <c r="Q400" s="3">
        <v>4.4111111111111114</v>
      </c>
      <c r="R400" s="3">
        <f>SUM(Table2[[#This Row],[Qualified Activities Professional Hours]:[Other Activities Professional Hours]])/Table2[[#This Row],[MDS Census]]</f>
        <v>0.13112913287585778</v>
      </c>
      <c r="S400" s="3">
        <v>6.0369999999999981</v>
      </c>
      <c r="T400" s="3">
        <v>2.3827777777777772</v>
      </c>
      <c r="U400" s="3">
        <v>0</v>
      </c>
      <c r="V400" s="3">
        <f>SUM(Table2[[#This Row],[Occupational Therapist Hours]:[OT Aide Hours]])/Table2[[#This Row],[MDS Census]]</f>
        <v>0.11818153462258262</v>
      </c>
      <c r="W400" s="3">
        <v>4.5572222222222205</v>
      </c>
      <c r="X400" s="3">
        <v>8.8979999999999979</v>
      </c>
      <c r="Y400" s="3">
        <v>0</v>
      </c>
      <c r="Z400" s="3">
        <f>SUM(Table2[[#This Row],[Physical Therapist (PT) Hours]:[PT Aide Hours]])/Table2[[#This Row],[MDS Census]]</f>
        <v>0.18885995009357451</v>
      </c>
      <c r="AA400" s="3">
        <v>0</v>
      </c>
      <c r="AB400" s="3">
        <v>0</v>
      </c>
      <c r="AC400" s="3">
        <v>0</v>
      </c>
      <c r="AD400" s="3">
        <v>0</v>
      </c>
      <c r="AE400" s="3">
        <v>0</v>
      </c>
      <c r="AF400" s="3">
        <v>0</v>
      </c>
      <c r="AG400" s="3">
        <v>0</v>
      </c>
      <c r="AH400" s="1" t="s">
        <v>398</v>
      </c>
      <c r="AI400" s="17">
        <v>5</v>
      </c>
      <c r="AJ400" s="1"/>
    </row>
    <row r="401" spans="1:36" x14ac:dyDescent="0.2">
      <c r="A401" s="1" t="s">
        <v>680</v>
      </c>
      <c r="B401" s="1" t="s">
        <v>1084</v>
      </c>
      <c r="C401" s="1" t="s">
        <v>1365</v>
      </c>
      <c r="D401" s="1" t="s">
        <v>1784</v>
      </c>
      <c r="E401" s="3">
        <v>75.933333333333337</v>
      </c>
      <c r="F401" s="3">
        <v>8.8888888888888892E-2</v>
      </c>
      <c r="G401" s="3">
        <v>1.0638888888888889</v>
      </c>
      <c r="H401" s="3">
        <v>2.2222222222222223E-2</v>
      </c>
      <c r="I401" s="3">
        <v>0</v>
      </c>
      <c r="J401" s="3">
        <v>0</v>
      </c>
      <c r="K401" s="3">
        <v>0</v>
      </c>
      <c r="L401" s="3">
        <v>4.0590000000000002</v>
      </c>
      <c r="M401" s="3">
        <v>0</v>
      </c>
      <c r="N401" s="3">
        <v>6.3194444444444446</v>
      </c>
      <c r="O401" s="3">
        <f>SUM(Table2[[#This Row],[Qualified Social Work Staff Hours]:[Other Social Work Staff Hours]])/Table2[[#This Row],[MDS Census]]</f>
        <v>8.3223587942639746E-2</v>
      </c>
      <c r="P401" s="3">
        <v>5.3</v>
      </c>
      <c r="Q401" s="3">
        <v>7.697222222222222</v>
      </c>
      <c r="R401" s="3">
        <f>SUM(Table2[[#This Row],[Qualified Activities Professional Hours]:[Other Activities Professional Hours]])/Table2[[#This Row],[MDS Census]]</f>
        <v>0.17116622768510387</v>
      </c>
      <c r="S401" s="3">
        <v>1.7025555555555558</v>
      </c>
      <c r="T401" s="3">
        <v>9.1676666666666691</v>
      </c>
      <c r="U401" s="3">
        <v>0</v>
      </c>
      <c r="V401" s="3">
        <f>SUM(Table2[[#This Row],[Occupational Therapist Hours]:[OT Aide Hours]])/Table2[[#This Row],[MDS Census]]</f>
        <v>0.14315481416447179</v>
      </c>
      <c r="W401" s="3">
        <v>1.1482222222222223</v>
      </c>
      <c r="X401" s="3">
        <v>6.4585555555555567</v>
      </c>
      <c r="Y401" s="3">
        <v>0</v>
      </c>
      <c r="Z401" s="3">
        <f>SUM(Table2[[#This Row],[Physical Therapist (PT) Hours]:[PT Aide Hours]])/Table2[[#This Row],[MDS Census]]</f>
        <v>0.10017705589698567</v>
      </c>
      <c r="AA401" s="3">
        <v>0</v>
      </c>
      <c r="AB401" s="3">
        <v>0</v>
      </c>
      <c r="AC401" s="3">
        <v>0</v>
      </c>
      <c r="AD401" s="3">
        <v>0</v>
      </c>
      <c r="AE401" s="3">
        <v>0</v>
      </c>
      <c r="AF401" s="3">
        <v>0</v>
      </c>
      <c r="AG401" s="3">
        <v>0</v>
      </c>
      <c r="AH401" s="1" t="s">
        <v>399</v>
      </c>
      <c r="AI401" s="17">
        <v>5</v>
      </c>
      <c r="AJ401" s="1"/>
    </row>
    <row r="402" spans="1:36" x14ac:dyDescent="0.2">
      <c r="A402" s="1" t="s">
        <v>680</v>
      </c>
      <c r="B402" s="1" t="s">
        <v>1085</v>
      </c>
      <c r="C402" s="1" t="s">
        <v>1439</v>
      </c>
      <c r="D402" s="1" t="s">
        <v>1741</v>
      </c>
      <c r="E402" s="3">
        <v>244.12222222222223</v>
      </c>
      <c r="F402" s="3">
        <v>0</v>
      </c>
      <c r="G402" s="3">
        <v>0</v>
      </c>
      <c r="H402" s="3">
        <v>0</v>
      </c>
      <c r="I402" s="3">
        <v>0</v>
      </c>
      <c r="J402" s="3">
        <v>0</v>
      </c>
      <c r="K402" s="3">
        <v>0</v>
      </c>
      <c r="L402" s="3">
        <v>1.3428888888888888</v>
      </c>
      <c r="M402" s="3">
        <v>0</v>
      </c>
      <c r="N402" s="3">
        <v>0</v>
      </c>
      <c r="O402" s="3">
        <f>SUM(Table2[[#This Row],[Qualified Social Work Staff Hours]:[Other Social Work Staff Hours]])/Table2[[#This Row],[MDS Census]]</f>
        <v>0</v>
      </c>
      <c r="P402" s="3">
        <v>0</v>
      </c>
      <c r="Q402" s="3">
        <v>0</v>
      </c>
      <c r="R402" s="3">
        <f>SUM(Table2[[#This Row],[Qualified Activities Professional Hours]:[Other Activities Professional Hours]])/Table2[[#This Row],[MDS Census]]</f>
        <v>0</v>
      </c>
      <c r="S402" s="3">
        <v>1.1854444444444445</v>
      </c>
      <c r="T402" s="3">
        <v>3.0816666666666661</v>
      </c>
      <c r="U402" s="3">
        <v>0</v>
      </c>
      <c r="V402" s="3">
        <f>SUM(Table2[[#This Row],[Occupational Therapist Hours]:[OT Aide Hours]])/Table2[[#This Row],[MDS Census]]</f>
        <v>1.7479404669791993E-2</v>
      </c>
      <c r="W402" s="3">
        <v>1.5699999999999998</v>
      </c>
      <c r="X402" s="3">
        <v>3.2356666666666665</v>
      </c>
      <c r="Y402" s="3">
        <v>0</v>
      </c>
      <c r="Z402" s="3">
        <f>SUM(Table2[[#This Row],[Physical Therapist (PT) Hours]:[PT Aide Hours]])/Table2[[#This Row],[MDS Census]]</f>
        <v>1.9685494515497698E-2</v>
      </c>
      <c r="AA402" s="3">
        <v>0</v>
      </c>
      <c r="AB402" s="3">
        <v>0</v>
      </c>
      <c r="AC402" s="3">
        <v>0</v>
      </c>
      <c r="AD402" s="3">
        <v>75.947222222222223</v>
      </c>
      <c r="AE402" s="3">
        <v>0</v>
      </c>
      <c r="AF402" s="3">
        <v>0</v>
      </c>
      <c r="AG402" s="3">
        <v>0</v>
      </c>
      <c r="AH402" s="1" t="s">
        <v>400</v>
      </c>
      <c r="AI402" s="17">
        <v>5</v>
      </c>
      <c r="AJ402" s="1"/>
    </row>
    <row r="403" spans="1:36" x14ac:dyDescent="0.2">
      <c r="A403" s="1" t="s">
        <v>680</v>
      </c>
      <c r="B403" s="1" t="s">
        <v>1086</v>
      </c>
      <c r="C403" s="1" t="s">
        <v>1612</v>
      </c>
      <c r="D403" s="1" t="s">
        <v>1741</v>
      </c>
      <c r="E403" s="3">
        <v>55.733333333333334</v>
      </c>
      <c r="F403" s="3">
        <v>5.4222222222222225</v>
      </c>
      <c r="G403" s="3">
        <v>0</v>
      </c>
      <c r="H403" s="3">
        <v>0</v>
      </c>
      <c r="I403" s="3">
        <v>0</v>
      </c>
      <c r="J403" s="3">
        <v>0</v>
      </c>
      <c r="K403" s="3">
        <v>0</v>
      </c>
      <c r="L403" s="3">
        <v>1.3691111111111112</v>
      </c>
      <c r="M403" s="3">
        <v>4.0611111111111109</v>
      </c>
      <c r="N403" s="3">
        <v>5.3250000000000002</v>
      </c>
      <c r="O403" s="3">
        <f>SUM(Table2[[#This Row],[Qualified Social Work Staff Hours]:[Other Social Work Staff Hours]])/Table2[[#This Row],[MDS Census]]</f>
        <v>0.16841108452950557</v>
      </c>
      <c r="P403" s="3">
        <v>0</v>
      </c>
      <c r="Q403" s="3">
        <v>11.875</v>
      </c>
      <c r="R403" s="3">
        <f>SUM(Table2[[#This Row],[Qualified Activities Professional Hours]:[Other Activities Professional Hours]])/Table2[[#This Row],[MDS Census]]</f>
        <v>0.21306818181818182</v>
      </c>
      <c r="S403" s="3">
        <v>0.60688888888888903</v>
      </c>
      <c r="T403" s="3">
        <v>2.3772222222222217</v>
      </c>
      <c r="U403" s="3">
        <v>0</v>
      </c>
      <c r="V403" s="3">
        <f>SUM(Table2[[#This Row],[Occupational Therapist Hours]:[OT Aide Hours]])/Table2[[#This Row],[MDS Census]]</f>
        <v>5.3542663476873996E-2</v>
      </c>
      <c r="W403" s="3">
        <v>4.1853333333333342</v>
      </c>
      <c r="X403" s="3">
        <v>0</v>
      </c>
      <c r="Y403" s="3">
        <v>0</v>
      </c>
      <c r="Z403" s="3">
        <f>SUM(Table2[[#This Row],[Physical Therapist (PT) Hours]:[PT Aide Hours]])/Table2[[#This Row],[MDS Census]]</f>
        <v>7.5095693779904327E-2</v>
      </c>
      <c r="AA403" s="3">
        <v>0</v>
      </c>
      <c r="AB403" s="3">
        <v>0</v>
      </c>
      <c r="AC403" s="3">
        <v>0</v>
      </c>
      <c r="AD403" s="3">
        <v>0</v>
      </c>
      <c r="AE403" s="3">
        <v>0</v>
      </c>
      <c r="AF403" s="3">
        <v>0</v>
      </c>
      <c r="AG403" s="3">
        <v>0</v>
      </c>
      <c r="AH403" s="1" t="s">
        <v>401</v>
      </c>
      <c r="AI403" s="17">
        <v>5</v>
      </c>
      <c r="AJ403" s="1"/>
    </row>
    <row r="404" spans="1:36" x14ac:dyDescent="0.2">
      <c r="A404" s="1" t="s">
        <v>680</v>
      </c>
      <c r="B404" s="1" t="s">
        <v>1087</v>
      </c>
      <c r="C404" s="1" t="s">
        <v>1439</v>
      </c>
      <c r="D404" s="1" t="s">
        <v>1741</v>
      </c>
      <c r="E404" s="3">
        <v>123.41111111111111</v>
      </c>
      <c r="F404" s="3">
        <v>5.4222222222222225</v>
      </c>
      <c r="G404" s="3">
        <v>0.53333333333333333</v>
      </c>
      <c r="H404" s="3">
        <v>0.46666666666666667</v>
      </c>
      <c r="I404" s="3">
        <v>1.1166666666666667</v>
      </c>
      <c r="J404" s="3">
        <v>0</v>
      </c>
      <c r="K404" s="3">
        <v>0</v>
      </c>
      <c r="L404" s="3">
        <v>3.4916666666666667</v>
      </c>
      <c r="M404" s="3">
        <v>22.222222222222221</v>
      </c>
      <c r="N404" s="3">
        <v>0</v>
      </c>
      <c r="O404" s="3">
        <f>SUM(Table2[[#This Row],[Qualified Social Work Staff Hours]:[Other Social Work Staff Hours]])/Table2[[#This Row],[MDS Census]]</f>
        <v>0.18006662465112092</v>
      </c>
      <c r="P404" s="3">
        <v>10.875</v>
      </c>
      <c r="Q404" s="3">
        <v>22.822222222222223</v>
      </c>
      <c r="R404" s="3">
        <f>SUM(Table2[[#This Row],[Qualified Activities Professional Hours]:[Other Activities Professional Hours]])/Table2[[#This Row],[MDS Census]]</f>
        <v>0.27304852795534346</v>
      </c>
      <c r="S404" s="3">
        <v>11.466666666666667</v>
      </c>
      <c r="T404" s="3">
        <v>1.0611111111111111</v>
      </c>
      <c r="U404" s="3">
        <v>0</v>
      </c>
      <c r="V404" s="3">
        <f>SUM(Table2[[#This Row],[Occupational Therapist Hours]:[OT Aide Hours]])/Table2[[#This Row],[MDS Census]]</f>
        <v>0.10151255964706943</v>
      </c>
      <c r="W404" s="3">
        <v>12.491666666666667</v>
      </c>
      <c r="X404" s="3">
        <v>7.6277777777777782</v>
      </c>
      <c r="Y404" s="3">
        <v>5.2361111111111107</v>
      </c>
      <c r="Z404" s="3">
        <f>SUM(Table2[[#This Row],[Physical Therapist (PT) Hours]:[PT Aide Hours]])/Table2[[#This Row],[MDS Census]]</f>
        <v>0.20545601872692898</v>
      </c>
      <c r="AA404" s="3">
        <v>0</v>
      </c>
      <c r="AB404" s="3">
        <v>0</v>
      </c>
      <c r="AC404" s="3">
        <v>0</v>
      </c>
      <c r="AD404" s="3">
        <v>0</v>
      </c>
      <c r="AE404" s="3">
        <v>0</v>
      </c>
      <c r="AF404" s="3">
        <v>0</v>
      </c>
      <c r="AG404" s="3">
        <v>0</v>
      </c>
      <c r="AH404" s="1" t="s">
        <v>402</v>
      </c>
      <c r="AI404" s="17">
        <v>5</v>
      </c>
      <c r="AJ404" s="1"/>
    </row>
    <row r="405" spans="1:36" x14ac:dyDescent="0.2">
      <c r="A405" s="1" t="s">
        <v>680</v>
      </c>
      <c r="B405" s="1" t="s">
        <v>1088</v>
      </c>
      <c r="C405" s="1" t="s">
        <v>1613</v>
      </c>
      <c r="D405" s="1" t="s">
        <v>1733</v>
      </c>
      <c r="E405" s="3">
        <v>153.32222222222222</v>
      </c>
      <c r="F405" s="3">
        <v>10.933333333333334</v>
      </c>
      <c r="G405" s="3">
        <v>0</v>
      </c>
      <c r="H405" s="3">
        <v>0</v>
      </c>
      <c r="I405" s="3">
        <v>0</v>
      </c>
      <c r="J405" s="3">
        <v>0</v>
      </c>
      <c r="K405" s="3">
        <v>0</v>
      </c>
      <c r="L405" s="3">
        <v>0</v>
      </c>
      <c r="M405" s="3">
        <v>6.0250000000000004</v>
      </c>
      <c r="N405" s="3">
        <v>10.358333333333333</v>
      </c>
      <c r="O405" s="3">
        <f>SUM(Table2[[#This Row],[Qualified Social Work Staff Hours]:[Other Social Work Staff Hours]])/Table2[[#This Row],[MDS Census]]</f>
        <v>0.10685556924414813</v>
      </c>
      <c r="P405" s="3">
        <v>11.522222222222222</v>
      </c>
      <c r="Q405" s="3">
        <v>30.152777777777779</v>
      </c>
      <c r="R405" s="3">
        <f>SUM(Table2[[#This Row],[Qualified Activities Professional Hours]:[Other Activities Professional Hours]])/Table2[[#This Row],[MDS Census]]</f>
        <v>0.27181317486774403</v>
      </c>
      <c r="S405" s="3">
        <v>0</v>
      </c>
      <c r="T405" s="3">
        <v>0</v>
      </c>
      <c r="U405" s="3">
        <v>0</v>
      </c>
      <c r="V405" s="3">
        <f>SUM(Table2[[#This Row],[Occupational Therapist Hours]:[OT Aide Hours]])/Table2[[#This Row],[MDS Census]]</f>
        <v>0</v>
      </c>
      <c r="W405" s="3">
        <v>0</v>
      </c>
      <c r="X405" s="3">
        <v>0</v>
      </c>
      <c r="Y405" s="3">
        <v>0</v>
      </c>
      <c r="Z405" s="3">
        <f>SUM(Table2[[#This Row],[Physical Therapist (PT) Hours]:[PT Aide Hours]])/Table2[[#This Row],[MDS Census]]</f>
        <v>0</v>
      </c>
      <c r="AA405" s="3">
        <v>0</v>
      </c>
      <c r="AB405" s="3">
        <v>0</v>
      </c>
      <c r="AC405" s="3">
        <v>0</v>
      </c>
      <c r="AD405" s="3">
        <v>0</v>
      </c>
      <c r="AE405" s="3">
        <v>0</v>
      </c>
      <c r="AF405" s="3">
        <v>0</v>
      </c>
      <c r="AG405" s="3">
        <v>0</v>
      </c>
      <c r="AH405" s="1" t="s">
        <v>403</v>
      </c>
      <c r="AI405" s="17">
        <v>5</v>
      </c>
      <c r="AJ405" s="1"/>
    </row>
    <row r="406" spans="1:36" x14ac:dyDescent="0.2">
      <c r="A406" s="1" t="s">
        <v>680</v>
      </c>
      <c r="B406" s="1" t="s">
        <v>1089</v>
      </c>
      <c r="C406" s="1" t="s">
        <v>1515</v>
      </c>
      <c r="D406" s="1" t="s">
        <v>1741</v>
      </c>
      <c r="E406" s="3">
        <v>22.877777777777776</v>
      </c>
      <c r="F406" s="3">
        <v>5.0666666666666664</v>
      </c>
      <c r="G406" s="3">
        <v>0.36666666666666664</v>
      </c>
      <c r="H406" s="3">
        <v>0.14444444444444443</v>
      </c>
      <c r="I406" s="3">
        <v>0.6166666666666667</v>
      </c>
      <c r="J406" s="3">
        <v>0</v>
      </c>
      <c r="K406" s="3">
        <v>0</v>
      </c>
      <c r="L406" s="3">
        <v>0.57555555555555549</v>
      </c>
      <c r="M406" s="3">
        <v>4.4444444444444446E-2</v>
      </c>
      <c r="N406" s="3">
        <v>5.4305555555555554</v>
      </c>
      <c r="O406" s="3">
        <f>SUM(Table2[[#This Row],[Qualified Social Work Staff Hours]:[Other Social Work Staff Hours]])/Table2[[#This Row],[MDS Census]]</f>
        <v>0.23931520155415251</v>
      </c>
      <c r="P406" s="3">
        <v>0</v>
      </c>
      <c r="Q406" s="3">
        <v>8.6</v>
      </c>
      <c r="R406" s="3">
        <f>SUM(Table2[[#This Row],[Qualified Activities Professional Hours]:[Other Activities Professional Hours]])/Table2[[#This Row],[MDS Census]]</f>
        <v>0.37591063623118021</v>
      </c>
      <c r="S406" s="3">
        <v>6.527000000000001</v>
      </c>
      <c r="T406" s="3">
        <v>4.0887777777777776</v>
      </c>
      <c r="U406" s="3">
        <v>0</v>
      </c>
      <c r="V406" s="3">
        <f>SUM(Table2[[#This Row],[Occupational Therapist Hours]:[OT Aide Hours]])/Table2[[#This Row],[MDS Census]]</f>
        <v>0.46402136959689178</v>
      </c>
      <c r="W406" s="3">
        <v>7.0242222222222219</v>
      </c>
      <c r="X406" s="3">
        <v>19.93033333333333</v>
      </c>
      <c r="Y406" s="3">
        <v>0</v>
      </c>
      <c r="Z406" s="3">
        <f>SUM(Table2[[#This Row],[Physical Therapist (PT) Hours]:[PT Aide Hours]])/Table2[[#This Row],[MDS Census]]</f>
        <v>1.1781981544439046</v>
      </c>
      <c r="AA406" s="3">
        <v>0</v>
      </c>
      <c r="AB406" s="3">
        <v>4.4444444444444446E-2</v>
      </c>
      <c r="AC406" s="3">
        <v>0</v>
      </c>
      <c r="AD406" s="3">
        <v>0</v>
      </c>
      <c r="AE406" s="3">
        <v>0</v>
      </c>
      <c r="AF406" s="3">
        <v>0</v>
      </c>
      <c r="AG406" s="3">
        <v>0</v>
      </c>
      <c r="AH406" s="1" t="s">
        <v>404</v>
      </c>
      <c r="AI406" s="17">
        <v>5</v>
      </c>
      <c r="AJ406" s="1"/>
    </row>
    <row r="407" spans="1:36" x14ac:dyDescent="0.2">
      <c r="A407" s="1" t="s">
        <v>680</v>
      </c>
      <c r="B407" s="1" t="s">
        <v>1090</v>
      </c>
      <c r="C407" s="1" t="s">
        <v>1613</v>
      </c>
      <c r="D407" s="1" t="s">
        <v>1733</v>
      </c>
      <c r="E407" s="3">
        <v>137.74444444444444</v>
      </c>
      <c r="F407" s="3">
        <v>10.894444444444444</v>
      </c>
      <c r="G407" s="3">
        <v>0.31111111111111112</v>
      </c>
      <c r="H407" s="3">
        <v>0.60555555555555551</v>
      </c>
      <c r="I407" s="3">
        <v>2.7833333333333332</v>
      </c>
      <c r="J407" s="3">
        <v>0</v>
      </c>
      <c r="K407" s="3">
        <v>0</v>
      </c>
      <c r="L407" s="3">
        <v>3.9274444444444461</v>
      </c>
      <c r="M407" s="3">
        <v>6.6666666666666666E-2</v>
      </c>
      <c r="N407" s="3">
        <v>5.1861111111111109</v>
      </c>
      <c r="O407" s="3">
        <f>SUM(Table2[[#This Row],[Qualified Social Work Staff Hours]:[Other Social Work Staff Hours]])/Table2[[#This Row],[MDS Census]]</f>
        <v>3.8134226022424778E-2</v>
      </c>
      <c r="P407" s="3">
        <v>7.8888888888888893</v>
      </c>
      <c r="Q407" s="3">
        <v>27.344444444444445</v>
      </c>
      <c r="R407" s="3">
        <f>SUM(Table2[[#This Row],[Qualified Activities Professional Hours]:[Other Activities Professional Hours]])/Table2[[#This Row],[MDS Census]]</f>
        <v>0.25578769057029926</v>
      </c>
      <c r="S407" s="3">
        <v>5.1178888888888876</v>
      </c>
      <c r="T407" s="3">
        <v>5.5705555555555542</v>
      </c>
      <c r="U407" s="3">
        <v>0</v>
      </c>
      <c r="V407" s="3">
        <f>SUM(Table2[[#This Row],[Occupational Therapist Hours]:[OT Aide Hours]])/Table2[[#This Row],[MDS Census]]</f>
        <v>7.7596192627248511E-2</v>
      </c>
      <c r="W407" s="3">
        <v>5.9227777777777773</v>
      </c>
      <c r="X407" s="3">
        <v>10.910333333333336</v>
      </c>
      <c r="Y407" s="3">
        <v>0</v>
      </c>
      <c r="Z407" s="3">
        <f>SUM(Table2[[#This Row],[Physical Therapist (PT) Hours]:[PT Aide Hours]])/Table2[[#This Row],[MDS Census]]</f>
        <v>0.12220537226748408</v>
      </c>
      <c r="AA407" s="3">
        <v>0</v>
      </c>
      <c r="AB407" s="3">
        <v>3.3333333333333333E-2</v>
      </c>
      <c r="AC407" s="3">
        <v>0</v>
      </c>
      <c r="AD407" s="3">
        <v>0</v>
      </c>
      <c r="AE407" s="3">
        <v>0</v>
      </c>
      <c r="AF407" s="3">
        <v>3.3333333333333333E-2</v>
      </c>
      <c r="AG407" s="3">
        <v>0</v>
      </c>
      <c r="AH407" s="1" t="s">
        <v>405</v>
      </c>
      <c r="AI407" s="17">
        <v>5</v>
      </c>
      <c r="AJ407" s="1"/>
    </row>
    <row r="408" spans="1:36" x14ac:dyDescent="0.2">
      <c r="A408" s="1" t="s">
        <v>680</v>
      </c>
      <c r="B408" s="1" t="s">
        <v>1091</v>
      </c>
      <c r="C408" s="1" t="s">
        <v>1430</v>
      </c>
      <c r="D408" s="1" t="s">
        <v>1754</v>
      </c>
      <c r="E408" s="3">
        <v>134.02222222222221</v>
      </c>
      <c r="F408" s="3">
        <v>10.083333333333334</v>
      </c>
      <c r="G408" s="3">
        <v>0.13333333333333333</v>
      </c>
      <c r="H408" s="3">
        <v>0.80155555555555558</v>
      </c>
      <c r="I408" s="3">
        <v>1.1222222222222222</v>
      </c>
      <c r="J408" s="3">
        <v>0</v>
      </c>
      <c r="K408" s="3">
        <v>0</v>
      </c>
      <c r="L408" s="3">
        <v>5.9123333333333337</v>
      </c>
      <c r="M408" s="3">
        <v>0.8</v>
      </c>
      <c r="N408" s="3">
        <v>12.266666666666667</v>
      </c>
      <c r="O408" s="3">
        <f>SUM(Table2[[#This Row],[Qualified Social Work Staff Hours]:[Other Social Work Staff Hours]])/Table2[[#This Row],[MDS Census]]</f>
        <v>9.7496269275410399E-2</v>
      </c>
      <c r="P408" s="3">
        <v>5.2333333333333334</v>
      </c>
      <c r="Q408" s="3">
        <v>39.447222222222223</v>
      </c>
      <c r="R408" s="3">
        <f>SUM(Table2[[#This Row],[Qualified Activities Professional Hours]:[Other Activities Professional Hours]])/Table2[[#This Row],[MDS Census]]</f>
        <v>0.33338169457801364</v>
      </c>
      <c r="S408" s="3">
        <v>5.883111111111111</v>
      </c>
      <c r="T408" s="3">
        <v>5.4340000000000002</v>
      </c>
      <c r="U408" s="3">
        <v>0</v>
      </c>
      <c r="V408" s="3">
        <f>SUM(Table2[[#This Row],[Occupational Therapist Hours]:[OT Aide Hours]])/Table2[[#This Row],[MDS Census]]</f>
        <v>8.4442049411374565E-2</v>
      </c>
      <c r="W408" s="3">
        <v>13.402444444444445</v>
      </c>
      <c r="X408" s="3">
        <v>7.1891111111111092</v>
      </c>
      <c r="Y408" s="3">
        <v>0</v>
      </c>
      <c r="Z408" s="3">
        <f>SUM(Table2[[#This Row],[Physical Therapist (PT) Hours]:[PT Aide Hours]])/Table2[[#This Row],[MDS Census]]</f>
        <v>0.15364284529928701</v>
      </c>
      <c r="AA408" s="3">
        <v>0</v>
      </c>
      <c r="AB408" s="3">
        <v>0</v>
      </c>
      <c r="AC408" s="3">
        <v>0</v>
      </c>
      <c r="AD408" s="3">
        <v>0</v>
      </c>
      <c r="AE408" s="3">
        <v>0</v>
      </c>
      <c r="AF408" s="3">
        <v>1.4861111111111112</v>
      </c>
      <c r="AG408" s="3">
        <v>0</v>
      </c>
      <c r="AH408" s="1" t="s">
        <v>406</v>
      </c>
      <c r="AI408" s="17">
        <v>5</v>
      </c>
      <c r="AJ408" s="1"/>
    </row>
    <row r="409" spans="1:36" x14ac:dyDescent="0.2">
      <c r="A409" s="1" t="s">
        <v>680</v>
      </c>
      <c r="B409" s="1" t="s">
        <v>1092</v>
      </c>
      <c r="C409" s="1" t="s">
        <v>1439</v>
      </c>
      <c r="D409" s="1" t="s">
        <v>1741</v>
      </c>
      <c r="E409" s="3">
        <v>70.7</v>
      </c>
      <c r="F409" s="3">
        <v>11.555555555555555</v>
      </c>
      <c r="G409" s="3">
        <v>0</v>
      </c>
      <c r="H409" s="3">
        <v>0</v>
      </c>
      <c r="I409" s="3">
        <v>0</v>
      </c>
      <c r="J409" s="3">
        <v>0</v>
      </c>
      <c r="K409" s="3">
        <v>0</v>
      </c>
      <c r="L409" s="3">
        <v>0</v>
      </c>
      <c r="M409" s="3">
        <v>5.4222222222222225</v>
      </c>
      <c r="N409" s="3">
        <v>5.5111111111111111</v>
      </c>
      <c r="O409" s="3">
        <f>SUM(Table2[[#This Row],[Qualified Social Work Staff Hours]:[Other Social Work Staff Hours]])/Table2[[#This Row],[MDS Census]]</f>
        <v>0.15464403583215464</v>
      </c>
      <c r="P409" s="3">
        <v>5.3777777777777782</v>
      </c>
      <c r="Q409" s="3">
        <v>9.5222222222222221</v>
      </c>
      <c r="R409" s="3">
        <f>SUM(Table2[[#This Row],[Qualified Activities Professional Hours]:[Other Activities Professional Hours]])/Table2[[#This Row],[MDS Census]]</f>
        <v>0.21074964639321075</v>
      </c>
      <c r="S409" s="3">
        <v>0</v>
      </c>
      <c r="T409" s="3">
        <v>0</v>
      </c>
      <c r="U409" s="3">
        <v>0</v>
      </c>
      <c r="V409" s="3">
        <f>SUM(Table2[[#This Row],[Occupational Therapist Hours]:[OT Aide Hours]])/Table2[[#This Row],[MDS Census]]</f>
        <v>0</v>
      </c>
      <c r="W409" s="3">
        <v>0</v>
      </c>
      <c r="X409" s="3">
        <v>0</v>
      </c>
      <c r="Y409" s="3">
        <v>0</v>
      </c>
      <c r="Z409" s="3">
        <f>SUM(Table2[[#This Row],[Physical Therapist (PT) Hours]:[PT Aide Hours]])/Table2[[#This Row],[MDS Census]]</f>
        <v>0</v>
      </c>
      <c r="AA409" s="3">
        <v>0</v>
      </c>
      <c r="AB409" s="3">
        <v>0</v>
      </c>
      <c r="AC409" s="3">
        <v>0</v>
      </c>
      <c r="AD409" s="3">
        <v>0</v>
      </c>
      <c r="AE409" s="3">
        <v>0</v>
      </c>
      <c r="AF409" s="3">
        <v>0</v>
      </c>
      <c r="AG409" s="3">
        <v>0</v>
      </c>
      <c r="AH409" s="1" t="s">
        <v>407</v>
      </c>
      <c r="AI409" s="17">
        <v>5</v>
      </c>
      <c r="AJ409" s="1"/>
    </row>
    <row r="410" spans="1:36" x14ac:dyDescent="0.2">
      <c r="A410" s="1" t="s">
        <v>680</v>
      </c>
      <c r="B410" s="1" t="s">
        <v>1093</v>
      </c>
      <c r="C410" s="1" t="s">
        <v>1600</v>
      </c>
      <c r="D410" s="1" t="s">
        <v>1741</v>
      </c>
      <c r="E410" s="3">
        <v>81.644444444444446</v>
      </c>
      <c r="F410" s="3">
        <v>33.239444444444445</v>
      </c>
      <c r="G410" s="3">
        <v>0.26666666666666666</v>
      </c>
      <c r="H410" s="3">
        <v>0.3</v>
      </c>
      <c r="I410" s="3">
        <v>8.8888888888888892E-2</v>
      </c>
      <c r="J410" s="3">
        <v>0</v>
      </c>
      <c r="K410" s="3">
        <v>0</v>
      </c>
      <c r="L410" s="3">
        <v>2.9412222222222222</v>
      </c>
      <c r="M410" s="3">
        <v>5.8166666666666664</v>
      </c>
      <c r="N410" s="3">
        <v>0</v>
      </c>
      <c r="O410" s="3">
        <f>SUM(Table2[[#This Row],[Qualified Social Work Staff Hours]:[Other Social Work Staff Hours]])/Table2[[#This Row],[MDS Census]]</f>
        <v>7.1243875884594438E-2</v>
      </c>
      <c r="P410" s="3">
        <v>5.6055555555555552</v>
      </c>
      <c r="Q410" s="3">
        <v>10.206666666666662</v>
      </c>
      <c r="R410" s="3">
        <f>SUM(Table2[[#This Row],[Qualified Activities Professional Hours]:[Other Activities Professional Hours]])/Table2[[#This Row],[MDS Census]]</f>
        <v>0.19367174741426232</v>
      </c>
      <c r="S410" s="3">
        <v>4.3944444444444439</v>
      </c>
      <c r="T410" s="3">
        <v>5.5782222222222222</v>
      </c>
      <c r="U410" s="3">
        <v>0</v>
      </c>
      <c r="V410" s="3">
        <f>SUM(Table2[[#This Row],[Occupational Therapist Hours]:[OT Aide Hours]])/Table2[[#This Row],[MDS Census]]</f>
        <v>0.12214752313554707</v>
      </c>
      <c r="W410" s="3">
        <v>5.2893333333333326</v>
      </c>
      <c r="X410" s="3">
        <v>3.7078888888888888</v>
      </c>
      <c r="Y410" s="3">
        <v>0</v>
      </c>
      <c r="Z410" s="3">
        <f>SUM(Table2[[#This Row],[Physical Therapist (PT) Hours]:[PT Aide Hours]])/Table2[[#This Row],[MDS Census]]</f>
        <v>0.11020005443658137</v>
      </c>
      <c r="AA410" s="3">
        <v>0</v>
      </c>
      <c r="AB410" s="3">
        <v>0</v>
      </c>
      <c r="AC410" s="3">
        <v>0</v>
      </c>
      <c r="AD410" s="3">
        <v>0</v>
      </c>
      <c r="AE410" s="3">
        <v>0</v>
      </c>
      <c r="AF410" s="3">
        <v>0</v>
      </c>
      <c r="AG410" s="3">
        <v>0</v>
      </c>
      <c r="AH410" s="1" t="s">
        <v>408</v>
      </c>
      <c r="AI410" s="17">
        <v>5</v>
      </c>
      <c r="AJ410" s="1"/>
    </row>
    <row r="411" spans="1:36" x14ac:dyDescent="0.2">
      <c r="A411" s="1" t="s">
        <v>680</v>
      </c>
      <c r="B411" s="1" t="s">
        <v>1094</v>
      </c>
      <c r="C411" s="1" t="s">
        <v>1430</v>
      </c>
      <c r="D411" s="1" t="s">
        <v>1754</v>
      </c>
      <c r="E411" s="3">
        <v>125.2</v>
      </c>
      <c r="F411" s="3">
        <v>10.666666666666666</v>
      </c>
      <c r="G411" s="3">
        <v>0.57777777777777772</v>
      </c>
      <c r="H411" s="3">
        <v>0.69722222222222219</v>
      </c>
      <c r="I411" s="3">
        <v>1.2833333333333334</v>
      </c>
      <c r="J411" s="3">
        <v>0</v>
      </c>
      <c r="K411" s="3">
        <v>0</v>
      </c>
      <c r="L411" s="3">
        <v>4.5454444444444446</v>
      </c>
      <c r="M411" s="3">
        <v>4.9694444444444441</v>
      </c>
      <c r="N411" s="3">
        <v>7.083333333333333</v>
      </c>
      <c r="O411" s="3">
        <f>SUM(Table2[[#This Row],[Qualified Social Work Staff Hours]:[Other Social Work Staff Hours]])/Table2[[#This Row],[MDS Census]]</f>
        <v>9.626819311324103E-2</v>
      </c>
      <c r="P411" s="3">
        <v>14.547222222222222</v>
      </c>
      <c r="Q411" s="3">
        <v>12.094444444444445</v>
      </c>
      <c r="R411" s="3">
        <f>SUM(Table2[[#This Row],[Qualified Activities Professional Hours]:[Other Activities Professional Hours]])/Table2[[#This Row],[MDS Census]]</f>
        <v>0.21279286474973375</v>
      </c>
      <c r="S411" s="3">
        <v>4.7033333333333331</v>
      </c>
      <c r="T411" s="3">
        <v>5.9756666666666689</v>
      </c>
      <c r="U411" s="3">
        <v>0</v>
      </c>
      <c r="V411" s="3">
        <f>SUM(Table2[[#This Row],[Occupational Therapist Hours]:[OT Aide Hours]])/Table2[[#This Row],[MDS Census]]</f>
        <v>8.5295527156549533E-2</v>
      </c>
      <c r="W411" s="3">
        <v>5.1697777777777798</v>
      </c>
      <c r="X411" s="3">
        <v>10.587333333333333</v>
      </c>
      <c r="Y411" s="3">
        <v>0</v>
      </c>
      <c r="Z411" s="3">
        <f>SUM(Table2[[#This Row],[Physical Therapist (PT) Hours]:[PT Aide Hours]])/Table2[[#This Row],[MDS Census]]</f>
        <v>0.12585552005679804</v>
      </c>
      <c r="AA411" s="3">
        <v>0</v>
      </c>
      <c r="AB411" s="3">
        <v>0</v>
      </c>
      <c r="AC411" s="3">
        <v>0</v>
      </c>
      <c r="AD411" s="3">
        <v>0</v>
      </c>
      <c r="AE411" s="3">
        <v>0</v>
      </c>
      <c r="AF411" s="3">
        <v>0</v>
      </c>
      <c r="AG411" s="3">
        <v>0</v>
      </c>
      <c r="AH411" s="1" t="s">
        <v>409</v>
      </c>
      <c r="AI411" s="17">
        <v>5</v>
      </c>
      <c r="AJ411" s="1"/>
    </row>
    <row r="412" spans="1:36" x14ac:dyDescent="0.2">
      <c r="A412" s="1" t="s">
        <v>680</v>
      </c>
      <c r="B412" s="1" t="s">
        <v>1095</v>
      </c>
      <c r="C412" s="1" t="s">
        <v>1614</v>
      </c>
      <c r="D412" s="1" t="s">
        <v>1741</v>
      </c>
      <c r="E412" s="3">
        <v>61.288888888888891</v>
      </c>
      <c r="F412" s="3">
        <v>34.758333333333333</v>
      </c>
      <c r="G412" s="3">
        <v>0.32222222222222224</v>
      </c>
      <c r="H412" s="3">
        <v>0.17777777777777778</v>
      </c>
      <c r="I412" s="3">
        <v>0.55000000000000004</v>
      </c>
      <c r="J412" s="3">
        <v>0</v>
      </c>
      <c r="K412" s="3">
        <v>0</v>
      </c>
      <c r="L412" s="3">
        <v>4.5848888888888881</v>
      </c>
      <c r="M412" s="3">
        <v>0</v>
      </c>
      <c r="N412" s="3">
        <v>0</v>
      </c>
      <c r="O412" s="3">
        <f>SUM(Table2[[#This Row],[Qualified Social Work Staff Hours]:[Other Social Work Staff Hours]])/Table2[[#This Row],[MDS Census]]</f>
        <v>0</v>
      </c>
      <c r="P412" s="3">
        <v>4.875</v>
      </c>
      <c r="Q412" s="3">
        <v>12.491666666666667</v>
      </c>
      <c r="R412" s="3">
        <f>SUM(Table2[[#This Row],[Qualified Activities Professional Hours]:[Other Activities Professional Hours]])/Table2[[#This Row],[MDS Census]]</f>
        <v>0.28335750543872373</v>
      </c>
      <c r="S412" s="3">
        <v>4.3331111111111102</v>
      </c>
      <c r="T412" s="3">
        <v>8.2401111111111121</v>
      </c>
      <c r="U412" s="3">
        <v>0</v>
      </c>
      <c r="V412" s="3">
        <f>SUM(Table2[[#This Row],[Occupational Therapist Hours]:[OT Aide Hours]])/Table2[[#This Row],[MDS Census]]</f>
        <v>0.20514684554024654</v>
      </c>
      <c r="W412" s="3">
        <v>4.7372222222222229</v>
      </c>
      <c r="X412" s="3">
        <v>4.3473333333333342</v>
      </c>
      <c r="Y412" s="3">
        <v>0</v>
      </c>
      <c r="Z412" s="3">
        <f>SUM(Table2[[#This Row],[Physical Therapist (PT) Hours]:[PT Aide Hours]])/Table2[[#This Row],[MDS Census]]</f>
        <v>0.14822516316171142</v>
      </c>
      <c r="AA412" s="3">
        <v>0</v>
      </c>
      <c r="AB412" s="3">
        <v>0</v>
      </c>
      <c r="AC412" s="3">
        <v>0</v>
      </c>
      <c r="AD412" s="3">
        <v>0</v>
      </c>
      <c r="AE412" s="3">
        <v>0</v>
      </c>
      <c r="AF412" s="3">
        <v>0</v>
      </c>
      <c r="AG412" s="3">
        <v>0</v>
      </c>
      <c r="AH412" s="1" t="s">
        <v>410</v>
      </c>
      <c r="AI412" s="17">
        <v>5</v>
      </c>
      <c r="AJ412" s="1"/>
    </row>
    <row r="413" spans="1:36" x14ac:dyDescent="0.2">
      <c r="A413" s="1" t="s">
        <v>680</v>
      </c>
      <c r="B413" s="1" t="s">
        <v>1096</v>
      </c>
      <c r="C413" s="1" t="s">
        <v>1615</v>
      </c>
      <c r="D413" s="1" t="s">
        <v>1724</v>
      </c>
      <c r="E413" s="3">
        <v>34.655555555555559</v>
      </c>
      <c r="F413" s="3">
        <v>6.9777777777777779</v>
      </c>
      <c r="G413" s="3">
        <v>0.33333333333333331</v>
      </c>
      <c r="H413" s="3">
        <v>0.13333333333333333</v>
      </c>
      <c r="I413" s="3">
        <v>0.26666666666666666</v>
      </c>
      <c r="J413" s="3">
        <v>0</v>
      </c>
      <c r="K413" s="3">
        <v>0</v>
      </c>
      <c r="L413" s="3">
        <v>0</v>
      </c>
      <c r="M413" s="3">
        <v>6.6666666666666666E-2</v>
      </c>
      <c r="N413" s="3">
        <v>4.1333333333333337</v>
      </c>
      <c r="O413" s="3">
        <f>SUM(Table2[[#This Row],[Qualified Social Work Staff Hours]:[Other Social Work Staff Hours]])/Table2[[#This Row],[MDS Census]]</f>
        <v>0.12119268996473229</v>
      </c>
      <c r="P413" s="3">
        <v>6.6666666666666666E-2</v>
      </c>
      <c r="Q413" s="3">
        <v>4.0805555555555557</v>
      </c>
      <c r="R413" s="3">
        <f>SUM(Table2[[#This Row],[Qualified Activities Professional Hours]:[Other Activities Professional Hours]])/Table2[[#This Row],[MDS Census]]</f>
        <v>0.11966976595062519</v>
      </c>
      <c r="S413" s="3">
        <v>4.4444444444444446E-2</v>
      </c>
      <c r="T413" s="3">
        <v>0</v>
      </c>
      <c r="U413" s="3">
        <v>0</v>
      </c>
      <c r="V413" s="3">
        <f>SUM(Table2[[#This Row],[Occupational Therapist Hours]:[OT Aide Hours]])/Table2[[#This Row],[MDS Census]]</f>
        <v>1.2824623276691247E-3</v>
      </c>
      <c r="W413" s="3">
        <v>0.35555555555555557</v>
      </c>
      <c r="X413" s="3">
        <v>2.1533333333333329</v>
      </c>
      <c r="Y413" s="3">
        <v>0</v>
      </c>
      <c r="Z413" s="3">
        <f>SUM(Table2[[#This Row],[Physical Therapist (PT) Hours]:[PT Aide Hours]])/Table2[[#This Row],[MDS Census]]</f>
        <v>7.2394998396922067E-2</v>
      </c>
      <c r="AA413" s="3">
        <v>0</v>
      </c>
      <c r="AB413" s="3">
        <v>0</v>
      </c>
      <c r="AC413" s="3">
        <v>0</v>
      </c>
      <c r="AD413" s="3">
        <v>0</v>
      </c>
      <c r="AE413" s="3">
        <v>0</v>
      </c>
      <c r="AF413" s="3">
        <v>0</v>
      </c>
      <c r="AG413" s="3">
        <v>0</v>
      </c>
      <c r="AH413" s="1" t="s">
        <v>411</v>
      </c>
      <c r="AI413" s="17">
        <v>5</v>
      </c>
      <c r="AJ413" s="1"/>
    </row>
    <row r="414" spans="1:36" x14ac:dyDescent="0.2">
      <c r="A414" s="1" t="s">
        <v>680</v>
      </c>
      <c r="B414" s="1" t="s">
        <v>1097</v>
      </c>
      <c r="C414" s="1" t="s">
        <v>1439</v>
      </c>
      <c r="D414" s="1" t="s">
        <v>1741</v>
      </c>
      <c r="E414" s="3">
        <v>185.47777777777779</v>
      </c>
      <c r="F414" s="3">
        <v>5.7777777777777777</v>
      </c>
      <c r="G414" s="3">
        <v>0.12222222222222222</v>
      </c>
      <c r="H414" s="3">
        <v>0.61111111111111116</v>
      </c>
      <c r="I414" s="3">
        <v>1.9</v>
      </c>
      <c r="J414" s="3">
        <v>0</v>
      </c>
      <c r="K414" s="3">
        <v>0</v>
      </c>
      <c r="L414" s="3">
        <v>4.987222222222222</v>
      </c>
      <c r="M414" s="3">
        <v>1.8055555555555556</v>
      </c>
      <c r="N414" s="3">
        <v>13.147222222222222</v>
      </c>
      <c r="O414" s="3">
        <f>SUM(Table2[[#This Row],[Qualified Social Work Staff Hours]:[Other Social Work Staff Hours]])/Table2[[#This Row],[MDS Census]]</f>
        <v>8.0617624153836928E-2</v>
      </c>
      <c r="P414" s="3">
        <v>5.5111111111111111</v>
      </c>
      <c r="Q414" s="3">
        <v>29.747222222222224</v>
      </c>
      <c r="R414" s="3">
        <f>SUM(Table2[[#This Row],[Qualified Activities Professional Hours]:[Other Activities Professional Hours]])/Table2[[#This Row],[MDS Census]]</f>
        <v>0.19009465045228538</v>
      </c>
      <c r="S414" s="3">
        <v>5.698555555555556</v>
      </c>
      <c r="T414" s="3">
        <v>5.2105555555555538</v>
      </c>
      <c r="U414" s="3">
        <v>0</v>
      </c>
      <c r="V414" s="3">
        <f>SUM(Table2[[#This Row],[Occupational Therapist Hours]:[OT Aide Hours]])/Table2[[#This Row],[MDS Census]]</f>
        <v>5.8816270292937144E-2</v>
      </c>
      <c r="W414" s="3">
        <v>11.366222222222222</v>
      </c>
      <c r="X414" s="3">
        <v>5.2242222222222203</v>
      </c>
      <c r="Y414" s="3">
        <v>0</v>
      </c>
      <c r="Z414" s="3">
        <f>SUM(Table2[[#This Row],[Physical Therapist (PT) Hours]:[PT Aide Hours]])/Table2[[#This Row],[MDS Census]]</f>
        <v>8.9447073623674586E-2</v>
      </c>
      <c r="AA414" s="3">
        <v>0</v>
      </c>
      <c r="AB414" s="3">
        <v>0</v>
      </c>
      <c r="AC414" s="3">
        <v>0</v>
      </c>
      <c r="AD414" s="3">
        <v>65.844444444444449</v>
      </c>
      <c r="AE414" s="3">
        <v>0</v>
      </c>
      <c r="AF414" s="3">
        <v>0</v>
      </c>
      <c r="AG414" s="3">
        <v>0.14444444444444443</v>
      </c>
      <c r="AH414" s="1" t="s">
        <v>412</v>
      </c>
      <c r="AI414" s="17">
        <v>5</v>
      </c>
      <c r="AJ414" s="1"/>
    </row>
    <row r="415" spans="1:36" x14ac:dyDescent="0.2">
      <c r="A415" s="1" t="s">
        <v>680</v>
      </c>
      <c r="B415" s="1" t="s">
        <v>1098</v>
      </c>
      <c r="C415" s="1" t="s">
        <v>1378</v>
      </c>
      <c r="D415" s="1" t="s">
        <v>1785</v>
      </c>
      <c r="E415" s="3">
        <v>65.055555555555557</v>
      </c>
      <c r="F415" s="3">
        <v>14.991666666666667</v>
      </c>
      <c r="G415" s="3">
        <v>0.13333333333333333</v>
      </c>
      <c r="H415" s="3">
        <v>0.21666666666666667</v>
      </c>
      <c r="I415" s="3">
        <v>0.58611111111111114</v>
      </c>
      <c r="J415" s="3">
        <v>0</v>
      </c>
      <c r="K415" s="3">
        <v>0</v>
      </c>
      <c r="L415" s="3">
        <v>1.1518888888888887</v>
      </c>
      <c r="M415" s="3">
        <v>0.05</v>
      </c>
      <c r="N415" s="3">
        <v>10.597222222222221</v>
      </c>
      <c r="O415" s="3">
        <f>SUM(Table2[[#This Row],[Qualified Social Work Staff Hours]:[Other Social Work Staff Hours]])/Table2[[#This Row],[MDS Census]]</f>
        <v>0.16366353543979503</v>
      </c>
      <c r="P415" s="3">
        <v>5.3074444444444442</v>
      </c>
      <c r="Q415" s="3">
        <v>22.238888888888887</v>
      </c>
      <c r="R415" s="3">
        <f>SUM(Table2[[#This Row],[Qualified Activities Professional Hours]:[Other Activities Professional Hours]])/Table2[[#This Row],[MDS Census]]</f>
        <v>0.42342783945345852</v>
      </c>
      <c r="S415" s="3">
        <v>1.0216666666666663</v>
      </c>
      <c r="T415" s="3">
        <v>3.0852222222222232</v>
      </c>
      <c r="U415" s="3">
        <v>0</v>
      </c>
      <c r="V415" s="3">
        <f>SUM(Table2[[#This Row],[Occupational Therapist Hours]:[OT Aide Hours]])/Table2[[#This Row],[MDS Census]]</f>
        <v>6.3128949615713068E-2</v>
      </c>
      <c r="W415" s="3">
        <v>0.96555555555555561</v>
      </c>
      <c r="X415" s="3">
        <v>3.0351111111111093</v>
      </c>
      <c r="Y415" s="3">
        <v>0</v>
      </c>
      <c r="Z415" s="3">
        <f>SUM(Table2[[#This Row],[Physical Therapist (PT) Hours]:[PT Aide Hours]])/Table2[[#This Row],[MDS Census]]</f>
        <v>6.1496157130657529E-2</v>
      </c>
      <c r="AA415" s="3">
        <v>0</v>
      </c>
      <c r="AB415" s="3">
        <v>0</v>
      </c>
      <c r="AC415" s="3">
        <v>0</v>
      </c>
      <c r="AD415" s="3">
        <v>0</v>
      </c>
      <c r="AE415" s="3">
        <v>0</v>
      </c>
      <c r="AF415" s="3">
        <v>0</v>
      </c>
      <c r="AG415" s="3">
        <v>0</v>
      </c>
      <c r="AH415" s="1" t="s">
        <v>413</v>
      </c>
      <c r="AI415" s="17">
        <v>5</v>
      </c>
      <c r="AJ415" s="1"/>
    </row>
    <row r="416" spans="1:36" x14ac:dyDescent="0.2">
      <c r="A416" s="1" t="s">
        <v>680</v>
      </c>
      <c r="B416" s="1" t="s">
        <v>1099</v>
      </c>
      <c r="C416" s="1" t="s">
        <v>1439</v>
      </c>
      <c r="D416" s="1" t="s">
        <v>1741</v>
      </c>
      <c r="E416" s="3">
        <v>117.87777777777778</v>
      </c>
      <c r="F416" s="3">
        <v>11.28888888888889</v>
      </c>
      <c r="G416" s="3">
        <v>0.14444444444444443</v>
      </c>
      <c r="H416" s="3">
        <v>0.41111111111111109</v>
      </c>
      <c r="I416" s="3">
        <v>1.8</v>
      </c>
      <c r="J416" s="3">
        <v>0</v>
      </c>
      <c r="K416" s="3">
        <v>0</v>
      </c>
      <c r="L416" s="3">
        <v>2.2983333333333333</v>
      </c>
      <c r="M416" s="3">
        <v>5.3277777777777775</v>
      </c>
      <c r="N416" s="3">
        <v>9.8138888888888882</v>
      </c>
      <c r="O416" s="3">
        <f>SUM(Table2[[#This Row],[Qualified Social Work Staff Hours]:[Other Social Work Staff Hours]])/Table2[[#This Row],[MDS Census]]</f>
        <v>0.12845225751720238</v>
      </c>
      <c r="P416" s="3">
        <v>4.5611111111111109</v>
      </c>
      <c r="Q416" s="3">
        <v>28.258333333333333</v>
      </c>
      <c r="R416" s="3">
        <f>SUM(Table2[[#This Row],[Qualified Activities Professional Hours]:[Other Activities Professional Hours]])/Table2[[#This Row],[MDS Census]]</f>
        <v>0.27841926666038269</v>
      </c>
      <c r="S416" s="3">
        <v>1.8492222222222225</v>
      </c>
      <c r="T416" s="3">
        <v>5.3708888888888895</v>
      </c>
      <c r="U416" s="3">
        <v>0</v>
      </c>
      <c r="V416" s="3">
        <f>SUM(Table2[[#This Row],[Occupational Therapist Hours]:[OT Aide Hours]])/Table2[[#This Row],[MDS Census]]</f>
        <v>6.1250824771420499E-2</v>
      </c>
      <c r="W416" s="3">
        <v>4.0247777777777785</v>
      </c>
      <c r="X416" s="3">
        <v>6.2566666666666668</v>
      </c>
      <c r="Y416" s="3">
        <v>0</v>
      </c>
      <c r="Z416" s="3">
        <f>SUM(Table2[[#This Row],[Physical Therapist (PT) Hours]:[PT Aide Hours]])/Table2[[#This Row],[MDS Census]]</f>
        <v>8.7221227259873704E-2</v>
      </c>
      <c r="AA416" s="3">
        <v>0</v>
      </c>
      <c r="AB416" s="3">
        <v>0</v>
      </c>
      <c r="AC416" s="3">
        <v>0</v>
      </c>
      <c r="AD416" s="3">
        <v>52.580555555555556</v>
      </c>
      <c r="AE416" s="3">
        <v>0</v>
      </c>
      <c r="AF416" s="3">
        <v>0</v>
      </c>
      <c r="AG416" s="3">
        <v>0</v>
      </c>
      <c r="AH416" s="1" t="s">
        <v>414</v>
      </c>
      <c r="AI416" s="17">
        <v>5</v>
      </c>
      <c r="AJ416" s="1"/>
    </row>
    <row r="417" spans="1:36" x14ac:dyDescent="0.2">
      <c r="A417" s="1" t="s">
        <v>680</v>
      </c>
      <c r="B417" s="1" t="s">
        <v>1100</v>
      </c>
      <c r="C417" s="1" t="s">
        <v>1616</v>
      </c>
      <c r="D417" s="1" t="s">
        <v>1786</v>
      </c>
      <c r="E417" s="3">
        <v>39.944444444444443</v>
      </c>
      <c r="F417" s="3">
        <v>5.7142222222222241</v>
      </c>
      <c r="G417" s="3">
        <v>0</v>
      </c>
      <c r="H417" s="3">
        <v>0.14444444444444443</v>
      </c>
      <c r="I417" s="3">
        <v>0.2722222222222222</v>
      </c>
      <c r="J417" s="3">
        <v>0</v>
      </c>
      <c r="K417" s="3">
        <v>0</v>
      </c>
      <c r="L417" s="3">
        <v>1.2444444444444445E-2</v>
      </c>
      <c r="M417" s="3">
        <v>0</v>
      </c>
      <c r="N417" s="3">
        <v>5.6363333333333347</v>
      </c>
      <c r="O417" s="3">
        <f>SUM(Table2[[#This Row],[Qualified Social Work Staff Hours]:[Other Social Work Staff Hours]])/Table2[[#This Row],[MDS Census]]</f>
        <v>0.1411043115438109</v>
      </c>
      <c r="P417" s="3">
        <v>3.3720000000000003</v>
      </c>
      <c r="Q417" s="3">
        <v>10.620999999999999</v>
      </c>
      <c r="R417" s="3">
        <f>SUM(Table2[[#This Row],[Qualified Activities Professional Hours]:[Other Activities Professional Hours]])/Table2[[#This Row],[MDS Census]]</f>
        <v>0.35031154381084839</v>
      </c>
      <c r="S417" s="3">
        <v>1.3547777777777776</v>
      </c>
      <c r="T417" s="3">
        <v>1.4897777777777779</v>
      </c>
      <c r="U417" s="3">
        <v>0</v>
      </c>
      <c r="V417" s="3">
        <f>SUM(Table2[[#This Row],[Occupational Therapist Hours]:[OT Aide Hours]])/Table2[[#This Row],[MDS Census]]</f>
        <v>7.1212795549374139E-2</v>
      </c>
      <c r="W417" s="3">
        <v>0.8275555555555556</v>
      </c>
      <c r="X417" s="3">
        <v>3.8518888888888876</v>
      </c>
      <c r="Y417" s="3">
        <v>0</v>
      </c>
      <c r="Z417" s="3">
        <f>SUM(Table2[[#This Row],[Physical Therapist (PT) Hours]:[PT Aide Hours]])/Table2[[#This Row],[MDS Census]]</f>
        <v>0.11714881780250345</v>
      </c>
      <c r="AA417" s="3">
        <v>0</v>
      </c>
      <c r="AB417" s="3">
        <v>0</v>
      </c>
      <c r="AC417" s="3">
        <v>0</v>
      </c>
      <c r="AD417" s="3">
        <v>0</v>
      </c>
      <c r="AE417" s="3">
        <v>0</v>
      </c>
      <c r="AF417" s="3">
        <v>0</v>
      </c>
      <c r="AG417" s="3">
        <v>0</v>
      </c>
      <c r="AH417" s="1" t="s">
        <v>415</v>
      </c>
      <c r="AI417" s="17">
        <v>5</v>
      </c>
      <c r="AJ417" s="1"/>
    </row>
    <row r="418" spans="1:36" x14ac:dyDescent="0.2">
      <c r="A418" s="1" t="s">
        <v>680</v>
      </c>
      <c r="B418" s="1" t="s">
        <v>1101</v>
      </c>
      <c r="C418" s="1" t="s">
        <v>1617</v>
      </c>
      <c r="D418" s="1" t="s">
        <v>1733</v>
      </c>
      <c r="E418" s="3">
        <v>83.766666666666666</v>
      </c>
      <c r="F418" s="3">
        <v>5.4666666666666668</v>
      </c>
      <c r="G418" s="3">
        <v>0.31111111111111112</v>
      </c>
      <c r="H418" s="3">
        <v>0.36388888888888887</v>
      </c>
      <c r="I418" s="3">
        <v>0.2722222222222222</v>
      </c>
      <c r="J418" s="3">
        <v>0</v>
      </c>
      <c r="K418" s="3">
        <v>0</v>
      </c>
      <c r="L418" s="3">
        <v>2.9888888888888889</v>
      </c>
      <c r="M418" s="3">
        <v>5.0583333333333336</v>
      </c>
      <c r="N418" s="3">
        <v>5.3888888888888893</v>
      </c>
      <c r="O418" s="3">
        <f>SUM(Table2[[#This Row],[Qualified Social Work Staff Hours]:[Other Social Work Staff Hours]])/Table2[[#This Row],[MDS Census]]</f>
        <v>0.12471813237829951</v>
      </c>
      <c r="P418" s="3">
        <v>5.583333333333333</v>
      </c>
      <c r="Q418" s="3">
        <v>10.466666666666667</v>
      </c>
      <c r="R418" s="3">
        <f>SUM(Table2[[#This Row],[Qualified Activities Professional Hours]:[Other Activities Professional Hours]])/Table2[[#This Row],[MDS Census]]</f>
        <v>0.19160366096299244</v>
      </c>
      <c r="S418" s="3">
        <v>19.488888888888887</v>
      </c>
      <c r="T418" s="3">
        <v>0.15277777777777779</v>
      </c>
      <c r="U418" s="3">
        <v>0</v>
      </c>
      <c r="V418" s="3">
        <f>SUM(Table2[[#This Row],[Occupational Therapist Hours]:[OT Aide Hours]])/Table2[[#This Row],[MDS Census]]</f>
        <v>0.23448070035813767</v>
      </c>
      <c r="W418" s="3">
        <v>15.902777777777779</v>
      </c>
      <c r="X418" s="3">
        <v>12.502777777777778</v>
      </c>
      <c r="Y418" s="3">
        <v>7.1416666666666666</v>
      </c>
      <c r="Z418" s="3">
        <f>SUM(Table2[[#This Row],[Physical Therapist (PT) Hours]:[PT Aide Hours]])/Table2[[#This Row],[MDS Census]]</f>
        <v>0.42435999469425656</v>
      </c>
      <c r="AA418" s="3">
        <v>0</v>
      </c>
      <c r="AB418" s="3">
        <v>0</v>
      </c>
      <c r="AC418" s="3">
        <v>0</v>
      </c>
      <c r="AD418" s="3">
        <v>0</v>
      </c>
      <c r="AE418" s="3">
        <v>0</v>
      </c>
      <c r="AF418" s="3">
        <v>0</v>
      </c>
      <c r="AG418" s="3">
        <v>0</v>
      </c>
      <c r="AH418" s="1" t="s">
        <v>416</v>
      </c>
      <c r="AI418" s="17">
        <v>5</v>
      </c>
      <c r="AJ418" s="1"/>
    </row>
    <row r="419" spans="1:36" x14ac:dyDescent="0.2">
      <c r="A419" s="1" t="s">
        <v>680</v>
      </c>
      <c r="B419" s="1" t="s">
        <v>1102</v>
      </c>
      <c r="C419" s="1" t="s">
        <v>1439</v>
      </c>
      <c r="D419" s="1" t="s">
        <v>1741</v>
      </c>
      <c r="E419" s="3">
        <v>152.06666666666666</v>
      </c>
      <c r="F419" s="3">
        <v>9.1277777777777782</v>
      </c>
      <c r="G419" s="3">
        <v>0.22222222222222221</v>
      </c>
      <c r="H419" s="3">
        <v>0.8833333333333333</v>
      </c>
      <c r="I419" s="3">
        <v>2.5527777777777776</v>
      </c>
      <c r="J419" s="3">
        <v>0</v>
      </c>
      <c r="K419" s="3">
        <v>0</v>
      </c>
      <c r="L419" s="3">
        <v>4.5867777777777778</v>
      </c>
      <c r="M419" s="3">
        <v>4.4444444444444446E-2</v>
      </c>
      <c r="N419" s="3">
        <v>5.4694444444444441</v>
      </c>
      <c r="O419" s="3">
        <f>SUM(Table2[[#This Row],[Qualified Social Work Staff Hours]:[Other Social Work Staff Hours]])/Table2[[#This Row],[MDS Census]]</f>
        <v>3.6259681426275024E-2</v>
      </c>
      <c r="P419" s="3">
        <v>5.0638888888888891</v>
      </c>
      <c r="Q419" s="3">
        <v>41.81666666666667</v>
      </c>
      <c r="R419" s="3">
        <f>SUM(Table2[[#This Row],[Qualified Activities Professional Hours]:[Other Activities Professional Hours]])/Table2[[#This Row],[MDS Census]]</f>
        <v>0.30828949291246532</v>
      </c>
      <c r="S419" s="3">
        <v>7.8742222222222189</v>
      </c>
      <c r="T419" s="3">
        <v>2.0149999999999997</v>
      </c>
      <c r="U419" s="3">
        <v>0</v>
      </c>
      <c r="V419" s="3">
        <f>SUM(Table2[[#This Row],[Occupational Therapist Hours]:[OT Aide Hours]])/Table2[[#This Row],[MDS Census]]</f>
        <v>6.5032149641969877E-2</v>
      </c>
      <c r="W419" s="3">
        <v>5.0590000000000002</v>
      </c>
      <c r="X419" s="3">
        <v>7.217888888888889</v>
      </c>
      <c r="Y419" s="3">
        <v>0</v>
      </c>
      <c r="Z419" s="3">
        <f>SUM(Table2[[#This Row],[Physical Therapist (PT) Hours]:[PT Aide Hours]])/Table2[[#This Row],[MDS Census]]</f>
        <v>8.0733596375858543E-2</v>
      </c>
      <c r="AA419" s="3">
        <v>0</v>
      </c>
      <c r="AB419" s="3">
        <v>5.5555555555555552E-2</v>
      </c>
      <c r="AC419" s="3">
        <v>0</v>
      </c>
      <c r="AD419" s="3">
        <v>0</v>
      </c>
      <c r="AE419" s="3">
        <v>0</v>
      </c>
      <c r="AF419" s="3">
        <v>3.6111111111111108E-2</v>
      </c>
      <c r="AG419" s="3">
        <v>0</v>
      </c>
      <c r="AH419" s="1" t="s">
        <v>417</v>
      </c>
      <c r="AI419" s="17">
        <v>5</v>
      </c>
      <c r="AJ419" s="1"/>
    </row>
    <row r="420" spans="1:36" x14ac:dyDescent="0.2">
      <c r="A420" s="1" t="s">
        <v>680</v>
      </c>
      <c r="B420" s="1" t="s">
        <v>1103</v>
      </c>
      <c r="C420" s="1" t="s">
        <v>1618</v>
      </c>
      <c r="D420" s="1" t="s">
        <v>1728</v>
      </c>
      <c r="E420" s="3">
        <v>61.18888888888889</v>
      </c>
      <c r="F420" s="3">
        <v>5.2555555555555555</v>
      </c>
      <c r="G420" s="3">
        <v>0</v>
      </c>
      <c r="H420" s="3">
        <v>0</v>
      </c>
      <c r="I420" s="3">
        <v>0.48333333333333334</v>
      </c>
      <c r="J420" s="3">
        <v>0.20166666666666666</v>
      </c>
      <c r="K420" s="3">
        <v>0</v>
      </c>
      <c r="L420" s="3">
        <v>0</v>
      </c>
      <c r="M420" s="3">
        <v>3.5738888888888893</v>
      </c>
      <c r="N420" s="3">
        <v>0.27133333333333332</v>
      </c>
      <c r="O420" s="3">
        <f>SUM(Table2[[#This Row],[Qualified Social Work Staff Hours]:[Other Social Work Staff Hours]])/Table2[[#This Row],[MDS Census]]</f>
        <v>6.2841837661158528E-2</v>
      </c>
      <c r="P420" s="3">
        <v>0</v>
      </c>
      <c r="Q420" s="3">
        <v>4.0720000000000001</v>
      </c>
      <c r="R420" s="3">
        <f>SUM(Table2[[#This Row],[Qualified Activities Professional Hours]:[Other Activities Professional Hours]])/Table2[[#This Row],[MDS Census]]</f>
        <v>6.6548029780279641E-2</v>
      </c>
      <c r="S420" s="3">
        <v>0</v>
      </c>
      <c r="T420" s="3">
        <v>0</v>
      </c>
      <c r="U420" s="3">
        <v>0</v>
      </c>
      <c r="V420" s="3">
        <f>SUM(Table2[[#This Row],[Occupational Therapist Hours]:[OT Aide Hours]])/Table2[[#This Row],[MDS Census]]</f>
        <v>0</v>
      </c>
      <c r="W420" s="3">
        <v>0</v>
      </c>
      <c r="X420" s="3">
        <v>0</v>
      </c>
      <c r="Y420" s="3">
        <v>0</v>
      </c>
      <c r="Z420" s="3">
        <f>SUM(Table2[[#This Row],[Physical Therapist (PT) Hours]:[PT Aide Hours]])/Table2[[#This Row],[MDS Census]]</f>
        <v>0</v>
      </c>
      <c r="AA420" s="3">
        <v>0</v>
      </c>
      <c r="AB420" s="3">
        <v>0</v>
      </c>
      <c r="AC420" s="3">
        <v>0</v>
      </c>
      <c r="AD420" s="3">
        <v>0</v>
      </c>
      <c r="AE420" s="3">
        <v>0</v>
      </c>
      <c r="AF420" s="3">
        <v>0</v>
      </c>
      <c r="AG420" s="3">
        <v>0</v>
      </c>
      <c r="AH420" s="1" t="s">
        <v>418</v>
      </c>
      <c r="AI420" s="17">
        <v>5</v>
      </c>
      <c r="AJ420" s="1"/>
    </row>
    <row r="421" spans="1:36" x14ac:dyDescent="0.2">
      <c r="A421" s="1" t="s">
        <v>680</v>
      </c>
      <c r="B421" s="1" t="s">
        <v>1104</v>
      </c>
      <c r="C421" s="1" t="s">
        <v>1441</v>
      </c>
      <c r="D421" s="1" t="s">
        <v>1757</v>
      </c>
      <c r="E421" s="3">
        <v>72.144444444444446</v>
      </c>
      <c r="F421" s="3">
        <v>5.6888888888888891</v>
      </c>
      <c r="G421" s="3">
        <v>0.33333333333333331</v>
      </c>
      <c r="H421" s="3">
        <v>0.32777777777777778</v>
      </c>
      <c r="I421" s="3">
        <v>5.5111111111111111</v>
      </c>
      <c r="J421" s="3">
        <v>0</v>
      </c>
      <c r="K421" s="3">
        <v>0</v>
      </c>
      <c r="L421" s="3">
        <v>0.54766666666666652</v>
      </c>
      <c r="M421" s="3">
        <v>5.333333333333333</v>
      </c>
      <c r="N421" s="3">
        <v>0</v>
      </c>
      <c r="O421" s="3">
        <f>SUM(Table2[[#This Row],[Qualified Social Work Staff Hours]:[Other Social Work Staff Hours]])/Table2[[#This Row],[MDS Census]]</f>
        <v>7.3925766209764363E-2</v>
      </c>
      <c r="P421" s="3">
        <v>5.5111111111111111</v>
      </c>
      <c r="Q421" s="3">
        <v>7.2616666666666658</v>
      </c>
      <c r="R421" s="3">
        <f>SUM(Table2[[#This Row],[Qualified Activities Professional Hours]:[Other Activities Professional Hours]])/Table2[[#This Row],[MDS Census]]</f>
        <v>0.17704450947173878</v>
      </c>
      <c r="S421" s="3">
        <v>4.2574444444444426</v>
      </c>
      <c r="T421" s="3">
        <v>13.003888888888882</v>
      </c>
      <c r="U421" s="3">
        <v>0</v>
      </c>
      <c r="V421" s="3">
        <f>SUM(Table2[[#This Row],[Occupational Therapist Hours]:[OT Aide Hours]])/Table2[[#This Row],[MDS Census]]</f>
        <v>0.23926074233790226</v>
      </c>
      <c r="W421" s="3">
        <v>5.2661111111111101</v>
      </c>
      <c r="X421" s="3">
        <v>7.9014444444444418</v>
      </c>
      <c r="Y421" s="3">
        <v>3.4501111111111116</v>
      </c>
      <c r="Z421" s="3">
        <f>SUM(Table2[[#This Row],[Physical Therapist (PT) Hours]:[PT Aide Hours]])/Table2[[#This Row],[MDS Census]]</f>
        <v>0.2303388264284614</v>
      </c>
      <c r="AA421" s="3">
        <v>0</v>
      </c>
      <c r="AB421" s="3">
        <v>0</v>
      </c>
      <c r="AC421" s="3">
        <v>0</v>
      </c>
      <c r="AD421" s="3">
        <v>0</v>
      </c>
      <c r="AE421" s="3">
        <v>0</v>
      </c>
      <c r="AF421" s="3">
        <v>0</v>
      </c>
      <c r="AG421" s="3">
        <v>0</v>
      </c>
      <c r="AH421" s="1" t="s">
        <v>419</v>
      </c>
      <c r="AI421" s="17">
        <v>5</v>
      </c>
      <c r="AJ421" s="1"/>
    </row>
    <row r="422" spans="1:36" x14ac:dyDescent="0.2">
      <c r="A422" s="1" t="s">
        <v>680</v>
      </c>
      <c r="B422" s="1" t="s">
        <v>1105</v>
      </c>
      <c r="C422" s="1" t="s">
        <v>1426</v>
      </c>
      <c r="D422" s="1" t="s">
        <v>1750</v>
      </c>
      <c r="E422" s="3">
        <v>111.74444444444444</v>
      </c>
      <c r="F422" s="3">
        <v>0</v>
      </c>
      <c r="G422" s="3">
        <v>0</v>
      </c>
      <c r="H422" s="3">
        <v>0.66666666666666663</v>
      </c>
      <c r="I422" s="3">
        <v>6.4</v>
      </c>
      <c r="J422" s="3">
        <v>0</v>
      </c>
      <c r="K422" s="3">
        <v>0</v>
      </c>
      <c r="L422" s="3">
        <v>1.4466666666666668</v>
      </c>
      <c r="M422" s="3">
        <v>20.68888888888889</v>
      </c>
      <c r="N422" s="3">
        <v>0</v>
      </c>
      <c r="O422" s="3">
        <f>SUM(Table2[[#This Row],[Qualified Social Work Staff Hours]:[Other Social Work Staff Hours]])/Table2[[#This Row],[MDS Census]]</f>
        <v>0.18514467535050216</v>
      </c>
      <c r="P422" s="3">
        <v>0</v>
      </c>
      <c r="Q422" s="3">
        <v>33.383333333333333</v>
      </c>
      <c r="R422" s="3">
        <f>SUM(Table2[[#This Row],[Qualified Activities Professional Hours]:[Other Activities Professional Hours]])/Table2[[#This Row],[MDS Census]]</f>
        <v>0.29874714129462066</v>
      </c>
      <c r="S422" s="3">
        <v>4.6571111111111119</v>
      </c>
      <c r="T422" s="3">
        <v>5.6224444444444446</v>
      </c>
      <c r="U422" s="3">
        <v>0</v>
      </c>
      <c r="V422" s="3">
        <f>SUM(Table2[[#This Row],[Occupational Therapist Hours]:[OT Aide Hours]])/Table2[[#This Row],[MDS Census]]</f>
        <v>9.1991647608630822E-2</v>
      </c>
      <c r="W422" s="3">
        <v>4.3903333333333316</v>
      </c>
      <c r="X422" s="3">
        <v>9.2228888888888871</v>
      </c>
      <c r="Y422" s="3">
        <v>0</v>
      </c>
      <c r="Z422" s="3">
        <f>SUM(Table2[[#This Row],[Physical Therapist (PT) Hours]:[PT Aide Hours]])/Table2[[#This Row],[MDS Census]]</f>
        <v>0.12182459978124688</v>
      </c>
      <c r="AA422" s="3">
        <v>0</v>
      </c>
      <c r="AB422" s="3">
        <v>0</v>
      </c>
      <c r="AC422" s="3">
        <v>0</v>
      </c>
      <c r="AD422" s="3">
        <v>0</v>
      </c>
      <c r="AE422" s="3">
        <v>0</v>
      </c>
      <c r="AF422" s="3">
        <v>0</v>
      </c>
      <c r="AG422" s="3">
        <v>0</v>
      </c>
      <c r="AH422" s="1" t="s">
        <v>420</v>
      </c>
      <c r="AI422" s="17">
        <v>5</v>
      </c>
      <c r="AJ422" s="1"/>
    </row>
    <row r="423" spans="1:36" x14ac:dyDescent="0.2">
      <c r="A423" s="1" t="s">
        <v>680</v>
      </c>
      <c r="B423" s="1" t="s">
        <v>1106</v>
      </c>
      <c r="C423" s="1" t="s">
        <v>1545</v>
      </c>
      <c r="D423" s="1" t="s">
        <v>1741</v>
      </c>
      <c r="E423" s="3">
        <v>89.288888888888891</v>
      </c>
      <c r="F423" s="3">
        <v>5.6</v>
      </c>
      <c r="G423" s="3">
        <v>0.28888888888888886</v>
      </c>
      <c r="H423" s="3">
        <v>5.4444444444444448E-2</v>
      </c>
      <c r="I423" s="3">
        <v>0.4744444444444445</v>
      </c>
      <c r="J423" s="3">
        <v>0</v>
      </c>
      <c r="K423" s="3">
        <v>0</v>
      </c>
      <c r="L423" s="3">
        <v>9.2841111111111108</v>
      </c>
      <c r="M423" s="3">
        <v>0</v>
      </c>
      <c r="N423" s="3">
        <v>7.9412222222222164</v>
      </c>
      <c r="O423" s="3">
        <f>SUM(Table2[[#This Row],[Qualified Social Work Staff Hours]:[Other Social Work Staff Hours]])/Table2[[#This Row],[MDS Census]]</f>
        <v>8.8938526630164189E-2</v>
      </c>
      <c r="P423" s="3">
        <v>0</v>
      </c>
      <c r="Q423" s="3">
        <v>10.283000000000003</v>
      </c>
      <c r="R423" s="3">
        <f>SUM(Table2[[#This Row],[Qualified Activities Professional Hours]:[Other Activities Professional Hours]])/Table2[[#This Row],[MDS Census]]</f>
        <v>0.11516550522648086</v>
      </c>
      <c r="S423" s="3">
        <v>12.617666666666667</v>
      </c>
      <c r="T423" s="3">
        <v>12.893555555555556</v>
      </c>
      <c r="U423" s="3">
        <v>0</v>
      </c>
      <c r="V423" s="3">
        <f>SUM(Table2[[#This Row],[Occupational Therapist Hours]:[OT Aide Hours]])/Table2[[#This Row],[MDS Census]]</f>
        <v>0.28571553011448481</v>
      </c>
      <c r="W423" s="3">
        <v>15.467000000000001</v>
      </c>
      <c r="X423" s="3">
        <v>15.66811111111112</v>
      </c>
      <c r="Y423" s="3">
        <v>0</v>
      </c>
      <c r="Z423" s="3">
        <f>SUM(Table2[[#This Row],[Physical Therapist (PT) Hours]:[PT Aide Hours]])/Table2[[#This Row],[MDS Census]]</f>
        <v>0.34870084619213548</v>
      </c>
      <c r="AA423" s="3">
        <v>0</v>
      </c>
      <c r="AB423" s="3">
        <v>0</v>
      </c>
      <c r="AC423" s="3">
        <v>0</v>
      </c>
      <c r="AD423" s="3">
        <v>0</v>
      </c>
      <c r="AE423" s="3">
        <v>0</v>
      </c>
      <c r="AF423" s="3">
        <v>3.5755555555555549</v>
      </c>
      <c r="AG423" s="3">
        <v>0</v>
      </c>
      <c r="AH423" s="1" t="s">
        <v>421</v>
      </c>
      <c r="AI423" s="17">
        <v>5</v>
      </c>
      <c r="AJ423" s="1"/>
    </row>
    <row r="424" spans="1:36" x14ac:dyDescent="0.2">
      <c r="A424" s="1" t="s">
        <v>680</v>
      </c>
      <c r="B424" s="1" t="s">
        <v>1107</v>
      </c>
      <c r="C424" s="1" t="s">
        <v>1451</v>
      </c>
      <c r="D424" s="1" t="s">
        <v>1760</v>
      </c>
      <c r="E424" s="3">
        <v>36.288888888888891</v>
      </c>
      <c r="F424" s="3">
        <v>2.4833333333333334</v>
      </c>
      <c r="G424" s="3">
        <v>1.1111111111111112E-2</v>
      </c>
      <c r="H424" s="3">
        <v>0.1</v>
      </c>
      <c r="I424" s="3">
        <v>8.3333333333333329E-2</v>
      </c>
      <c r="J424" s="3">
        <v>0</v>
      </c>
      <c r="K424" s="3">
        <v>0</v>
      </c>
      <c r="L424" s="3">
        <v>0.123</v>
      </c>
      <c r="M424" s="3">
        <v>10.466666666666667</v>
      </c>
      <c r="N424" s="3">
        <v>0</v>
      </c>
      <c r="O424" s="3">
        <f>SUM(Table2[[#This Row],[Qualified Social Work Staff Hours]:[Other Social Work Staff Hours]])/Table2[[#This Row],[MDS Census]]</f>
        <v>0.28842620943049602</v>
      </c>
      <c r="P424" s="3">
        <v>0.8833333333333333</v>
      </c>
      <c r="Q424" s="3">
        <v>20.68611111111111</v>
      </c>
      <c r="R424" s="3">
        <f>SUM(Table2[[#This Row],[Qualified Activities Professional Hours]:[Other Activities Professional Hours]])/Table2[[#This Row],[MDS Census]]</f>
        <v>0.59438150642988352</v>
      </c>
      <c r="S424" s="3">
        <v>0.25266666666666665</v>
      </c>
      <c r="T424" s="3">
        <v>1.7765555555555554</v>
      </c>
      <c r="U424" s="3">
        <v>0</v>
      </c>
      <c r="V424" s="3">
        <f>SUM(Table2[[#This Row],[Occupational Therapist Hours]:[OT Aide Hours]])/Table2[[#This Row],[MDS Census]]</f>
        <v>5.591855480710349E-2</v>
      </c>
      <c r="W424" s="3">
        <v>2.4606666666666666</v>
      </c>
      <c r="X424" s="3">
        <v>0.11555555555555556</v>
      </c>
      <c r="Y424" s="3">
        <v>0</v>
      </c>
      <c r="Z424" s="3">
        <f>SUM(Table2[[#This Row],[Physical Therapist (PT) Hours]:[PT Aide Hours]])/Table2[[#This Row],[MDS Census]]</f>
        <v>7.0992039191671755E-2</v>
      </c>
      <c r="AA424" s="3">
        <v>0</v>
      </c>
      <c r="AB424" s="3">
        <v>0</v>
      </c>
      <c r="AC424" s="3">
        <v>0</v>
      </c>
      <c r="AD424" s="3">
        <v>0</v>
      </c>
      <c r="AE424" s="3">
        <v>0</v>
      </c>
      <c r="AF424" s="3">
        <v>0</v>
      </c>
      <c r="AG424" s="3">
        <v>0</v>
      </c>
      <c r="AH424" s="1" t="s">
        <v>422</v>
      </c>
      <c r="AI424" s="17">
        <v>5</v>
      </c>
      <c r="AJ424" s="1"/>
    </row>
    <row r="425" spans="1:36" x14ac:dyDescent="0.2">
      <c r="A425" s="1" t="s">
        <v>680</v>
      </c>
      <c r="B425" s="1" t="s">
        <v>1108</v>
      </c>
      <c r="C425" s="1" t="s">
        <v>1536</v>
      </c>
      <c r="D425" s="1" t="s">
        <v>1717</v>
      </c>
      <c r="E425" s="3">
        <v>53.422222222222224</v>
      </c>
      <c r="F425" s="3">
        <v>5.7142222222222232</v>
      </c>
      <c r="G425" s="3">
        <v>0</v>
      </c>
      <c r="H425" s="3">
        <v>0.22133333333333335</v>
      </c>
      <c r="I425" s="3">
        <v>0.29166666666666669</v>
      </c>
      <c r="J425" s="3">
        <v>0</v>
      </c>
      <c r="K425" s="3">
        <v>0</v>
      </c>
      <c r="L425" s="3">
        <v>1.4735555555555555</v>
      </c>
      <c r="M425" s="3">
        <v>0</v>
      </c>
      <c r="N425" s="3">
        <v>3.4614444444444441</v>
      </c>
      <c r="O425" s="3">
        <f>SUM(Table2[[#This Row],[Qualified Social Work Staff Hours]:[Other Social Work Staff Hours]])/Table2[[#This Row],[MDS Census]]</f>
        <v>6.4794093178036596E-2</v>
      </c>
      <c r="P425" s="3">
        <v>7.8900000000000023</v>
      </c>
      <c r="Q425" s="3">
        <v>1.7845555555555557</v>
      </c>
      <c r="R425" s="3">
        <f>SUM(Table2[[#This Row],[Qualified Activities Professional Hours]:[Other Activities Professional Hours]])/Table2[[#This Row],[MDS Census]]</f>
        <v>0.18109608985024964</v>
      </c>
      <c r="S425" s="3">
        <v>3.0759999999999992</v>
      </c>
      <c r="T425" s="3">
        <v>1.3762222222222225</v>
      </c>
      <c r="U425" s="3">
        <v>0</v>
      </c>
      <c r="V425" s="3">
        <f>SUM(Table2[[#This Row],[Occupational Therapist Hours]:[OT Aide Hours]])/Table2[[#This Row],[MDS Census]]</f>
        <v>8.3340266222961715E-2</v>
      </c>
      <c r="W425" s="3">
        <v>0.73755555555555552</v>
      </c>
      <c r="X425" s="3">
        <v>2.4780000000000002</v>
      </c>
      <c r="Y425" s="3">
        <v>0</v>
      </c>
      <c r="Z425" s="3">
        <f>SUM(Table2[[#This Row],[Physical Therapist (PT) Hours]:[PT Aide Hours]])/Table2[[#This Row],[MDS Census]]</f>
        <v>6.0191347753743754E-2</v>
      </c>
      <c r="AA425" s="3">
        <v>0</v>
      </c>
      <c r="AB425" s="3">
        <v>0</v>
      </c>
      <c r="AC425" s="3">
        <v>0</v>
      </c>
      <c r="AD425" s="3">
        <v>0</v>
      </c>
      <c r="AE425" s="3">
        <v>0</v>
      </c>
      <c r="AF425" s="3">
        <v>0</v>
      </c>
      <c r="AG425" s="3">
        <v>0</v>
      </c>
      <c r="AH425" s="1" t="s">
        <v>423</v>
      </c>
      <c r="AI425" s="17">
        <v>5</v>
      </c>
      <c r="AJ425" s="1"/>
    </row>
    <row r="426" spans="1:36" x14ac:dyDescent="0.2">
      <c r="A426" s="1" t="s">
        <v>680</v>
      </c>
      <c r="B426" s="1" t="s">
        <v>1109</v>
      </c>
      <c r="C426" s="1" t="s">
        <v>1619</v>
      </c>
      <c r="D426" s="1" t="s">
        <v>1741</v>
      </c>
      <c r="E426" s="3">
        <v>69.666666666666671</v>
      </c>
      <c r="F426" s="3">
        <v>5.1555555555555559</v>
      </c>
      <c r="G426" s="3">
        <v>0</v>
      </c>
      <c r="H426" s="3">
        <v>0</v>
      </c>
      <c r="I426" s="3">
        <v>0</v>
      </c>
      <c r="J426" s="3">
        <v>0</v>
      </c>
      <c r="K426" s="3">
        <v>0</v>
      </c>
      <c r="L426" s="3">
        <v>0.65088888888888885</v>
      </c>
      <c r="M426" s="3">
        <v>0</v>
      </c>
      <c r="N426" s="3">
        <v>0</v>
      </c>
      <c r="O426" s="3">
        <f>SUM(Table2[[#This Row],[Qualified Social Work Staff Hours]:[Other Social Work Staff Hours]])/Table2[[#This Row],[MDS Census]]</f>
        <v>0</v>
      </c>
      <c r="P426" s="3">
        <v>0</v>
      </c>
      <c r="Q426" s="3">
        <v>0</v>
      </c>
      <c r="R426" s="3">
        <f>SUM(Table2[[#This Row],[Qualified Activities Professional Hours]:[Other Activities Professional Hours]])/Table2[[#This Row],[MDS Census]]</f>
        <v>0</v>
      </c>
      <c r="S426" s="3">
        <v>1.943888888888889</v>
      </c>
      <c r="T426" s="3">
        <v>1.3179999999999998</v>
      </c>
      <c r="U426" s="3">
        <v>0</v>
      </c>
      <c r="V426" s="3">
        <f>SUM(Table2[[#This Row],[Occupational Therapist Hours]:[OT Aide Hours]])/Table2[[#This Row],[MDS Census]]</f>
        <v>4.6821371610845285E-2</v>
      </c>
      <c r="W426" s="3">
        <v>1.1057777777777775</v>
      </c>
      <c r="X426" s="3">
        <v>4.9531111111111104</v>
      </c>
      <c r="Y426" s="3">
        <v>0</v>
      </c>
      <c r="Z426" s="3">
        <f>SUM(Table2[[#This Row],[Physical Therapist (PT) Hours]:[PT Aide Hours]])/Table2[[#This Row],[MDS Census]]</f>
        <v>8.6969696969696947E-2</v>
      </c>
      <c r="AA426" s="3">
        <v>0</v>
      </c>
      <c r="AB426" s="3">
        <v>0</v>
      </c>
      <c r="AC426" s="3">
        <v>0</v>
      </c>
      <c r="AD426" s="3">
        <v>21.102777777777778</v>
      </c>
      <c r="AE426" s="3">
        <v>0</v>
      </c>
      <c r="AF426" s="3">
        <v>0</v>
      </c>
      <c r="AG426" s="3">
        <v>0</v>
      </c>
      <c r="AH426" s="1" t="s">
        <v>424</v>
      </c>
      <c r="AI426" s="17">
        <v>5</v>
      </c>
      <c r="AJ426" s="1"/>
    </row>
    <row r="427" spans="1:36" x14ac:dyDescent="0.2">
      <c r="A427" s="1" t="s">
        <v>680</v>
      </c>
      <c r="B427" s="1" t="s">
        <v>1110</v>
      </c>
      <c r="C427" s="1" t="s">
        <v>1620</v>
      </c>
      <c r="D427" s="1" t="s">
        <v>1741</v>
      </c>
      <c r="E427" s="3">
        <v>100.84444444444445</v>
      </c>
      <c r="F427" s="3">
        <v>5.6835555555555555</v>
      </c>
      <c r="G427" s="3">
        <v>0.44444444444444442</v>
      </c>
      <c r="H427" s="3">
        <v>0.63111111111111129</v>
      </c>
      <c r="I427" s="3">
        <v>11.022222222222222</v>
      </c>
      <c r="J427" s="3">
        <v>0</v>
      </c>
      <c r="K427" s="3">
        <v>0</v>
      </c>
      <c r="L427" s="3">
        <v>12.759333333333327</v>
      </c>
      <c r="M427" s="3">
        <v>0</v>
      </c>
      <c r="N427" s="3">
        <v>19.288888888888888</v>
      </c>
      <c r="O427" s="3">
        <f>SUM(Table2[[#This Row],[Qualified Social Work Staff Hours]:[Other Social Work Staff Hours]])/Table2[[#This Row],[MDS Census]]</f>
        <v>0.19127368884971352</v>
      </c>
      <c r="P427" s="3">
        <v>0</v>
      </c>
      <c r="Q427" s="3">
        <v>22.252777777777776</v>
      </c>
      <c r="R427" s="3">
        <f>SUM(Table2[[#This Row],[Qualified Activities Professional Hours]:[Other Activities Professional Hours]])/Table2[[#This Row],[MDS Census]]</f>
        <v>0.22066438959894225</v>
      </c>
      <c r="S427" s="3">
        <v>3.6123333333333343</v>
      </c>
      <c r="T427" s="3">
        <v>23.434777777777779</v>
      </c>
      <c r="U427" s="3">
        <v>0</v>
      </c>
      <c r="V427" s="3">
        <f>SUM(Table2[[#This Row],[Occupational Therapist Hours]:[OT Aide Hours]])/Table2[[#This Row],[MDS Census]]</f>
        <v>0.26820625826355227</v>
      </c>
      <c r="W427" s="3">
        <v>14.257888888888887</v>
      </c>
      <c r="X427" s="3">
        <v>21.531444444444439</v>
      </c>
      <c r="Y427" s="3">
        <v>0</v>
      </c>
      <c r="Z427" s="3">
        <f>SUM(Table2[[#This Row],[Physical Therapist (PT) Hours]:[PT Aide Hours]])/Table2[[#This Row],[MDS Census]]</f>
        <v>0.35489643014543842</v>
      </c>
      <c r="AA427" s="3">
        <v>0</v>
      </c>
      <c r="AB427" s="3">
        <v>0</v>
      </c>
      <c r="AC427" s="3">
        <v>0</v>
      </c>
      <c r="AD427" s="3">
        <v>0</v>
      </c>
      <c r="AE427" s="3">
        <v>0</v>
      </c>
      <c r="AF427" s="3">
        <v>1.6862222222222221</v>
      </c>
      <c r="AG427" s="3">
        <v>0</v>
      </c>
      <c r="AH427" s="1" t="s">
        <v>425</v>
      </c>
      <c r="AI427" s="17">
        <v>5</v>
      </c>
      <c r="AJ427" s="1"/>
    </row>
    <row r="428" spans="1:36" x14ac:dyDescent="0.2">
      <c r="A428" s="1" t="s">
        <v>680</v>
      </c>
      <c r="B428" s="1" t="s">
        <v>1111</v>
      </c>
      <c r="C428" s="1" t="s">
        <v>1621</v>
      </c>
      <c r="D428" s="1" t="s">
        <v>1741</v>
      </c>
      <c r="E428" s="3">
        <v>77.155555555555551</v>
      </c>
      <c r="F428" s="3">
        <v>36.563333333333347</v>
      </c>
      <c r="G428" s="3">
        <v>0.22222222222222221</v>
      </c>
      <c r="H428" s="3">
        <v>0.15555555555555556</v>
      </c>
      <c r="I428" s="3">
        <v>0.80555555555555558</v>
      </c>
      <c r="J428" s="3">
        <v>0</v>
      </c>
      <c r="K428" s="3">
        <v>0</v>
      </c>
      <c r="L428" s="3">
        <v>4.1318888888888869</v>
      </c>
      <c r="M428" s="3">
        <v>6.1844444444444449</v>
      </c>
      <c r="N428" s="3">
        <v>3.6233333333333335</v>
      </c>
      <c r="O428" s="3">
        <f>SUM(Table2[[#This Row],[Qualified Social Work Staff Hours]:[Other Social Work Staff Hours]])/Table2[[#This Row],[MDS Census]]</f>
        <v>0.12711693548387099</v>
      </c>
      <c r="P428" s="3">
        <v>5.7777777777777777</v>
      </c>
      <c r="Q428" s="3">
        <v>13.605555555555556</v>
      </c>
      <c r="R428" s="3">
        <f>SUM(Table2[[#This Row],[Qualified Activities Professional Hours]:[Other Activities Professional Hours]])/Table2[[#This Row],[MDS Census]]</f>
        <v>0.25122407834101385</v>
      </c>
      <c r="S428" s="3">
        <v>9.4491111111111099</v>
      </c>
      <c r="T428" s="3">
        <v>5.605777777777778</v>
      </c>
      <c r="U428" s="3">
        <v>0</v>
      </c>
      <c r="V428" s="3">
        <f>SUM(Table2[[#This Row],[Occupational Therapist Hours]:[OT Aide Hours]])/Table2[[#This Row],[MDS Census]]</f>
        <v>0.19512384792626727</v>
      </c>
      <c r="W428" s="3">
        <v>12.928555555555555</v>
      </c>
      <c r="X428" s="3">
        <v>7.899</v>
      </c>
      <c r="Y428" s="3">
        <v>0</v>
      </c>
      <c r="Z428" s="3">
        <f>SUM(Table2[[#This Row],[Physical Therapist (PT) Hours]:[PT Aide Hours]])/Table2[[#This Row],[MDS Census]]</f>
        <v>0.26994239631336409</v>
      </c>
      <c r="AA428" s="3">
        <v>0</v>
      </c>
      <c r="AB428" s="3">
        <v>0</v>
      </c>
      <c r="AC428" s="3">
        <v>0</v>
      </c>
      <c r="AD428" s="3">
        <v>0</v>
      </c>
      <c r="AE428" s="3">
        <v>0</v>
      </c>
      <c r="AF428" s="3">
        <v>0</v>
      </c>
      <c r="AG428" s="3">
        <v>0</v>
      </c>
      <c r="AH428" s="1" t="s">
        <v>426</v>
      </c>
      <c r="AI428" s="17">
        <v>5</v>
      </c>
      <c r="AJ428" s="1"/>
    </row>
    <row r="429" spans="1:36" x14ac:dyDescent="0.2">
      <c r="A429" s="1" t="s">
        <v>680</v>
      </c>
      <c r="B429" s="1" t="s">
        <v>1112</v>
      </c>
      <c r="C429" s="1" t="s">
        <v>1622</v>
      </c>
      <c r="D429" s="1" t="s">
        <v>1715</v>
      </c>
      <c r="E429" s="3">
        <v>40.1</v>
      </c>
      <c r="F429" s="3">
        <v>4.8253333333333321</v>
      </c>
      <c r="G429" s="3">
        <v>0</v>
      </c>
      <c r="H429" s="3">
        <v>0.18522222222222223</v>
      </c>
      <c r="I429" s="3">
        <v>0.26666666666666666</v>
      </c>
      <c r="J429" s="3">
        <v>0</v>
      </c>
      <c r="K429" s="3">
        <v>0</v>
      </c>
      <c r="L429" s="3">
        <v>3.4245555555555551</v>
      </c>
      <c r="M429" s="3">
        <v>0</v>
      </c>
      <c r="N429" s="3">
        <v>0</v>
      </c>
      <c r="O429" s="3">
        <f>SUM(Table2[[#This Row],[Qualified Social Work Staff Hours]:[Other Social Work Staff Hours]])/Table2[[#This Row],[MDS Census]]</f>
        <v>0</v>
      </c>
      <c r="P429" s="3">
        <v>5.4368888888888884</v>
      </c>
      <c r="Q429" s="3">
        <v>0</v>
      </c>
      <c r="R429" s="3">
        <f>SUM(Table2[[#This Row],[Qualified Activities Professional Hours]:[Other Activities Professional Hours]])/Table2[[#This Row],[MDS Census]]</f>
        <v>0.13558326406206703</v>
      </c>
      <c r="S429" s="3">
        <v>0.46177777777777779</v>
      </c>
      <c r="T429" s="3">
        <v>4.2193333333333332</v>
      </c>
      <c r="U429" s="3">
        <v>0</v>
      </c>
      <c r="V429" s="3">
        <f>SUM(Table2[[#This Row],[Occupational Therapist Hours]:[OT Aide Hours]])/Table2[[#This Row],[MDS Census]]</f>
        <v>0.11673593793294541</v>
      </c>
      <c r="W429" s="3">
        <v>0.27799999999999997</v>
      </c>
      <c r="X429" s="3">
        <v>3.8439999999999999</v>
      </c>
      <c r="Y429" s="3">
        <v>0</v>
      </c>
      <c r="Z429" s="3">
        <f>SUM(Table2[[#This Row],[Physical Therapist (PT) Hours]:[PT Aide Hours]])/Table2[[#This Row],[MDS Census]]</f>
        <v>0.10279301745635909</v>
      </c>
      <c r="AA429" s="3">
        <v>0</v>
      </c>
      <c r="AB429" s="3">
        <v>0</v>
      </c>
      <c r="AC429" s="3">
        <v>0</v>
      </c>
      <c r="AD429" s="3">
        <v>0</v>
      </c>
      <c r="AE429" s="3">
        <v>0</v>
      </c>
      <c r="AF429" s="3">
        <v>0</v>
      </c>
      <c r="AG429" s="3">
        <v>0</v>
      </c>
      <c r="AH429" s="1" t="s">
        <v>427</v>
      </c>
      <c r="AI429" s="17">
        <v>5</v>
      </c>
      <c r="AJ429" s="1"/>
    </row>
    <row r="430" spans="1:36" x14ac:dyDescent="0.2">
      <c r="A430" s="1" t="s">
        <v>680</v>
      </c>
      <c r="B430" s="1" t="s">
        <v>1113</v>
      </c>
      <c r="C430" s="1" t="s">
        <v>1439</v>
      </c>
      <c r="D430" s="1" t="s">
        <v>1741</v>
      </c>
      <c r="E430" s="3">
        <v>42.022222222222226</v>
      </c>
      <c r="F430" s="3">
        <v>4.833333333333333</v>
      </c>
      <c r="G430" s="3">
        <v>0.7</v>
      </c>
      <c r="H430" s="3">
        <v>0</v>
      </c>
      <c r="I430" s="3">
        <v>6.1388888888888893</v>
      </c>
      <c r="J430" s="3">
        <v>0</v>
      </c>
      <c r="K430" s="3">
        <v>0</v>
      </c>
      <c r="L430" s="3">
        <v>4.0719999999999992</v>
      </c>
      <c r="M430" s="3">
        <v>5</v>
      </c>
      <c r="N430" s="3">
        <v>0</v>
      </c>
      <c r="O430" s="3">
        <f>SUM(Table2[[#This Row],[Qualified Social Work Staff Hours]:[Other Social Work Staff Hours]])/Table2[[#This Row],[MDS Census]]</f>
        <v>0.11898466419883659</v>
      </c>
      <c r="P430" s="3">
        <v>6.8555555555555552</v>
      </c>
      <c r="Q430" s="3">
        <v>50.98644444444443</v>
      </c>
      <c r="R430" s="3">
        <f>SUM(Table2[[#This Row],[Qualified Activities Professional Hours]:[Other Activities Professional Hours]])/Table2[[#This Row],[MDS Census]]</f>
        <v>1.3764621893178208</v>
      </c>
      <c r="S430" s="3">
        <v>3.6562222222222212</v>
      </c>
      <c r="T430" s="3">
        <v>2.7594444444444455</v>
      </c>
      <c r="U430" s="3">
        <v>0</v>
      </c>
      <c r="V430" s="3">
        <f>SUM(Table2[[#This Row],[Occupational Therapist Hours]:[OT Aide Hours]])/Table2[[#This Row],[MDS Census]]</f>
        <v>0.15267318878900052</v>
      </c>
      <c r="W430" s="3">
        <v>3.9305555555555554</v>
      </c>
      <c r="X430" s="3">
        <v>7.896888888888892</v>
      </c>
      <c r="Y430" s="3">
        <v>0</v>
      </c>
      <c r="Z430" s="3">
        <f>SUM(Table2[[#This Row],[Physical Therapist (PT) Hours]:[PT Aide Hours]])/Table2[[#This Row],[MDS Census]]</f>
        <v>0.28145690111052357</v>
      </c>
      <c r="AA430" s="3">
        <v>0</v>
      </c>
      <c r="AB430" s="3">
        <v>0</v>
      </c>
      <c r="AC430" s="3">
        <v>0</v>
      </c>
      <c r="AD430" s="3">
        <v>37.826111111111111</v>
      </c>
      <c r="AE430" s="3">
        <v>0</v>
      </c>
      <c r="AF430" s="3">
        <v>0</v>
      </c>
      <c r="AG430" s="3">
        <v>0</v>
      </c>
      <c r="AH430" s="1" t="s">
        <v>428</v>
      </c>
      <c r="AI430" s="17">
        <v>5</v>
      </c>
      <c r="AJ430" s="1"/>
    </row>
    <row r="431" spans="1:36" x14ac:dyDescent="0.2">
      <c r="A431" s="1" t="s">
        <v>680</v>
      </c>
      <c r="B431" s="1" t="s">
        <v>1114</v>
      </c>
      <c r="C431" s="1" t="s">
        <v>1377</v>
      </c>
      <c r="D431" s="1" t="s">
        <v>1726</v>
      </c>
      <c r="E431" s="3">
        <v>22.844444444444445</v>
      </c>
      <c r="F431" s="3">
        <v>5.7142222222222259</v>
      </c>
      <c r="G431" s="3">
        <v>0</v>
      </c>
      <c r="H431" s="3">
        <v>0.1111111111111111</v>
      </c>
      <c r="I431" s="3">
        <v>0.10833333333333334</v>
      </c>
      <c r="J431" s="3">
        <v>0</v>
      </c>
      <c r="K431" s="3">
        <v>0</v>
      </c>
      <c r="L431" s="3">
        <v>0.26033333333333331</v>
      </c>
      <c r="M431" s="3">
        <v>0</v>
      </c>
      <c r="N431" s="3">
        <v>4.6181111111111113</v>
      </c>
      <c r="O431" s="3">
        <f>SUM(Table2[[#This Row],[Qualified Social Work Staff Hours]:[Other Social Work Staff Hours]])/Table2[[#This Row],[MDS Census]]</f>
        <v>0.20215466926070039</v>
      </c>
      <c r="P431" s="3">
        <v>4.4950000000000001</v>
      </c>
      <c r="Q431" s="3">
        <v>0</v>
      </c>
      <c r="R431" s="3">
        <f>SUM(Table2[[#This Row],[Qualified Activities Professional Hours]:[Other Activities Professional Hours]])/Table2[[#This Row],[MDS Census]]</f>
        <v>0.19676556420233463</v>
      </c>
      <c r="S431" s="3">
        <v>0</v>
      </c>
      <c r="T431" s="3">
        <v>0</v>
      </c>
      <c r="U431" s="3">
        <v>0</v>
      </c>
      <c r="V431" s="3">
        <f>SUM(Table2[[#This Row],[Occupational Therapist Hours]:[OT Aide Hours]])/Table2[[#This Row],[MDS Census]]</f>
        <v>0</v>
      </c>
      <c r="W431" s="3">
        <v>0.28600000000000003</v>
      </c>
      <c r="X431" s="3">
        <v>4.5347777777777782</v>
      </c>
      <c r="Y431" s="3">
        <v>0</v>
      </c>
      <c r="Z431" s="3">
        <f>SUM(Table2[[#This Row],[Physical Therapist (PT) Hours]:[PT Aide Hours]])/Table2[[#This Row],[MDS Census]]</f>
        <v>0.21102626459143969</v>
      </c>
      <c r="AA431" s="3">
        <v>0</v>
      </c>
      <c r="AB431" s="3">
        <v>0</v>
      </c>
      <c r="AC431" s="3">
        <v>0</v>
      </c>
      <c r="AD431" s="3">
        <v>0</v>
      </c>
      <c r="AE431" s="3">
        <v>0</v>
      </c>
      <c r="AF431" s="3">
        <v>0</v>
      </c>
      <c r="AG431" s="3">
        <v>0</v>
      </c>
      <c r="AH431" s="1" t="s">
        <v>429</v>
      </c>
      <c r="AI431" s="17">
        <v>5</v>
      </c>
      <c r="AJ431" s="1"/>
    </row>
    <row r="432" spans="1:36" x14ac:dyDescent="0.2">
      <c r="A432" s="1" t="s">
        <v>680</v>
      </c>
      <c r="B432" s="1" t="s">
        <v>1115</v>
      </c>
      <c r="C432" s="1" t="s">
        <v>1623</v>
      </c>
      <c r="D432" s="1" t="s">
        <v>1718</v>
      </c>
      <c r="E432" s="3">
        <v>70.7</v>
      </c>
      <c r="F432" s="3">
        <v>26.116666666666667</v>
      </c>
      <c r="G432" s="3">
        <v>0.29444444444444445</v>
      </c>
      <c r="H432" s="3">
        <v>0.35</v>
      </c>
      <c r="I432" s="3">
        <v>0.14722222222222223</v>
      </c>
      <c r="J432" s="3">
        <v>0</v>
      </c>
      <c r="K432" s="3">
        <v>0</v>
      </c>
      <c r="L432" s="3">
        <v>4.889555555555555</v>
      </c>
      <c r="M432" s="3">
        <v>0</v>
      </c>
      <c r="N432" s="3">
        <v>11.313888888888888</v>
      </c>
      <c r="O432" s="3">
        <f>SUM(Table2[[#This Row],[Qualified Social Work Staff Hours]:[Other Social Work Staff Hours]])/Table2[[#This Row],[MDS Census]]</f>
        <v>0.16002671695741</v>
      </c>
      <c r="P432" s="3">
        <v>5.4333333333333336</v>
      </c>
      <c r="Q432" s="3">
        <v>11.738888888888889</v>
      </c>
      <c r="R432" s="3">
        <f>SUM(Table2[[#This Row],[Qualified Activities Professional Hours]:[Other Activities Professional Hours]])/Table2[[#This Row],[MDS Census]]</f>
        <v>0.2428885745717429</v>
      </c>
      <c r="S432" s="3">
        <v>0.80600000000000005</v>
      </c>
      <c r="T432" s="3">
        <v>6.6434444444444427</v>
      </c>
      <c r="U432" s="3">
        <v>0</v>
      </c>
      <c r="V432" s="3">
        <f>SUM(Table2[[#This Row],[Occupational Therapist Hours]:[OT Aide Hours]])/Table2[[#This Row],[MDS Census]]</f>
        <v>0.10536696526795535</v>
      </c>
      <c r="W432" s="3">
        <v>5.3588888888888881</v>
      </c>
      <c r="X432" s="3">
        <v>11.25011111111111</v>
      </c>
      <c r="Y432" s="3">
        <v>0</v>
      </c>
      <c r="Z432" s="3">
        <f>SUM(Table2[[#This Row],[Physical Therapist (PT) Hours]:[PT Aide Hours]])/Table2[[#This Row],[MDS Census]]</f>
        <v>0.23492220650636489</v>
      </c>
      <c r="AA432" s="3">
        <v>0</v>
      </c>
      <c r="AB432" s="3">
        <v>0</v>
      </c>
      <c r="AC432" s="3">
        <v>0</v>
      </c>
      <c r="AD432" s="3">
        <v>0</v>
      </c>
      <c r="AE432" s="3">
        <v>0</v>
      </c>
      <c r="AF432" s="3">
        <v>9.2999999999999985E-2</v>
      </c>
      <c r="AG432" s="3">
        <v>0</v>
      </c>
      <c r="AH432" s="1" t="s">
        <v>430</v>
      </c>
      <c r="AI432" s="17">
        <v>5</v>
      </c>
      <c r="AJ432" s="1"/>
    </row>
    <row r="433" spans="1:36" x14ac:dyDescent="0.2">
      <c r="A433" s="1" t="s">
        <v>680</v>
      </c>
      <c r="B433" s="1" t="s">
        <v>1116</v>
      </c>
      <c r="C433" s="1" t="s">
        <v>1420</v>
      </c>
      <c r="D433" s="1" t="s">
        <v>1741</v>
      </c>
      <c r="E433" s="3">
        <v>50.744444444444447</v>
      </c>
      <c r="F433" s="3">
        <v>5.2444444444444445</v>
      </c>
      <c r="G433" s="3">
        <v>0.2</v>
      </c>
      <c r="H433" s="3">
        <v>0.17222222222222222</v>
      </c>
      <c r="I433" s="3">
        <v>5.1277777777777782</v>
      </c>
      <c r="J433" s="3">
        <v>0</v>
      </c>
      <c r="K433" s="3">
        <v>0</v>
      </c>
      <c r="L433" s="3">
        <v>3.0495555555555551</v>
      </c>
      <c r="M433" s="3">
        <v>4.4444444444444446E-2</v>
      </c>
      <c r="N433" s="3">
        <v>5.1194444444444445</v>
      </c>
      <c r="O433" s="3">
        <f>SUM(Table2[[#This Row],[Qualified Social Work Staff Hours]:[Other Social Work Staff Hours]])/Table2[[#This Row],[MDS Census]]</f>
        <v>0.10176264506240419</v>
      </c>
      <c r="P433" s="3">
        <v>3.0805555555555557</v>
      </c>
      <c r="Q433" s="3">
        <v>17.358333333333334</v>
      </c>
      <c r="R433" s="3">
        <f>SUM(Table2[[#This Row],[Qualified Activities Professional Hours]:[Other Activities Professional Hours]])/Table2[[#This Row],[MDS Census]]</f>
        <v>0.40278081891832712</v>
      </c>
      <c r="S433" s="3">
        <v>8.4838888888888864</v>
      </c>
      <c r="T433" s="3">
        <v>11.195555555555556</v>
      </c>
      <c r="U433" s="3">
        <v>0</v>
      </c>
      <c r="V433" s="3">
        <f>SUM(Table2[[#This Row],[Occupational Therapist Hours]:[OT Aide Hours]])/Table2[[#This Row],[MDS Census]]</f>
        <v>0.38781475804685783</v>
      </c>
      <c r="W433" s="3">
        <v>17.55</v>
      </c>
      <c r="X433" s="3">
        <v>17.381666666666668</v>
      </c>
      <c r="Y433" s="3">
        <v>0</v>
      </c>
      <c r="Z433" s="3">
        <f>SUM(Table2[[#This Row],[Physical Therapist (PT) Hours]:[PT Aide Hours]])/Table2[[#This Row],[MDS Census]]</f>
        <v>0.68838405955769655</v>
      </c>
      <c r="AA433" s="3">
        <v>0</v>
      </c>
      <c r="AB433" s="3">
        <v>6.6666666666666666E-2</v>
      </c>
      <c r="AC433" s="3">
        <v>0</v>
      </c>
      <c r="AD433" s="3">
        <v>0</v>
      </c>
      <c r="AE433" s="3">
        <v>0</v>
      </c>
      <c r="AF433" s="3">
        <v>0</v>
      </c>
      <c r="AG433" s="3">
        <v>0</v>
      </c>
      <c r="AH433" s="1" t="s">
        <v>431</v>
      </c>
      <c r="AI433" s="17">
        <v>5</v>
      </c>
      <c r="AJ433" s="1"/>
    </row>
    <row r="434" spans="1:36" x14ac:dyDescent="0.2">
      <c r="A434" s="1" t="s">
        <v>680</v>
      </c>
      <c r="B434" s="1" t="s">
        <v>1117</v>
      </c>
      <c r="C434" s="1" t="s">
        <v>1441</v>
      </c>
      <c r="D434" s="1" t="s">
        <v>1757</v>
      </c>
      <c r="E434" s="3">
        <v>116.35555555555555</v>
      </c>
      <c r="F434" s="3">
        <v>5.5333333333333332</v>
      </c>
      <c r="G434" s="3">
        <v>1.7333333333333334</v>
      </c>
      <c r="H434" s="3">
        <v>0.48888888888888887</v>
      </c>
      <c r="I434" s="3">
        <v>0</v>
      </c>
      <c r="J434" s="3">
        <v>0</v>
      </c>
      <c r="K434" s="3">
        <v>0</v>
      </c>
      <c r="L434" s="3">
        <v>4.4207777777777775</v>
      </c>
      <c r="M434" s="3">
        <v>0</v>
      </c>
      <c r="N434" s="3">
        <v>5.6888888888888891</v>
      </c>
      <c r="O434" s="3">
        <f>SUM(Table2[[#This Row],[Qualified Social Work Staff Hours]:[Other Social Work Staff Hours]])/Table2[[#This Row],[MDS Census]]</f>
        <v>4.8892284186401833E-2</v>
      </c>
      <c r="P434" s="3">
        <v>5.5944444444444441</v>
      </c>
      <c r="Q434" s="3">
        <v>16.355555555555554</v>
      </c>
      <c r="R434" s="3">
        <f>SUM(Table2[[#This Row],[Qualified Activities Professional Hours]:[Other Activities Professional Hours]])/Table2[[#This Row],[MDS Census]]</f>
        <v>0.1886459129106188</v>
      </c>
      <c r="S434" s="3">
        <v>5.1193333333333326</v>
      </c>
      <c r="T434" s="3">
        <v>0.72977777777777775</v>
      </c>
      <c r="U434" s="3">
        <v>0</v>
      </c>
      <c r="V434" s="3">
        <f>SUM(Table2[[#This Row],[Occupational Therapist Hours]:[OT Aide Hours]])/Table2[[#This Row],[MDS Census]]</f>
        <v>5.0269289533995412E-2</v>
      </c>
      <c r="W434" s="3">
        <v>4.4074444444444438</v>
      </c>
      <c r="X434" s="3">
        <v>5.1555555555555559</v>
      </c>
      <c r="Y434" s="3">
        <v>0</v>
      </c>
      <c r="Z434" s="3">
        <f>SUM(Table2[[#This Row],[Physical Therapist (PT) Hours]:[PT Aide Hours]])/Table2[[#This Row],[MDS Census]]</f>
        <v>8.2187738731856363E-2</v>
      </c>
      <c r="AA434" s="3">
        <v>0</v>
      </c>
      <c r="AB434" s="3">
        <v>0</v>
      </c>
      <c r="AC434" s="3">
        <v>0</v>
      </c>
      <c r="AD434" s="3">
        <v>0</v>
      </c>
      <c r="AE434" s="3">
        <v>0</v>
      </c>
      <c r="AF434" s="3">
        <v>0</v>
      </c>
      <c r="AG434" s="3">
        <v>0</v>
      </c>
      <c r="AH434" s="1" t="s">
        <v>432</v>
      </c>
      <c r="AI434" s="17">
        <v>5</v>
      </c>
      <c r="AJ434" s="1"/>
    </row>
    <row r="435" spans="1:36" x14ac:dyDescent="0.2">
      <c r="A435" s="1" t="s">
        <v>680</v>
      </c>
      <c r="B435" s="1" t="s">
        <v>1118</v>
      </c>
      <c r="C435" s="1" t="s">
        <v>1370</v>
      </c>
      <c r="D435" s="1" t="s">
        <v>1787</v>
      </c>
      <c r="E435" s="3">
        <v>43.944444444444443</v>
      </c>
      <c r="F435" s="3">
        <v>5.5888888888888886</v>
      </c>
      <c r="G435" s="3">
        <v>0.59777777777777774</v>
      </c>
      <c r="H435" s="3">
        <v>0</v>
      </c>
      <c r="I435" s="3">
        <v>0</v>
      </c>
      <c r="J435" s="3">
        <v>0</v>
      </c>
      <c r="K435" s="3">
        <v>0</v>
      </c>
      <c r="L435" s="3">
        <v>0</v>
      </c>
      <c r="M435" s="3">
        <v>0</v>
      </c>
      <c r="N435" s="3">
        <v>5.3723333333333319</v>
      </c>
      <c r="O435" s="3">
        <f>SUM(Table2[[#This Row],[Qualified Social Work Staff Hours]:[Other Social Work Staff Hours]])/Table2[[#This Row],[MDS Census]]</f>
        <v>0.12225284450063208</v>
      </c>
      <c r="P435" s="3">
        <v>0</v>
      </c>
      <c r="Q435" s="3">
        <v>7.3131111111111116</v>
      </c>
      <c r="R435" s="3">
        <f>SUM(Table2[[#This Row],[Qualified Activities Professional Hours]:[Other Activities Professional Hours]])/Table2[[#This Row],[MDS Census]]</f>
        <v>0.166417193426043</v>
      </c>
      <c r="S435" s="3">
        <v>0</v>
      </c>
      <c r="T435" s="3">
        <v>0</v>
      </c>
      <c r="U435" s="3">
        <v>0</v>
      </c>
      <c r="V435" s="3">
        <f>SUM(Table2[[#This Row],[Occupational Therapist Hours]:[OT Aide Hours]])/Table2[[#This Row],[MDS Census]]</f>
        <v>0</v>
      </c>
      <c r="W435" s="3">
        <v>0</v>
      </c>
      <c r="X435" s="3">
        <v>0</v>
      </c>
      <c r="Y435" s="3">
        <v>0</v>
      </c>
      <c r="Z435" s="3">
        <f>SUM(Table2[[#This Row],[Physical Therapist (PT) Hours]:[PT Aide Hours]])/Table2[[#This Row],[MDS Census]]</f>
        <v>0</v>
      </c>
      <c r="AA435" s="3">
        <v>0</v>
      </c>
      <c r="AB435" s="3">
        <v>0</v>
      </c>
      <c r="AC435" s="3">
        <v>0</v>
      </c>
      <c r="AD435" s="3">
        <v>0</v>
      </c>
      <c r="AE435" s="3">
        <v>0</v>
      </c>
      <c r="AF435" s="3">
        <v>0</v>
      </c>
      <c r="AG435" s="3">
        <v>0</v>
      </c>
      <c r="AH435" s="1" t="s">
        <v>433</v>
      </c>
      <c r="AI435" s="17">
        <v>5</v>
      </c>
      <c r="AJ435" s="1"/>
    </row>
    <row r="436" spans="1:36" x14ac:dyDescent="0.2">
      <c r="A436" s="1" t="s">
        <v>680</v>
      </c>
      <c r="B436" s="1" t="s">
        <v>1119</v>
      </c>
      <c r="C436" s="1" t="s">
        <v>1624</v>
      </c>
      <c r="D436" s="1" t="s">
        <v>1708</v>
      </c>
      <c r="E436" s="3">
        <v>64.911111111111111</v>
      </c>
      <c r="F436" s="3">
        <v>5.4222222222222225</v>
      </c>
      <c r="G436" s="3">
        <v>0.38333333333333336</v>
      </c>
      <c r="H436" s="3">
        <v>0.1111111111111111</v>
      </c>
      <c r="I436" s="3">
        <v>0.93333333333333335</v>
      </c>
      <c r="J436" s="3">
        <v>0</v>
      </c>
      <c r="K436" s="3">
        <v>0</v>
      </c>
      <c r="L436" s="3">
        <v>3.8504444444444448</v>
      </c>
      <c r="M436" s="3">
        <v>5.6242222222222207</v>
      </c>
      <c r="N436" s="3">
        <v>0</v>
      </c>
      <c r="O436" s="3">
        <f>SUM(Table2[[#This Row],[Qualified Social Work Staff Hours]:[Other Social Work Staff Hours]])/Table2[[#This Row],[MDS Census]]</f>
        <v>8.6644984594316993E-2</v>
      </c>
      <c r="P436" s="3">
        <v>5.3337777777777777</v>
      </c>
      <c r="Q436" s="3">
        <v>1.089</v>
      </c>
      <c r="R436" s="3">
        <f>SUM(Table2[[#This Row],[Qualified Activities Professional Hours]:[Other Activities Professional Hours]])/Table2[[#This Row],[MDS Census]]</f>
        <v>9.8947278329339278E-2</v>
      </c>
      <c r="S436" s="3">
        <v>5.5172222222222214</v>
      </c>
      <c r="T436" s="3">
        <v>14.116888888888891</v>
      </c>
      <c r="U436" s="3">
        <v>0</v>
      </c>
      <c r="V436" s="3">
        <f>SUM(Table2[[#This Row],[Occupational Therapist Hours]:[OT Aide Hours]])/Table2[[#This Row],[MDS Census]]</f>
        <v>0.30247689147552209</v>
      </c>
      <c r="W436" s="3">
        <v>11.44033333333333</v>
      </c>
      <c r="X436" s="3">
        <v>5.1025555555555551</v>
      </c>
      <c r="Y436" s="3">
        <v>0</v>
      </c>
      <c r="Z436" s="3">
        <f>SUM(Table2[[#This Row],[Physical Therapist (PT) Hours]:[PT Aide Hours]])/Table2[[#This Row],[MDS Census]]</f>
        <v>0.25485450188291675</v>
      </c>
      <c r="AA436" s="3">
        <v>0</v>
      </c>
      <c r="AB436" s="3">
        <v>0</v>
      </c>
      <c r="AC436" s="3">
        <v>0</v>
      </c>
      <c r="AD436" s="3">
        <v>40.412444444444446</v>
      </c>
      <c r="AE436" s="3">
        <v>0</v>
      </c>
      <c r="AF436" s="3">
        <v>0</v>
      </c>
      <c r="AG436" s="3">
        <v>0</v>
      </c>
      <c r="AH436" s="1" t="s">
        <v>434</v>
      </c>
      <c r="AI436" s="17">
        <v>5</v>
      </c>
      <c r="AJ436" s="1"/>
    </row>
    <row r="437" spans="1:36" x14ac:dyDescent="0.2">
      <c r="A437" s="1" t="s">
        <v>680</v>
      </c>
      <c r="B437" s="1" t="s">
        <v>1120</v>
      </c>
      <c r="C437" s="1" t="s">
        <v>1625</v>
      </c>
      <c r="D437" s="1" t="s">
        <v>1773</v>
      </c>
      <c r="E437" s="3">
        <v>38.177777777777777</v>
      </c>
      <c r="F437" s="3">
        <v>5.1111111111111107</v>
      </c>
      <c r="G437" s="3">
        <v>0.28888888888888886</v>
      </c>
      <c r="H437" s="3">
        <v>0.3</v>
      </c>
      <c r="I437" s="3">
        <v>0.31111111111111112</v>
      </c>
      <c r="J437" s="3">
        <v>0</v>
      </c>
      <c r="K437" s="3">
        <v>0.28888888888888886</v>
      </c>
      <c r="L437" s="3">
        <v>0.71500000000000008</v>
      </c>
      <c r="M437" s="3">
        <v>6.6666666666666666E-2</v>
      </c>
      <c r="N437" s="3">
        <v>4.8194444444444446</v>
      </c>
      <c r="O437" s="3">
        <f>SUM(Table2[[#This Row],[Qualified Social Work Staff Hours]:[Other Social Work Staff Hours]])/Table2[[#This Row],[MDS Census]]</f>
        <v>0.12798311990686845</v>
      </c>
      <c r="P437" s="3">
        <v>4.927777777777778</v>
      </c>
      <c r="Q437" s="3">
        <v>2.5416666666666665</v>
      </c>
      <c r="R437" s="3">
        <f>SUM(Table2[[#This Row],[Qualified Activities Professional Hours]:[Other Activities Professional Hours]])/Table2[[#This Row],[MDS Census]]</f>
        <v>0.19564901047729921</v>
      </c>
      <c r="S437" s="3">
        <v>0.78111111111111087</v>
      </c>
      <c r="T437" s="3">
        <v>8.2283333333333353</v>
      </c>
      <c r="U437" s="3">
        <v>0</v>
      </c>
      <c r="V437" s="3">
        <f>SUM(Table2[[#This Row],[Occupational Therapist Hours]:[OT Aide Hours]])/Table2[[#This Row],[MDS Census]]</f>
        <v>0.23598661233993021</v>
      </c>
      <c r="W437" s="3">
        <v>3.6286666666666672</v>
      </c>
      <c r="X437" s="3">
        <v>6.8475555555555552</v>
      </c>
      <c r="Y437" s="3">
        <v>0</v>
      </c>
      <c r="Z437" s="3">
        <f>SUM(Table2[[#This Row],[Physical Therapist (PT) Hours]:[PT Aide Hours]])/Table2[[#This Row],[MDS Census]]</f>
        <v>0.27440628637951109</v>
      </c>
      <c r="AA437" s="3">
        <v>0</v>
      </c>
      <c r="AB437" s="3">
        <v>0</v>
      </c>
      <c r="AC437" s="3">
        <v>0</v>
      </c>
      <c r="AD437" s="3">
        <v>0</v>
      </c>
      <c r="AE437" s="3">
        <v>0</v>
      </c>
      <c r="AF437" s="3">
        <v>0</v>
      </c>
      <c r="AG437" s="3">
        <v>0</v>
      </c>
      <c r="AH437" s="1" t="s">
        <v>435</v>
      </c>
      <c r="AI437" s="17">
        <v>5</v>
      </c>
      <c r="AJ437" s="1"/>
    </row>
    <row r="438" spans="1:36" x14ac:dyDescent="0.2">
      <c r="A438" s="1" t="s">
        <v>680</v>
      </c>
      <c r="B438" s="1" t="s">
        <v>1121</v>
      </c>
      <c r="C438" s="1" t="s">
        <v>1397</v>
      </c>
      <c r="D438" s="1" t="s">
        <v>1741</v>
      </c>
      <c r="E438" s="3">
        <v>54.444444444444443</v>
      </c>
      <c r="F438" s="3">
        <v>18.908888888888892</v>
      </c>
      <c r="G438" s="3">
        <v>0.4</v>
      </c>
      <c r="H438" s="3">
        <v>0.27777777777777779</v>
      </c>
      <c r="I438" s="3">
        <v>0.26666666666666666</v>
      </c>
      <c r="J438" s="3">
        <v>0</v>
      </c>
      <c r="K438" s="3">
        <v>0</v>
      </c>
      <c r="L438" s="3">
        <v>2.8085555555555555</v>
      </c>
      <c r="M438" s="3">
        <v>5.5111111111111111</v>
      </c>
      <c r="N438" s="3">
        <v>0</v>
      </c>
      <c r="O438" s="3">
        <f>SUM(Table2[[#This Row],[Qualified Social Work Staff Hours]:[Other Social Work Staff Hours]])/Table2[[#This Row],[MDS Census]]</f>
        <v>0.10122448979591837</v>
      </c>
      <c r="P438" s="3">
        <v>0.2361111111111111</v>
      </c>
      <c r="Q438" s="3">
        <v>12.98</v>
      </c>
      <c r="R438" s="3">
        <f>SUM(Table2[[#This Row],[Qualified Activities Professional Hours]:[Other Activities Professional Hours]])/Table2[[#This Row],[MDS Census]]</f>
        <v>0.24274489795918369</v>
      </c>
      <c r="S438" s="3">
        <v>5.4908888888888887</v>
      </c>
      <c r="T438" s="3">
        <v>5.6830000000000007</v>
      </c>
      <c r="U438" s="3">
        <v>0</v>
      </c>
      <c r="V438" s="3">
        <f>SUM(Table2[[#This Row],[Occupational Therapist Hours]:[OT Aide Hours]])/Table2[[#This Row],[MDS Census]]</f>
        <v>0.20523469387755103</v>
      </c>
      <c r="W438" s="3">
        <v>5.2144444444444433</v>
      </c>
      <c r="X438" s="3">
        <v>5.7475555555555555</v>
      </c>
      <c r="Y438" s="3">
        <v>0</v>
      </c>
      <c r="Z438" s="3">
        <f>SUM(Table2[[#This Row],[Physical Therapist (PT) Hours]:[PT Aide Hours]])/Table2[[#This Row],[MDS Census]]</f>
        <v>0.20134285714285716</v>
      </c>
      <c r="AA438" s="3">
        <v>0</v>
      </c>
      <c r="AB438" s="3">
        <v>0</v>
      </c>
      <c r="AC438" s="3">
        <v>0</v>
      </c>
      <c r="AD438" s="3">
        <v>0</v>
      </c>
      <c r="AE438" s="3">
        <v>0</v>
      </c>
      <c r="AF438" s="3">
        <v>0</v>
      </c>
      <c r="AG438" s="3">
        <v>0</v>
      </c>
      <c r="AH438" s="1" t="s">
        <v>436</v>
      </c>
      <c r="AI438" s="17">
        <v>5</v>
      </c>
      <c r="AJ438" s="1"/>
    </row>
    <row r="439" spans="1:36" x14ac:dyDescent="0.2">
      <c r="A439" s="1" t="s">
        <v>680</v>
      </c>
      <c r="B439" s="1" t="s">
        <v>1122</v>
      </c>
      <c r="C439" s="1" t="s">
        <v>1439</v>
      </c>
      <c r="D439" s="1" t="s">
        <v>1741</v>
      </c>
      <c r="E439" s="3">
        <v>178.04444444444445</v>
      </c>
      <c r="F439" s="3">
        <v>5.6888888888888891</v>
      </c>
      <c r="G439" s="3">
        <v>0</v>
      </c>
      <c r="H439" s="3">
        <v>0.66666666666666663</v>
      </c>
      <c r="I439" s="3">
        <v>0</v>
      </c>
      <c r="J439" s="3">
        <v>0</v>
      </c>
      <c r="K439" s="3">
        <v>0</v>
      </c>
      <c r="L439" s="3">
        <v>4.660333333333333</v>
      </c>
      <c r="M439" s="3">
        <v>0</v>
      </c>
      <c r="N439" s="3">
        <v>0</v>
      </c>
      <c r="O439" s="3">
        <f>SUM(Table2[[#This Row],[Qualified Social Work Staff Hours]:[Other Social Work Staff Hours]])/Table2[[#This Row],[MDS Census]]</f>
        <v>0</v>
      </c>
      <c r="P439" s="3">
        <v>5.7944444444444443</v>
      </c>
      <c r="Q439" s="3">
        <v>29.253111111111107</v>
      </c>
      <c r="R439" s="3">
        <f>SUM(Table2[[#This Row],[Qualified Activities Professional Hours]:[Other Activities Professional Hours]])/Table2[[#This Row],[MDS Census]]</f>
        <v>0.19684722915626554</v>
      </c>
      <c r="S439" s="3">
        <v>8.5000000000000018</v>
      </c>
      <c r="T439" s="3">
        <v>18.862555555555552</v>
      </c>
      <c r="U439" s="3">
        <v>0</v>
      </c>
      <c r="V439" s="3">
        <f>SUM(Table2[[#This Row],[Occupational Therapist Hours]:[OT Aide Hours]])/Table2[[#This Row],[MDS Census]]</f>
        <v>0.15368384922616074</v>
      </c>
      <c r="W439" s="3">
        <v>8.0013333333333296</v>
      </c>
      <c r="X439" s="3">
        <v>13.339555555555554</v>
      </c>
      <c r="Y439" s="3">
        <v>29.239444444444448</v>
      </c>
      <c r="Z439" s="3">
        <f>SUM(Table2[[#This Row],[Physical Therapist (PT) Hours]:[PT Aide Hours]])/Table2[[#This Row],[MDS Census]]</f>
        <v>0.28408824263604587</v>
      </c>
      <c r="AA439" s="3">
        <v>10.827777777777778</v>
      </c>
      <c r="AB439" s="3">
        <v>0</v>
      </c>
      <c r="AC439" s="3">
        <v>0</v>
      </c>
      <c r="AD439" s="3">
        <v>0</v>
      </c>
      <c r="AE439" s="3">
        <v>0</v>
      </c>
      <c r="AF439" s="3">
        <v>0</v>
      </c>
      <c r="AG439" s="3">
        <v>0</v>
      </c>
      <c r="AH439" s="1" t="s">
        <v>437</v>
      </c>
      <c r="AI439" s="17">
        <v>5</v>
      </c>
      <c r="AJ439" s="1"/>
    </row>
    <row r="440" spans="1:36" x14ac:dyDescent="0.2">
      <c r="A440" s="1" t="s">
        <v>680</v>
      </c>
      <c r="B440" s="1" t="s">
        <v>1123</v>
      </c>
      <c r="C440" s="1" t="s">
        <v>1457</v>
      </c>
      <c r="D440" s="1" t="s">
        <v>1759</v>
      </c>
      <c r="E440" s="3">
        <v>26.455555555555556</v>
      </c>
      <c r="F440" s="3">
        <v>37.919444444444444</v>
      </c>
      <c r="G440" s="3">
        <v>0.13333333333333333</v>
      </c>
      <c r="H440" s="3">
        <v>0.34444444444444444</v>
      </c>
      <c r="I440" s="3">
        <v>0.875</v>
      </c>
      <c r="J440" s="3">
        <v>0</v>
      </c>
      <c r="K440" s="3">
        <v>0</v>
      </c>
      <c r="L440" s="3">
        <v>2.3638888888888889</v>
      </c>
      <c r="M440" s="3">
        <v>0</v>
      </c>
      <c r="N440" s="3">
        <v>9.9916666666666671</v>
      </c>
      <c r="O440" s="3">
        <f>SUM(Table2[[#This Row],[Qualified Social Work Staff Hours]:[Other Social Work Staff Hours]])/Table2[[#This Row],[MDS Census]]</f>
        <v>0.37767744645107099</v>
      </c>
      <c r="P440" s="3">
        <v>1.1777777777777778</v>
      </c>
      <c r="Q440" s="3">
        <v>16.641666666666666</v>
      </c>
      <c r="R440" s="3">
        <f>SUM(Table2[[#This Row],[Qualified Activities Professional Hours]:[Other Activities Professional Hours]])/Table2[[#This Row],[MDS Census]]</f>
        <v>0.67356152876942454</v>
      </c>
      <c r="S440" s="3">
        <v>5.5194444444444448</v>
      </c>
      <c r="T440" s="3">
        <v>3.3861111111111111</v>
      </c>
      <c r="U440" s="3">
        <v>0</v>
      </c>
      <c r="V440" s="3">
        <f>SUM(Table2[[#This Row],[Occupational Therapist Hours]:[OT Aide Hours]])/Table2[[#This Row],[MDS Census]]</f>
        <v>0.33662326753464927</v>
      </c>
      <c r="W440" s="3">
        <v>5.8138888888888891</v>
      </c>
      <c r="X440" s="3">
        <v>8.6194444444444436</v>
      </c>
      <c r="Y440" s="3">
        <v>0</v>
      </c>
      <c r="Z440" s="3">
        <f>SUM(Table2[[#This Row],[Physical Therapist (PT) Hours]:[PT Aide Hours]])/Table2[[#This Row],[MDS Census]]</f>
        <v>0.54556908861822762</v>
      </c>
      <c r="AA440" s="3">
        <v>0</v>
      </c>
      <c r="AB440" s="3">
        <v>0</v>
      </c>
      <c r="AC440" s="3">
        <v>0</v>
      </c>
      <c r="AD440" s="3">
        <v>0</v>
      </c>
      <c r="AE440" s="3">
        <v>0.56111111111111112</v>
      </c>
      <c r="AF440" s="3">
        <v>0</v>
      </c>
      <c r="AG440" s="3">
        <v>0</v>
      </c>
      <c r="AH440" s="1" t="s">
        <v>438</v>
      </c>
      <c r="AI440" s="17">
        <v>5</v>
      </c>
      <c r="AJ440" s="1"/>
    </row>
    <row r="441" spans="1:36" x14ac:dyDescent="0.2">
      <c r="A441" s="1" t="s">
        <v>680</v>
      </c>
      <c r="B441" s="1" t="s">
        <v>1124</v>
      </c>
      <c r="C441" s="1" t="s">
        <v>1374</v>
      </c>
      <c r="D441" s="1" t="s">
        <v>1712</v>
      </c>
      <c r="E441" s="3">
        <v>66.166666666666671</v>
      </c>
      <c r="F441" s="3">
        <v>29.864444444444448</v>
      </c>
      <c r="G441" s="3">
        <v>0.46666666666666667</v>
      </c>
      <c r="H441" s="3">
        <v>0.24444444444444444</v>
      </c>
      <c r="I441" s="3">
        <v>0.33333333333333331</v>
      </c>
      <c r="J441" s="3">
        <v>0</v>
      </c>
      <c r="K441" s="3">
        <v>0</v>
      </c>
      <c r="L441" s="3">
        <v>4.4374444444444441</v>
      </c>
      <c r="M441" s="3">
        <v>5.3777777777777782</v>
      </c>
      <c r="N441" s="3">
        <v>0</v>
      </c>
      <c r="O441" s="3">
        <f>SUM(Table2[[#This Row],[Qualified Social Work Staff Hours]:[Other Social Work Staff Hours]])/Table2[[#This Row],[MDS Census]]</f>
        <v>8.1276238455079766E-2</v>
      </c>
      <c r="P441" s="3">
        <v>5.4222222222222225</v>
      </c>
      <c r="Q441" s="3">
        <v>32.186666666666667</v>
      </c>
      <c r="R441" s="3">
        <f>SUM(Table2[[#This Row],[Qualified Activities Professional Hours]:[Other Activities Professional Hours]])/Table2[[#This Row],[MDS Census]]</f>
        <v>0.56839630562552479</v>
      </c>
      <c r="S441" s="3">
        <v>5.753333333333333</v>
      </c>
      <c r="T441" s="3">
        <v>2.3862222222222229</v>
      </c>
      <c r="U441" s="3">
        <v>0</v>
      </c>
      <c r="V441" s="3">
        <f>SUM(Table2[[#This Row],[Occupational Therapist Hours]:[OT Aide Hours]])/Table2[[#This Row],[MDS Census]]</f>
        <v>0.1230159529806885</v>
      </c>
      <c r="W441" s="3">
        <v>1.9610000000000005</v>
      </c>
      <c r="X441" s="3">
        <v>5.5838888888888887</v>
      </c>
      <c r="Y441" s="3">
        <v>0</v>
      </c>
      <c r="Z441" s="3">
        <f>SUM(Table2[[#This Row],[Physical Therapist (PT) Hours]:[PT Aide Hours]])/Table2[[#This Row],[MDS Census]]</f>
        <v>0.11402854743912677</v>
      </c>
      <c r="AA441" s="3">
        <v>0</v>
      </c>
      <c r="AB441" s="3">
        <v>0</v>
      </c>
      <c r="AC441" s="3">
        <v>0</v>
      </c>
      <c r="AD441" s="3">
        <v>0</v>
      </c>
      <c r="AE441" s="3">
        <v>0</v>
      </c>
      <c r="AF441" s="3">
        <v>0</v>
      </c>
      <c r="AG441" s="3">
        <v>0</v>
      </c>
      <c r="AH441" s="1" t="s">
        <v>439</v>
      </c>
      <c r="AI441" s="17">
        <v>5</v>
      </c>
      <c r="AJ441" s="1"/>
    </row>
    <row r="442" spans="1:36" x14ac:dyDescent="0.2">
      <c r="A442" s="1" t="s">
        <v>680</v>
      </c>
      <c r="B442" s="1" t="s">
        <v>1125</v>
      </c>
      <c r="C442" s="1" t="s">
        <v>1534</v>
      </c>
      <c r="D442" s="1" t="s">
        <v>1762</v>
      </c>
      <c r="E442" s="3">
        <v>37.388888888888886</v>
      </c>
      <c r="F442" s="3">
        <v>22.474444444444448</v>
      </c>
      <c r="G442" s="3">
        <v>0.5083333333333333</v>
      </c>
      <c r="H442" s="3">
        <v>0.17222222222222222</v>
      </c>
      <c r="I442" s="3">
        <v>0.30455555555555563</v>
      </c>
      <c r="J442" s="3">
        <v>0</v>
      </c>
      <c r="K442" s="3">
        <v>0</v>
      </c>
      <c r="L442" s="3">
        <v>0.64255555555555566</v>
      </c>
      <c r="M442" s="3">
        <v>0</v>
      </c>
      <c r="N442" s="3">
        <v>0.13333333333333333</v>
      </c>
      <c r="O442" s="3">
        <f>SUM(Table2[[#This Row],[Qualified Social Work Staff Hours]:[Other Social Work Staff Hours]])/Table2[[#This Row],[MDS Census]]</f>
        <v>3.5661218424962856E-3</v>
      </c>
      <c r="P442" s="3">
        <v>4.9777777777777779</v>
      </c>
      <c r="Q442" s="3">
        <v>3.8518888888888898</v>
      </c>
      <c r="R442" s="3">
        <f>SUM(Table2[[#This Row],[Qualified Activities Professional Hours]:[Other Activities Professional Hours]])/Table2[[#This Row],[MDS Census]]</f>
        <v>0.23615750371471031</v>
      </c>
      <c r="S442" s="3">
        <v>0.62288888888888905</v>
      </c>
      <c r="T442" s="3">
        <v>2.0117777777777786</v>
      </c>
      <c r="U442" s="3">
        <v>0</v>
      </c>
      <c r="V442" s="3">
        <f>SUM(Table2[[#This Row],[Occupational Therapist Hours]:[OT Aide Hours]])/Table2[[#This Row],[MDS Census]]</f>
        <v>7.0466567607726641E-2</v>
      </c>
      <c r="W442" s="3">
        <v>0.82</v>
      </c>
      <c r="X442" s="3">
        <v>7.2390000000000008</v>
      </c>
      <c r="Y442" s="3">
        <v>0</v>
      </c>
      <c r="Z442" s="3">
        <f>SUM(Table2[[#This Row],[Physical Therapist (PT) Hours]:[PT Aide Hours]])/Table2[[#This Row],[MDS Census]]</f>
        <v>0.21554531946508176</v>
      </c>
      <c r="AA442" s="3">
        <v>0</v>
      </c>
      <c r="AB442" s="3">
        <v>0</v>
      </c>
      <c r="AC442" s="3">
        <v>0</v>
      </c>
      <c r="AD442" s="3">
        <v>0</v>
      </c>
      <c r="AE442" s="3">
        <v>0</v>
      </c>
      <c r="AF442" s="3">
        <v>0</v>
      </c>
      <c r="AG442" s="3">
        <v>0</v>
      </c>
      <c r="AH442" s="1" t="s">
        <v>440</v>
      </c>
      <c r="AI442" s="17">
        <v>5</v>
      </c>
      <c r="AJ442" s="1"/>
    </row>
    <row r="443" spans="1:36" x14ac:dyDescent="0.2">
      <c r="A443" s="1" t="s">
        <v>680</v>
      </c>
      <c r="B443" s="1" t="s">
        <v>1126</v>
      </c>
      <c r="C443" s="1" t="s">
        <v>1392</v>
      </c>
      <c r="D443" s="1" t="s">
        <v>1706</v>
      </c>
      <c r="E443" s="3">
        <v>39.955555555555556</v>
      </c>
      <c r="F443" s="3">
        <v>5.25</v>
      </c>
      <c r="G443" s="3">
        <v>0.13333333333333333</v>
      </c>
      <c r="H443" s="3">
        <v>0</v>
      </c>
      <c r="I443" s="3">
        <v>0.4211111111111111</v>
      </c>
      <c r="J443" s="3">
        <v>0</v>
      </c>
      <c r="K443" s="3">
        <v>7.3935555555555554</v>
      </c>
      <c r="L443" s="3">
        <v>0.15477777777777776</v>
      </c>
      <c r="M443" s="3">
        <v>0</v>
      </c>
      <c r="N443" s="3">
        <v>4.333333333333333</v>
      </c>
      <c r="O443" s="3">
        <f>SUM(Table2[[#This Row],[Qualified Social Work Staff Hours]:[Other Social Work Staff Hours]])/Table2[[#This Row],[MDS Census]]</f>
        <v>0.10845383759733036</v>
      </c>
      <c r="P443" s="3">
        <v>5.5555555555555552E-2</v>
      </c>
      <c r="Q443" s="3">
        <v>15.197000000000003</v>
      </c>
      <c r="R443" s="3">
        <f>SUM(Table2[[#This Row],[Qualified Activities Professional Hours]:[Other Activities Professional Hours]])/Table2[[#This Row],[MDS Census]]</f>
        <v>0.38173804226918806</v>
      </c>
      <c r="S443" s="3">
        <v>0.49433333333333335</v>
      </c>
      <c r="T443" s="3">
        <v>3.1305555555555542</v>
      </c>
      <c r="U443" s="3">
        <v>0</v>
      </c>
      <c r="V443" s="3">
        <f>SUM(Table2[[#This Row],[Occupational Therapist Hours]:[OT Aide Hours]])/Table2[[#This Row],[MDS Census]]</f>
        <v>9.0723025583982167E-2</v>
      </c>
      <c r="W443" s="3">
        <v>0.78933333333333344</v>
      </c>
      <c r="X443" s="3">
        <v>2.8831111111111114</v>
      </c>
      <c r="Y443" s="3">
        <v>0</v>
      </c>
      <c r="Z443" s="3">
        <f>SUM(Table2[[#This Row],[Physical Therapist (PT) Hours]:[PT Aide Hours]])/Table2[[#This Row],[MDS Census]]</f>
        <v>9.1913236929922149E-2</v>
      </c>
      <c r="AA443" s="3">
        <v>0</v>
      </c>
      <c r="AB443" s="3">
        <v>0</v>
      </c>
      <c r="AC443" s="3">
        <v>0</v>
      </c>
      <c r="AD443" s="3">
        <v>0</v>
      </c>
      <c r="AE443" s="3">
        <v>0</v>
      </c>
      <c r="AF443" s="3">
        <v>0</v>
      </c>
      <c r="AG443" s="3">
        <v>0</v>
      </c>
      <c r="AH443" s="1" t="s">
        <v>441</v>
      </c>
      <c r="AI443" s="17">
        <v>5</v>
      </c>
      <c r="AJ443" s="1"/>
    </row>
    <row r="444" spans="1:36" x14ac:dyDescent="0.2">
      <c r="A444" s="1" t="s">
        <v>680</v>
      </c>
      <c r="B444" s="1" t="s">
        <v>1127</v>
      </c>
      <c r="C444" s="1" t="s">
        <v>1626</v>
      </c>
      <c r="D444" s="1" t="s">
        <v>1726</v>
      </c>
      <c r="E444" s="3">
        <v>61.033333333333331</v>
      </c>
      <c r="F444" s="3">
        <v>0.1111111111111111</v>
      </c>
      <c r="G444" s="3">
        <v>0.29444444444444445</v>
      </c>
      <c r="H444" s="3">
        <v>0</v>
      </c>
      <c r="I444" s="3">
        <v>0.27777777777777779</v>
      </c>
      <c r="J444" s="3">
        <v>0</v>
      </c>
      <c r="K444" s="3">
        <v>0</v>
      </c>
      <c r="L444" s="3">
        <v>1.9024444444444442</v>
      </c>
      <c r="M444" s="3">
        <v>8.8888888888888892E-2</v>
      </c>
      <c r="N444" s="3">
        <v>8.4222222222222225</v>
      </c>
      <c r="O444" s="3">
        <f>SUM(Table2[[#This Row],[Qualified Social Work Staff Hours]:[Other Social Work Staff Hours]])/Table2[[#This Row],[MDS Census]]</f>
        <v>0.13945020935736391</v>
      </c>
      <c r="P444" s="3">
        <v>0.19722222222222222</v>
      </c>
      <c r="Q444" s="3">
        <v>2.0305555555555554</v>
      </c>
      <c r="R444" s="3">
        <f>SUM(Table2[[#This Row],[Qualified Activities Professional Hours]:[Other Activities Professional Hours]])/Table2[[#This Row],[MDS Census]]</f>
        <v>3.6501001274349174E-2</v>
      </c>
      <c r="S444" s="3">
        <v>1.3078888888888889</v>
      </c>
      <c r="T444" s="3">
        <v>1.485111111111111</v>
      </c>
      <c r="U444" s="3">
        <v>0</v>
      </c>
      <c r="V444" s="3">
        <f>SUM(Table2[[#This Row],[Occupational Therapist Hours]:[OT Aide Hours]])/Table2[[#This Row],[MDS Census]]</f>
        <v>4.5761878754778815E-2</v>
      </c>
      <c r="W444" s="3">
        <v>1.1580000000000001</v>
      </c>
      <c r="X444" s="3">
        <v>3.8317777777777775</v>
      </c>
      <c r="Y444" s="3">
        <v>0</v>
      </c>
      <c r="Z444" s="3">
        <f>SUM(Table2[[#This Row],[Physical Therapist (PT) Hours]:[PT Aide Hours]])/Table2[[#This Row],[MDS Census]]</f>
        <v>8.1754960859275444E-2</v>
      </c>
      <c r="AA444" s="3">
        <v>0</v>
      </c>
      <c r="AB444" s="3">
        <v>0</v>
      </c>
      <c r="AC444" s="3">
        <v>0</v>
      </c>
      <c r="AD444" s="3">
        <v>0</v>
      </c>
      <c r="AE444" s="3">
        <v>0</v>
      </c>
      <c r="AF444" s="3">
        <v>0</v>
      </c>
      <c r="AG444" s="3">
        <v>0.10555555555555556</v>
      </c>
      <c r="AH444" s="1" t="s">
        <v>442</v>
      </c>
      <c r="AI444" s="17">
        <v>5</v>
      </c>
      <c r="AJ444" s="1"/>
    </row>
    <row r="445" spans="1:36" x14ac:dyDescent="0.2">
      <c r="A445" s="1" t="s">
        <v>680</v>
      </c>
      <c r="B445" s="1" t="s">
        <v>1128</v>
      </c>
      <c r="C445" s="1" t="s">
        <v>1627</v>
      </c>
      <c r="D445" s="1" t="s">
        <v>1733</v>
      </c>
      <c r="E445" s="3">
        <v>122.08888888888889</v>
      </c>
      <c r="F445" s="3">
        <v>17.055555555555557</v>
      </c>
      <c r="G445" s="3">
        <v>0</v>
      </c>
      <c r="H445" s="3">
        <v>0</v>
      </c>
      <c r="I445" s="3">
        <v>0</v>
      </c>
      <c r="J445" s="3">
        <v>0</v>
      </c>
      <c r="K445" s="3">
        <v>0</v>
      </c>
      <c r="L445" s="3">
        <v>0</v>
      </c>
      <c r="M445" s="3">
        <v>6.9777777777777779</v>
      </c>
      <c r="N445" s="3">
        <v>11.547222222222222</v>
      </c>
      <c r="O445" s="3">
        <f>SUM(Table2[[#This Row],[Qualified Social Work Staff Hours]:[Other Social Work Staff Hours]])/Table2[[#This Row],[MDS Census]]</f>
        <v>0.1517337095012741</v>
      </c>
      <c r="P445" s="3">
        <v>5.4888888888888889</v>
      </c>
      <c r="Q445" s="3">
        <v>21.027777777777779</v>
      </c>
      <c r="R445" s="3">
        <f>SUM(Table2[[#This Row],[Qualified Activities Professional Hours]:[Other Activities Professional Hours]])/Table2[[#This Row],[MDS Census]]</f>
        <v>0.21719148161630869</v>
      </c>
      <c r="S445" s="3">
        <v>0</v>
      </c>
      <c r="T445" s="3">
        <v>0</v>
      </c>
      <c r="U445" s="3">
        <v>0</v>
      </c>
      <c r="V445" s="3">
        <f>SUM(Table2[[#This Row],[Occupational Therapist Hours]:[OT Aide Hours]])/Table2[[#This Row],[MDS Census]]</f>
        <v>0</v>
      </c>
      <c r="W445" s="3">
        <v>0</v>
      </c>
      <c r="X445" s="3">
        <v>0</v>
      </c>
      <c r="Y445" s="3">
        <v>0</v>
      </c>
      <c r="Z445" s="3">
        <f>SUM(Table2[[#This Row],[Physical Therapist (PT) Hours]:[PT Aide Hours]])/Table2[[#This Row],[MDS Census]]</f>
        <v>0</v>
      </c>
      <c r="AA445" s="3">
        <v>0</v>
      </c>
      <c r="AB445" s="3">
        <v>0</v>
      </c>
      <c r="AC445" s="3">
        <v>0</v>
      </c>
      <c r="AD445" s="3">
        <v>0</v>
      </c>
      <c r="AE445" s="3">
        <v>0</v>
      </c>
      <c r="AF445" s="3">
        <v>0.94444444444444442</v>
      </c>
      <c r="AG445" s="3">
        <v>0</v>
      </c>
      <c r="AH445" s="1" t="s">
        <v>443</v>
      </c>
      <c r="AI445" s="17">
        <v>5</v>
      </c>
      <c r="AJ445" s="1"/>
    </row>
    <row r="446" spans="1:36" x14ac:dyDescent="0.2">
      <c r="A446" s="1" t="s">
        <v>680</v>
      </c>
      <c r="B446" s="1" t="s">
        <v>1129</v>
      </c>
      <c r="C446" s="1" t="s">
        <v>1388</v>
      </c>
      <c r="D446" s="1" t="s">
        <v>1758</v>
      </c>
      <c r="E446" s="3">
        <v>46.87777777777778</v>
      </c>
      <c r="F446" s="3">
        <v>22.352777777777778</v>
      </c>
      <c r="G446" s="3">
        <v>0</v>
      </c>
      <c r="H446" s="3">
        <v>0.23333333333333334</v>
      </c>
      <c r="I446" s="3">
        <v>0</v>
      </c>
      <c r="J446" s="3">
        <v>0</v>
      </c>
      <c r="K446" s="3">
        <v>0</v>
      </c>
      <c r="L446" s="3">
        <v>0.61466666666666669</v>
      </c>
      <c r="M446" s="3">
        <v>5.3194444444444446</v>
      </c>
      <c r="N446" s="3">
        <v>0</v>
      </c>
      <c r="O446" s="3">
        <f>SUM(Table2[[#This Row],[Qualified Social Work Staff Hours]:[Other Social Work Staff Hours]])/Table2[[#This Row],[MDS Census]]</f>
        <v>0.11347475705143399</v>
      </c>
      <c r="P446" s="3">
        <v>4.1638888888888888</v>
      </c>
      <c r="Q446" s="3">
        <v>3.7388888888888889</v>
      </c>
      <c r="R446" s="3">
        <f>SUM(Table2[[#This Row],[Qualified Activities Professional Hours]:[Other Activities Professional Hours]])/Table2[[#This Row],[MDS Census]]</f>
        <v>0.1685826025124437</v>
      </c>
      <c r="S446" s="3">
        <v>0.58177777777777784</v>
      </c>
      <c r="T446" s="3">
        <v>8.3958888888888872</v>
      </c>
      <c r="U446" s="3">
        <v>0</v>
      </c>
      <c r="V446" s="3">
        <f>SUM(Table2[[#This Row],[Occupational Therapist Hours]:[OT Aide Hours]])/Table2[[#This Row],[MDS Census]]</f>
        <v>0.19151220668404828</v>
      </c>
      <c r="W446" s="3">
        <v>2.1883333333333335</v>
      </c>
      <c r="X446" s="3">
        <v>2.637</v>
      </c>
      <c r="Y446" s="3">
        <v>0</v>
      </c>
      <c r="Z446" s="3">
        <f>SUM(Table2[[#This Row],[Physical Therapist (PT) Hours]:[PT Aide Hours]])/Table2[[#This Row],[MDS Census]]</f>
        <v>0.10293434463142924</v>
      </c>
      <c r="AA446" s="3">
        <v>0</v>
      </c>
      <c r="AB446" s="3">
        <v>0</v>
      </c>
      <c r="AC446" s="3">
        <v>0</v>
      </c>
      <c r="AD446" s="3">
        <v>0</v>
      </c>
      <c r="AE446" s="3">
        <v>0</v>
      </c>
      <c r="AF446" s="3">
        <v>0</v>
      </c>
      <c r="AG446" s="3">
        <v>0</v>
      </c>
      <c r="AH446" s="1" t="s">
        <v>444</v>
      </c>
      <c r="AI446" s="17">
        <v>5</v>
      </c>
      <c r="AJ446" s="1"/>
    </row>
    <row r="447" spans="1:36" x14ac:dyDescent="0.2">
      <c r="A447" s="1" t="s">
        <v>680</v>
      </c>
      <c r="B447" s="1" t="s">
        <v>1130</v>
      </c>
      <c r="C447" s="1" t="s">
        <v>1546</v>
      </c>
      <c r="D447" s="1" t="s">
        <v>1741</v>
      </c>
      <c r="E447" s="3">
        <v>78.022222222222226</v>
      </c>
      <c r="F447" s="3">
        <v>28.219444444444445</v>
      </c>
      <c r="G447" s="3">
        <v>0</v>
      </c>
      <c r="H447" s="3">
        <v>0.1111111111111111</v>
      </c>
      <c r="I447" s="3">
        <v>40.341666666666669</v>
      </c>
      <c r="J447" s="3">
        <v>0</v>
      </c>
      <c r="K447" s="3">
        <v>0</v>
      </c>
      <c r="L447" s="3">
        <v>3.7826666666666666</v>
      </c>
      <c r="M447" s="3">
        <v>0</v>
      </c>
      <c r="N447" s="3">
        <v>0</v>
      </c>
      <c r="O447" s="3">
        <f>SUM(Table2[[#This Row],[Qualified Social Work Staff Hours]:[Other Social Work Staff Hours]])/Table2[[#This Row],[MDS Census]]</f>
        <v>0</v>
      </c>
      <c r="P447" s="3">
        <v>5.1805555555555554</v>
      </c>
      <c r="Q447" s="3">
        <v>8.2305555555555561</v>
      </c>
      <c r="R447" s="3">
        <f>SUM(Table2[[#This Row],[Qualified Activities Professional Hours]:[Other Activities Professional Hours]])/Table2[[#This Row],[MDS Census]]</f>
        <v>0.1718883508971803</v>
      </c>
      <c r="S447" s="3">
        <v>2.9827777777777769</v>
      </c>
      <c r="T447" s="3">
        <v>2.9104444444444448</v>
      </c>
      <c r="U447" s="3">
        <v>0</v>
      </c>
      <c r="V447" s="3">
        <f>SUM(Table2[[#This Row],[Occupational Therapist Hours]:[OT Aide Hours]])/Table2[[#This Row],[MDS Census]]</f>
        <v>7.5532611791512383E-2</v>
      </c>
      <c r="W447" s="3">
        <v>2.5656666666666661</v>
      </c>
      <c r="X447" s="3">
        <v>3.8769999999999993</v>
      </c>
      <c r="Y447" s="3">
        <v>0</v>
      </c>
      <c r="Z447" s="3">
        <f>SUM(Table2[[#This Row],[Physical Therapist (PT) Hours]:[PT Aide Hours]])/Table2[[#This Row],[MDS Census]]</f>
        <v>8.2574765024209615E-2</v>
      </c>
      <c r="AA447" s="3">
        <v>5.2305555555555552</v>
      </c>
      <c r="AB447" s="3">
        <v>0</v>
      </c>
      <c r="AC447" s="3">
        <v>0</v>
      </c>
      <c r="AD447" s="3">
        <v>0</v>
      </c>
      <c r="AE447" s="3">
        <v>0</v>
      </c>
      <c r="AF447" s="3">
        <v>0</v>
      </c>
      <c r="AG447" s="3">
        <v>2.2222222222222223E-2</v>
      </c>
      <c r="AH447" s="1" t="s">
        <v>445</v>
      </c>
      <c r="AI447" s="17">
        <v>5</v>
      </c>
      <c r="AJ447" s="1"/>
    </row>
    <row r="448" spans="1:36" x14ac:dyDescent="0.2">
      <c r="A448" s="1" t="s">
        <v>680</v>
      </c>
      <c r="B448" s="1" t="s">
        <v>1131</v>
      </c>
      <c r="C448" s="1" t="s">
        <v>1373</v>
      </c>
      <c r="D448" s="1" t="s">
        <v>1704</v>
      </c>
      <c r="E448" s="3">
        <v>81.033333333333331</v>
      </c>
      <c r="F448" s="3">
        <v>22.090000000000003</v>
      </c>
      <c r="G448" s="3">
        <v>0</v>
      </c>
      <c r="H448" s="3">
        <v>0.27777777777777779</v>
      </c>
      <c r="I448" s="3">
        <v>0</v>
      </c>
      <c r="J448" s="3">
        <v>0</v>
      </c>
      <c r="K448" s="3">
        <v>0</v>
      </c>
      <c r="L448" s="3">
        <v>1.6758888888888894</v>
      </c>
      <c r="M448" s="3">
        <v>5.6055555555555552</v>
      </c>
      <c r="N448" s="3">
        <v>6.5344444444444436</v>
      </c>
      <c r="O448" s="3">
        <f>SUM(Table2[[#This Row],[Qualified Social Work Staff Hours]:[Other Social Work Staff Hours]])/Table2[[#This Row],[MDS Census]]</f>
        <v>0.14981489099136155</v>
      </c>
      <c r="P448" s="3">
        <v>2.58</v>
      </c>
      <c r="Q448" s="3">
        <v>6.796666666666666</v>
      </c>
      <c r="R448" s="3">
        <f>SUM(Table2[[#This Row],[Qualified Activities Professional Hours]:[Other Activities Professional Hours]])/Table2[[#This Row],[MDS Census]]</f>
        <v>0.11571369806663923</v>
      </c>
      <c r="S448" s="3">
        <v>1.9330000000000003</v>
      </c>
      <c r="T448" s="3">
        <v>5.8202222222222213</v>
      </c>
      <c r="U448" s="3">
        <v>0</v>
      </c>
      <c r="V448" s="3">
        <f>SUM(Table2[[#This Row],[Occupational Therapist Hours]:[OT Aide Hours]])/Table2[[#This Row],[MDS Census]]</f>
        <v>9.5679418620595091E-2</v>
      </c>
      <c r="W448" s="3">
        <v>1.7615555555555555</v>
      </c>
      <c r="X448" s="3">
        <v>4.8822222222222216</v>
      </c>
      <c r="Y448" s="3">
        <v>0</v>
      </c>
      <c r="Z448" s="3">
        <f>SUM(Table2[[#This Row],[Physical Therapist (PT) Hours]:[PT Aide Hours]])/Table2[[#This Row],[MDS Census]]</f>
        <v>8.1988207870560811E-2</v>
      </c>
      <c r="AA448" s="3">
        <v>0</v>
      </c>
      <c r="AB448" s="3">
        <v>0</v>
      </c>
      <c r="AC448" s="3">
        <v>0</v>
      </c>
      <c r="AD448" s="3">
        <v>0</v>
      </c>
      <c r="AE448" s="3">
        <v>0</v>
      </c>
      <c r="AF448" s="3">
        <v>0</v>
      </c>
      <c r="AG448" s="3">
        <v>0</v>
      </c>
      <c r="AH448" s="1" t="s">
        <v>446</v>
      </c>
      <c r="AI448" s="17">
        <v>5</v>
      </c>
      <c r="AJ448" s="1"/>
    </row>
    <row r="449" spans="1:36" x14ac:dyDescent="0.2">
      <c r="A449" s="1" t="s">
        <v>680</v>
      </c>
      <c r="B449" s="1" t="s">
        <v>1132</v>
      </c>
      <c r="C449" s="1" t="s">
        <v>1628</v>
      </c>
      <c r="D449" s="1" t="s">
        <v>1774</v>
      </c>
      <c r="E449" s="3">
        <v>67.977777777777774</v>
      </c>
      <c r="F449" s="3">
        <v>3.911111111111111</v>
      </c>
      <c r="G449" s="3">
        <v>0</v>
      </c>
      <c r="H449" s="3">
        <v>0</v>
      </c>
      <c r="I449" s="3">
        <v>0.85555555555555551</v>
      </c>
      <c r="J449" s="3">
        <v>0</v>
      </c>
      <c r="K449" s="3">
        <v>0</v>
      </c>
      <c r="L449" s="3">
        <v>3.15</v>
      </c>
      <c r="M449" s="3">
        <v>5.0111111111111111</v>
      </c>
      <c r="N449" s="3">
        <v>0</v>
      </c>
      <c r="O449" s="3">
        <f>SUM(Table2[[#This Row],[Qualified Social Work Staff Hours]:[Other Social Work Staff Hours]])/Table2[[#This Row],[MDS Census]]</f>
        <v>7.3716900948022232E-2</v>
      </c>
      <c r="P449" s="3">
        <v>5.6027777777777779</v>
      </c>
      <c r="Q449" s="3">
        <v>26.413888888888888</v>
      </c>
      <c r="R449" s="3">
        <f>SUM(Table2[[#This Row],[Qualified Activities Professional Hours]:[Other Activities Professional Hours]])/Table2[[#This Row],[MDS Census]]</f>
        <v>0.47098725073553449</v>
      </c>
      <c r="S449" s="3">
        <v>2.588888888888889</v>
      </c>
      <c r="T449" s="3">
        <v>0</v>
      </c>
      <c r="U449" s="3">
        <v>0</v>
      </c>
      <c r="V449" s="3">
        <f>SUM(Table2[[#This Row],[Occupational Therapist Hours]:[OT Aide Hours]])/Table2[[#This Row],[MDS Census]]</f>
        <v>3.8084341288002622E-2</v>
      </c>
      <c r="W449" s="3">
        <v>4.6694444444444443</v>
      </c>
      <c r="X449" s="3">
        <v>7.6498888888888894</v>
      </c>
      <c r="Y449" s="3">
        <v>0</v>
      </c>
      <c r="Z449" s="3">
        <f>SUM(Table2[[#This Row],[Physical Therapist (PT) Hours]:[PT Aide Hours]])/Table2[[#This Row],[MDS Census]]</f>
        <v>0.18122589081399151</v>
      </c>
      <c r="AA449" s="3">
        <v>0</v>
      </c>
      <c r="AB449" s="3">
        <v>0</v>
      </c>
      <c r="AC449" s="3">
        <v>0</v>
      </c>
      <c r="AD449" s="3">
        <v>0</v>
      </c>
      <c r="AE449" s="3">
        <v>0</v>
      </c>
      <c r="AF449" s="3">
        <v>0</v>
      </c>
      <c r="AG449" s="3">
        <v>0</v>
      </c>
      <c r="AH449" s="1" t="s">
        <v>447</v>
      </c>
      <c r="AI449" s="17">
        <v>5</v>
      </c>
      <c r="AJ449" s="1"/>
    </row>
    <row r="450" spans="1:36" x14ac:dyDescent="0.2">
      <c r="A450" s="1" t="s">
        <v>680</v>
      </c>
      <c r="B450" s="1" t="s">
        <v>1133</v>
      </c>
      <c r="C450" s="1" t="s">
        <v>1515</v>
      </c>
      <c r="D450" s="1" t="s">
        <v>1741</v>
      </c>
      <c r="E450" s="3">
        <v>136.54444444444445</v>
      </c>
      <c r="F450" s="3">
        <v>70.707777777777778</v>
      </c>
      <c r="G450" s="3">
        <v>0.93333333333333335</v>
      </c>
      <c r="H450" s="3">
        <v>0.65500000000000003</v>
      </c>
      <c r="I450" s="3">
        <v>11.822222222222223</v>
      </c>
      <c r="J450" s="3">
        <v>0</v>
      </c>
      <c r="K450" s="3">
        <v>4</v>
      </c>
      <c r="L450" s="3">
        <v>13.092111111111109</v>
      </c>
      <c r="M450" s="3">
        <v>10.127777777777778</v>
      </c>
      <c r="N450" s="3">
        <v>5.6888888888888891</v>
      </c>
      <c r="O450" s="3">
        <f>SUM(Table2[[#This Row],[Qualified Social Work Staff Hours]:[Other Social Work Staff Hours]])/Table2[[#This Row],[MDS Census]]</f>
        <v>0.11583529986166489</v>
      </c>
      <c r="P450" s="3">
        <v>16.384444444444444</v>
      </c>
      <c r="Q450" s="3">
        <v>27.922222222222221</v>
      </c>
      <c r="R450" s="3">
        <f>SUM(Table2[[#This Row],[Qualified Activities Professional Hours]:[Other Activities Professional Hours]])/Table2[[#This Row],[MDS Census]]</f>
        <v>0.32448531206770281</v>
      </c>
      <c r="S450" s="3">
        <v>7.9958888888888842</v>
      </c>
      <c r="T450" s="3">
        <v>15.904333333333327</v>
      </c>
      <c r="U450" s="3">
        <v>0</v>
      </c>
      <c r="V450" s="3">
        <f>SUM(Table2[[#This Row],[Occupational Therapist Hours]:[OT Aide Hours]])/Table2[[#This Row],[MDS Census]]</f>
        <v>0.17503621124582952</v>
      </c>
      <c r="W450" s="3">
        <v>4.3451111111111116</v>
      </c>
      <c r="X450" s="3">
        <v>17.307444444444439</v>
      </c>
      <c r="Y450" s="3">
        <v>0</v>
      </c>
      <c r="Z450" s="3">
        <f>SUM(Table2[[#This Row],[Physical Therapist (PT) Hours]:[PT Aide Hours]])/Table2[[#This Row],[MDS Census]]</f>
        <v>0.15857514850679466</v>
      </c>
      <c r="AA450" s="3">
        <v>0</v>
      </c>
      <c r="AB450" s="3">
        <v>0</v>
      </c>
      <c r="AC450" s="3">
        <v>0</v>
      </c>
      <c r="AD450" s="3">
        <v>0</v>
      </c>
      <c r="AE450" s="3">
        <v>0</v>
      </c>
      <c r="AF450" s="3">
        <v>0</v>
      </c>
      <c r="AG450" s="3">
        <v>0.8666666666666667</v>
      </c>
      <c r="AH450" s="1" t="s">
        <v>448</v>
      </c>
      <c r="AI450" s="17">
        <v>5</v>
      </c>
      <c r="AJ450" s="1"/>
    </row>
    <row r="451" spans="1:36" x14ac:dyDescent="0.2">
      <c r="A451" s="1" t="s">
        <v>680</v>
      </c>
      <c r="B451" s="1" t="s">
        <v>1134</v>
      </c>
      <c r="C451" s="1" t="s">
        <v>1629</v>
      </c>
      <c r="D451" s="1" t="s">
        <v>1741</v>
      </c>
      <c r="E451" s="3">
        <v>58.511111111111113</v>
      </c>
      <c r="F451" s="3">
        <v>4.6222222222222218</v>
      </c>
      <c r="G451" s="3">
        <v>1.3666666666666667</v>
      </c>
      <c r="H451" s="3">
        <v>0.25555555555555554</v>
      </c>
      <c r="I451" s="3">
        <v>0</v>
      </c>
      <c r="J451" s="3">
        <v>0</v>
      </c>
      <c r="K451" s="3">
        <v>0</v>
      </c>
      <c r="L451" s="3">
        <v>5.6977777777777776</v>
      </c>
      <c r="M451" s="3">
        <v>0</v>
      </c>
      <c r="N451" s="3">
        <v>5.2444444444444445</v>
      </c>
      <c r="O451" s="3">
        <f>SUM(Table2[[#This Row],[Qualified Social Work Staff Hours]:[Other Social Work Staff Hours]])/Table2[[#This Row],[MDS Census]]</f>
        <v>8.9631598936574242E-2</v>
      </c>
      <c r="P451" s="3">
        <v>5.6</v>
      </c>
      <c r="Q451" s="3">
        <v>10.324999999999999</v>
      </c>
      <c r="R451" s="3">
        <f>SUM(Table2[[#This Row],[Qualified Activities Professional Hours]:[Other Activities Professional Hours]])/Table2[[#This Row],[MDS Census]]</f>
        <v>0.27217052791492591</v>
      </c>
      <c r="S451" s="3">
        <v>5.4367777777777784</v>
      </c>
      <c r="T451" s="3">
        <v>10.148777777777779</v>
      </c>
      <c r="U451" s="3">
        <v>0</v>
      </c>
      <c r="V451" s="3">
        <f>SUM(Table2[[#This Row],[Occupational Therapist Hours]:[OT Aide Hours]])/Table2[[#This Row],[MDS Census]]</f>
        <v>0.26636916065324728</v>
      </c>
      <c r="W451" s="3">
        <v>5.2605555555555563</v>
      </c>
      <c r="X451" s="3">
        <v>9.4406666666666688</v>
      </c>
      <c r="Y451" s="3">
        <v>0</v>
      </c>
      <c r="Z451" s="3">
        <f>SUM(Table2[[#This Row],[Physical Therapist (PT) Hours]:[PT Aide Hours]])/Table2[[#This Row],[MDS Census]]</f>
        <v>0.25125522218002283</v>
      </c>
      <c r="AA451" s="3">
        <v>0</v>
      </c>
      <c r="AB451" s="3">
        <v>0</v>
      </c>
      <c r="AC451" s="3">
        <v>0</v>
      </c>
      <c r="AD451" s="3">
        <v>0</v>
      </c>
      <c r="AE451" s="3">
        <v>0</v>
      </c>
      <c r="AF451" s="3">
        <v>0</v>
      </c>
      <c r="AG451" s="3">
        <v>0</v>
      </c>
      <c r="AH451" s="1" t="s">
        <v>449</v>
      </c>
      <c r="AI451" s="17">
        <v>5</v>
      </c>
      <c r="AJ451" s="1"/>
    </row>
    <row r="452" spans="1:36" x14ac:dyDescent="0.2">
      <c r="A452" s="1" t="s">
        <v>680</v>
      </c>
      <c r="B452" s="1" t="s">
        <v>1135</v>
      </c>
      <c r="C452" s="1" t="s">
        <v>1376</v>
      </c>
      <c r="D452" s="1" t="s">
        <v>1751</v>
      </c>
      <c r="E452" s="3">
        <v>46.833333333333336</v>
      </c>
      <c r="F452" s="3">
        <v>5.6888888888888891</v>
      </c>
      <c r="G452" s="3">
        <v>0.33333333333333331</v>
      </c>
      <c r="H452" s="3">
        <v>0.28333333333333333</v>
      </c>
      <c r="I452" s="3">
        <v>0.25555555555555554</v>
      </c>
      <c r="J452" s="3">
        <v>0</v>
      </c>
      <c r="K452" s="3">
        <v>0</v>
      </c>
      <c r="L452" s="3">
        <v>1.5324444444444447</v>
      </c>
      <c r="M452" s="3">
        <v>0</v>
      </c>
      <c r="N452" s="3">
        <v>9.2743333333333329</v>
      </c>
      <c r="O452" s="3">
        <f>SUM(Table2[[#This Row],[Qualified Social Work Staff Hours]:[Other Social Work Staff Hours]])/Table2[[#This Row],[MDS Census]]</f>
        <v>0.19802846975088967</v>
      </c>
      <c r="P452" s="3">
        <v>5.6888888888888891</v>
      </c>
      <c r="Q452" s="3">
        <v>28.40611111111112</v>
      </c>
      <c r="R452" s="3">
        <f>SUM(Table2[[#This Row],[Qualified Activities Professional Hours]:[Other Activities Professional Hours]])/Table2[[#This Row],[MDS Census]]</f>
        <v>0.72800711743772251</v>
      </c>
      <c r="S452" s="3">
        <v>1.3316666666666668</v>
      </c>
      <c r="T452" s="3">
        <v>3.3304444444444448</v>
      </c>
      <c r="U452" s="3">
        <v>0</v>
      </c>
      <c r="V452" s="3">
        <f>SUM(Table2[[#This Row],[Occupational Therapist Hours]:[OT Aide Hours]])/Table2[[#This Row],[MDS Census]]</f>
        <v>9.954685646500594E-2</v>
      </c>
      <c r="W452" s="3">
        <v>1.4101111111111111</v>
      </c>
      <c r="X452" s="3">
        <v>15.885666666666662</v>
      </c>
      <c r="Y452" s="3">
        <v>0</v>
      </c>
      <c r="Z452" s="3">
        <f>SUM(Table2[[#This Row],[Physical Therapist (PT) Hours]:[PT Aide Hours]])/Table2[[#This Row],[MDS Census]]</f>
        <v>0.36930486358244352</v>
      </c>
      <c r="AA452" s="3">
        <v>0</v>
      </c>
      <c r="AB452" s="3">
        <v>0</v>
      </c>
      <c r="AC452" s="3">
        <v>0</v>
      </c>
      <c r="AD452" s="3">
        <v>0</v>
      </c>
      <c r="AE452" s="3">
        <v>0</v>
      </c>
      <c r="AF452" s="3">
        <v>0</v>
      </c>
      <c r="AG452" s="3">
        <v>0</v>
      </c>
      <c r="AH452" s="1" t="s">
        <v>450</v>
      </c>
      <c r="AI452" s="17">
        <v>5</v>
      </c>
      <c r="AJ452" s="1"/>
    </row>
    <row r="453" spans="1:36" x14ac:dyDescent="0.2">
      <c r="A453" s="1" t="s">
        <v>680</v>
      </c>
      <c r="B453" s="1" t="s">
        <v>1136</v>
      </c>
      <c r="C453" s="1" t="s">
        <v>1451</v>
      </c>
      <c r="D453" s="1" t="s">
        <v>1760</v>
      </c>
      <c r="E453" s="3">
        <v>78.599999999999994</v>
      </c>
      <c r="F453" s="3">
        <v>4.2666666666666666</v>
      </c>
      <c r="G453" s="3">
        <v>0.26111111111111113</v>
      </c>
      <c r="H453" s="3">
        <v>0</v>
      </c>
      <c r="I453" s="3">
        <v>3.9777777777777779</v>
      </c>
      <c r="J453" s="3">
        <v>0</v>
      </c>
      <c r="K453" s="3">
        <v>0</v>
      </c>
      <c r="L453" s="3">
        <v>1.287555555555556</v>
      </c>
      <c r="M453" s="3">
        <v>0</v>
      </c>
      <c r="N453" s="3">
        <v>10.034222222222221</v>
      </c>
      <c r="O453" s="3">
        <f>SUM(Table2[[#This Row],[Qualified Social Work Staff Hours]:[Other Social Work Staff Hours]])/Table2[[#This Row],[MDS Census]]</f>
        <v>0.12766186033361604</v>
      </c>
      <c r="P453" s="3">
        <v>0</v>
      </c>
      <c r="Q453" s="3">
        <v>15.855999999999995</v>
      </c>
      <c r="R453" s="3">
        <f>SUM(Table2[[#This Row],[Qualified Activities Professional Hours]:[Other Activities Professional Hours]])/Table2[[#This Row],[MDS Census]]</f>
        <v>0.20173027989821876</v>
      </c>
      <c r="S453" s="3">
        <v>8.2414444444444452</v>
      </c>
      <c r="T453" s="3">
        <v>1.2416666666666667</v>
      </c>
      <c r="U453" s="3">
        <v>0</v>
      </c>
      <c r="V453" s="3">
        <f>SUM(Table2[[#This Row],[Occupational Therapist Hours]:[OT Aide Hours]])/Table2[[#This Row],[MDS Census]]</f>
        <v>0.12065026858919992</v>
      </c>
      <c r="W453" s="3">
        <v>5.05588888888889</v>
      </c>
      <c r="X453" s="3">
        <v>5.3747777777777763</v>
      </c>
      <c r="Y453" s="3">
        <v>0</v>
      </c>
      <c r="Z453" s="3">
        <f>SUM(Table2[[#This Row],[Physical Therapist (PT) Hours]:[PT Aide Hours]])/Table2[[#This Row],[MDS Census]]</f>
        <v>0.13270568278201866</v>
      </c>
      <c r="AA453" s="3">
        <v>0</v>
      </c>
      <c r="AB453" s="3">
        <v>0</v>
      </c>
      <c r="AC453" s="3">
        <v>0</v>
      </c>
      <c r="AD453" s="3">
        <v>0</v>
      </c>
      <c r="AE453" s="3">
        <v>0</v>
      </c>
      <c r="AF453" s="3">
        <v>0</v>
      </c>
      <c r="AG453" s="3">
        <v>0</v>
      </c>
      <c r="AH453" s="1" t="s">
        <v>451</v>
      </c>
      <c r="AI453" s="17">
        <v>5</v>
      </c>
      <c r="AJ453" s="1"/>
    </row>
    <row r="454" spans="1:36" x14ac:dyDescent="0.2">
      <c r="A454" s="1" t="s">
        <v>680</v>
      </c>
      <c r="B454" s="1" t="s">
        <v>1137</v>
      </c>
      <c r="C454" s="1" t="s">
        <v>1630</v>
      </c>
      <c r="D454" s="1" t="s">
        <v>1733</v>
      </c>
      <c r="E454" s="3">
        <v>75.37777777777778</v>
      </c>
      <c r="F454" s="3">
        <v>53.978888888888882</v>
      </c>
      <c r="G454" s="3">
        <v>0.2</v>
      </c>
      <c r="H454" s="3">
        <v>0.26666666666666666</v>
      </c>
      <c r="I454" s="3">
        <v>0.8</v>
      </c>
      <c r="J454" s="3">
        <v>0</v>
      </c>
      <c r="K454" s="3">
        <v>0</v>
      </c>
      <c r="L454" s="3">
        <v>2.9901111111111112</v>
      </c>
      <c r="M454" s="3">
        <v>5.6</v>
      </c>
      <c r="N454" s="3">
        <v>0</v>
      </c>
      <c r="O454" s="3">
        <f>SUM(Table2[[#This Row],[Qualified Social Work Staff Hours]:[Other Social Work Staff Hours]])/Table2[[#This Row],[MDS Census]]</f>
        <v>7.4292452830188677E-2</v>
      </c>
      <c r="P454" s="3">
        <v>5.666666666666667</v>
      </c>
      <c r="Q454" s="3">
        <v>11.48</v>
      </c>
      <c r="R454" s="3">
        <f>SUM(Table2[[#This Row],[Qualified Activities Professional Hours]:[Other Activities Professional Hours]])/Table2[[#This Row],[MDS Census]]</f>
        <v>0.22747641509433963</v>
      </c>
      <c r="S454" s="3">
        <v>2.9842222222222214</v>
      </c>
      <c r="T454" s="3">
        <v>5.9904444444444458</v>
      </c>
      <c r="U454" s="3">
        <v>0</v>
      </c>
      <c r="V454" s="3">
        <f>SUM(Table2[[#This Row],[Occupational Therapist Hours]:[OT Aide Hours]])/Table2[[#This Row],[MDS Census]]</f>
        <v>0.11906250000000002</v>
      </c>
      <c r="W454" s="3">
        <v>5.5293333333333328</v>
      </c>
      <c r="X454" s="3">
        <v>1.5161111111111107</v>
      </c>
      <c r="Y454" s="3">
        <v>0</v>
      </c>
      <c r="Z454" s="3">
        <f>SUM(Table2[[#This Row],[Physical Therapist (PT) Hours]:[PT Aide Hours]])/Table2[[#This Row],[MDS Census]]</f>
        <v>9.3468455188679231E-2</v>
      </c>
      <c r="AA454" s="3">
        <v>0</v>
      </c>
      <c r="AB454" s="3">
        <v>0</v>
      </c>
      <c r="AC454" s="3">
        <v>0</v>
      </c>
      <c r="AD454" s="3">
        <v>0</v>
      </c>
      <c r="AE454" s="3">
        <v>0</v>
      </c>
      <c r="AF454" s="3">
        <v>0</v>
      </c>
      <c r="AG454" s="3">
        <v>0</v>
      </c>
      <c r="AH454" s="1" t="s">
        <v>452</v>
      </c>
      <c r="AI454" s="17">
        <v>5</v>
      </c>
      <c r="AJ454" s="1"/>
    </row>
    <row r="455" spans="1:36" x14ac:dyDescent="0.2">
      <c r="A455" s="1" t="s">
        <v>680</v>
      </c>
      <c r="B455" s="1" t="s">
        <v>1138</v>
      </c>
      <c r="C455" s="1" t="s">
        <v>1439</v>
      </c>
      <c r="D455" s="1" t="s">
        <v>1741</v>
      </c>
      <c r="E455" s="3">
        <v>208.67777777777778</v>
      </c>
      <c r="F455" s="3">
        <v>5.6</v>
      </c>
      <c r="G455" s="3">
        <v>0</v>
      </c>
      <c r="H455" s="3">
        <v>0</v>
      </c>
      <c r="I455" s="3">
        <v>0</v>
      </c>
      <c r="J455" s="3">
        <v>0</v>
      </c>
      <c r="K455" s="3">
        <v>0</v>
      </c>
      <c r="L455" s="3">
        <v>4.2691111111111111</v>
      </c>
      <c r="M455" s="3">
        <v>6.1749999999999998</v>
      </c>
      <c r="N455" s="3">
        <v>5.125</v>
      </c>
      <c r="O455" s="3">
        <f>SUM(Table2[[#This Row],[Qualified Social Work Staff Hours]:[Other Social Work Staff Hours]])/Table2[[#This Row],[MDS Census]]</f>
        <v>5.4150471220914757E-2</v>
      </c>
      <c r="P455" s="3">
        <v>6.0111111111111111</v>
      </c>
      <c r="Q455" s="3">
        <v>25.680555555555557</v>
      </c>
      <c r="R455" s="3">
        <f>SUM(Table2[[#This Row],[Qualified Activities Professional Hours]:[Other Activities Professional Hours]])/Table2[[#This Row],[MDS Census]]</f>
        <v>0.15186891006868644</v>
      </c>
      <c r="S455" s="3">
        <v>4.5159999999999991</v>
      </c>
      <c r="T455" s="3">
        <v>6.9602222222222192</v>
      </c>
      <c r="U455" s="3">
        <v>0</v>
      </c>
      <c r="V455" s="3">
        <f>SUM(Table2[[#This Row],[Occupational Therapist Hours]:[OT Aide Hours]])/Table2[[#This Row],[MDS Census]]</f>
        <v>5.499494169639528E-2</v>
      </c>
      <c r="W455" s="3">
        <v>4.0939999999999976</v>
      </c>
      <c r="X455" s="3">
        <v>5.1877777777777769</v>
      </c>
      <c r="Y455" s="3">
        <v>0</v>
      </c>
      <c r="Z455" s="3">
        <f>SUM(Table2[[#This Row],[Physical Therapist (PT) Hours]:[PT Aide Hours]])/Table2[[#This Row],[MDS Census]]</f>
        <v>4.4478994728715172E-2</v>
      </c>
      <c r="AA455" s="3">
        <v>57.447222222222223</v>
      </c>
      <c r="AB455" s="3">
        <v>0</v>
      </c>
      <c r="AC455" s="3">
        <v>0</v>
      </c>
      <c r="AD455" s="3">
        <v>0</v>
      </c>
      <c r="AE455" s="3">
        <v>0</v>
      </c>
      <c r="AF455" s="3">
        <v>0</v>
      </c>
      <c r="AG455" s="3">
        <v>0</v>
      </c>
      <c r="AH455" s="1" t="s">
        <v>453</v>
      </c>
      <c r="AI455" s="17">
        <v>5</v>
      </c>
      <c r="AJ455" s="1"/>
    </row>
    <row r="456" spans="1:36" x14ac:dyDescent="0.2">
      <c r="A456" s="1" t="s">
        <v>680</v>
      </c>
      <c r="B456" s="1" t="s">
        <v>1139</v>
      </c>
      <c r="C456" s="1" t="s">
        <v>1439</v>
      </c>
      <c r="D456" s="1" t="s">
        <v>1741</v>
      </c>
      <c r="E456" s="3">
        <v>102.51111111111111</v>
      </c>
      <c r="F456" s="3">
        <v>25.85</v>
      </c>
      <c r="G456" s="3">
        <v>0.24444444444444444</v>
      </c>
      <c r="H456" s="3">
        <v>0</v>
      </c>
      <c r="I456" s="3">
        <v>0.94444444444444442</v>
      </c>
      <c r="J456" s="3">
        <v>0</v>
      </c>
      <c r="K456" s="3">
        <v>0</v>
      </c>
      <c r="L456" s="3">
        <v>3.0973333333333333</v>
      </c>
      <c r="M456" s="3">
        <v>4.166666666666667</v>
      </c>
      <c r="N456" s="3">
        <v>0</v>
      </c>
      <c r="O456" s="3">
        <f>SUM(Table2[[#This Row],[Qualified Social Work Staff Hours]:[Other Social Work Staff Hours]])/Table2[[#This Row],[MDS Census]]</f>
        <v>4.0646000433557344E-2</v>
      </c>
      <c r="P456" s="3">
        <v>4.875</v>
      </c>
      <c r="Q456" s="3">
        <v>23.591666666666665</v>
      </c>
      <c r="R456" s="3">
        <f>SUM(Table2[[#This Row],[Qualified Activities Professional Hours]:[Other Activities Professional Hours]])/Table2[[#This Row],[MDS Census]]</f>
        <v>0.27769347496206376</v>
      </c>
      <c r="S456" s="3">
        <v>5.1555555555555559</v>
      </c>
      <c r="T456" s="3">
        <v>1.7015555555555555</v>
      </c>
      <c r="U456" s="3">
        <v>0</v>
      </c>
      <c r="V456" s="3">
        <f>SUM(Table2[[#This Row],[Occupational Therapist Hours]:[OT Aide Hours]])/Table2[[#This Row],[MDS Census]]</f>
        <v>6.6891393886841538E-2</v>
      </c>
      <c r="W456" s="3">
        <v>5.4210000000000003</v>
      </c>
      <c r="X456" s="3">
        <v>4.2686666666666664</v>
      </c>
      <c r="Y456" s="3">
        <v>0</v>
      </c>
      <c r="Z456" s="3">
        <f>SUM(Table2[[#This Row],[Physical Therapist (PT) Hours]:[PT Aide Hours]])/Table2[[#This Row],[MDS Census]]</f>
        <v>9.4523086928246278E-2</v>
      </c>
      <c r="AA456" s="3">
        <v>0</v>
      </c>
      <c r="AB456" s="3">
        <v>0</v>
      </c>
      <c r="AC456" s="3">
        <v>5.1222222222222218</v>
      </c>
      <c r="AD456" s="3">
        <v>0</v>
      </c>
      <c r="AE456" s="3">
        <v>0</v>
      </c>
      <c r="AF456" s="3">
        <v>0</v>
      </c>
      <c r="AG456" s="3">
        <v>0</v>
      </c>
      <c r="AH456" s="1" t="s">
        <v>454</v>
      </c>
      <c r="AI456" s="17">
        <v>5</v>
      </c>
      <c r="AJ456" s="1"/>
    </row>
    <row r="457" spans="1:36" x14ac:dyDescent="0.2">
      <c r="A457" s="1" t="s">
        <v>680</v>
      </c>
      <c r="B457" s="1" t="s">
        <v>1140</v>
      </c>
      <c r="C457" s="1" t="s">
        <v>1435</v>
      </c>
      <c r="D457" s="1" t="s">
        <v>1741</v>
      </c>
      <c r="E457" s="3">
        <v>49.533333333333331</v>
      </c>
      <c r="F457" s="3">
        <v>0</v>
      </c>
      <c r="G457" s="3">
        <v>0</v>
      </c>
      <c r="H457" s="3">
        <v>0</v>
      </c>
      <c r="I457" s="3">
        <v>0.90277777777777779</v>
      </c>
      <c r="J457" s="3">
        <v>0</v>
      </c>
      <c r="K457" s="3">
        <v>0</v>
      </c>
      <c r="L457" s="3">
        <v>3.3388888888888903</v>
      </c>
      <c r="M457" s="3">
        <v>5.0555555555555554</v>
      </c>
      <c r="N457" s="3">
        <v>0</v>
      </c>
      <c r="O457" s="3">
        <f>SUM(Table2[[#This Row],[Qualified Social Work Staff Hours]:[Other Social Work Staff Hours]])/Table2[[#This Row],[MDS Census]]</f>
        <v>0.10206370569762226</v>
      </c>
      <c r="P457" s="3">
        <v>5.0305555555555559</v>
      </c>
      <c r="Q457" s="3">
        <v>8.1638888888888896</v>
      </c>
      <c r="R457" s="3">
        <f>SUM(Table2[[#This Row],[Qualified Activities Professional Hours]:[Other Activities Professional Hours]])/Table2[[#This Row],[MDS Census]]</f>
        <v>0.26637505607895923</v>
      </c>
      <c r="S457" s="3">
        <v>5.0555555555555555E-2</v>
      </c>
      <c r="T457" s="3">
        <v>7.5996666666666641</v>
      </c>
      <c r="U457" s="3">
        <v>0</v>
      </c>
      <c r="V457" s="3">
        <f>SUM(Table2[[#This Row],[Occupational Therapist Hours]:[OT Aide Hours]])/Table2[[#This Row],[MDS Census]]</f>
        <v>0.15444593988335573</v>
      </c>
      <c r="W457" s="3">
        <v>4.1132222222222232</v>
      </c>
      <c r="X457" s="3">
        <v>3.5027777777777782</v>
      </c>
      <c r="Y457" s="3">
        <v>0.21844444444444444</v>
      </c>
      <c r="Z457" s="3">
        <f>SUM(Table2[[#This Row],[Physical Therapist (PT) Hours]:[PT Aide Hours]])/Table2[[#This Row],[MDS Census]]</f>
        <v>0.15816509645580981</v>
      </c>
      <c r="AA457" s="3">
        <v>0</v>
      </c>
      <c r="AB457" s="3">
        <v>0</v>
      </c>
      <c r="AC457" s="3">
        <v>0</v>
      </c>
      <c r="AD457" s="3">
        <v>0</v>
      </c>
      <c r="AE457" s="3">
        <v>1.4861111111111112</v>
      </c>
      <c r="AF457" s="3">
        <v>0</v>
      </c>
      <c r="AG457" s="3">
        <v>0</v>
      </c>
      <c r="AH457" s="1" t="s">
        <v>455</v>
      </c>
      <c r="AI457" s="17">
        <v>5</v>
      </c>
      <c r="AJ457" s="1"/>
    </row>
    <row r="458" spans="1:36" x14ac:dyDescent="0.2">
      <c r="A458" s="1" t="s">
        <v>680</v>
      </c>
      <c r="B458" s="1" t="s">
        <v>1141</v>
      </c>
      <c r="C458" s="1" t="s">
        <v>1398</v>
      </c>
      <c r="D458" s="1" t="s">
        <v>1744</v>
      </c>
      <c r="E458" s="3">
        <v>50.022222222222226</v>
      </c>
      <c r="F458" s="3">
        <v>11.467999999999998</v>
      </c>
      <c r="G458" s="3">
        <v>0</v>
      </c>
      <c r="H458" s="3">
        <v>0</v>
      </c>
      <c r="I458" s="3">
        <v>0</v>
      </c>
      <c r="J458" s="3">
        <v>0</v>
      </c>
      <c r="K458" s="3">
        <v>0</v>
      </c>
      <c r="L458" s="3">
        <v>0</v>
      </c>
      <c r="M458" s="3">
        <v>3.6444444444444444</v>
      </c>
      <c r="N458" s="3">
        <v>2.3305555555555557</v>
      </c>
      <c r="O458" s="3">
        <f>SUM(Table2[[#This Row],[Qualified Social Work Staff Hours]:[Other Social Work Staff Hours]])/Table2[[#This Row],[MDS Census]]</f>
        <v>0.11944691248334072</v>
      </c>
      <c r="P458" s="3">
        <v>5.333333333333333</v>
      </c>
      <c r="Q458" s="3">
        <v>3.1777777777777776</v>
      </c>
      <c r="R458" s="3">
        <f>SUM(Table2[[#This Row],[Qualified Activities Professional Hours]:[Other Activities Professional Hours]])/Table2[[#This Row],[MDS Census]]</f>
        <v>0.17014660151043978</v>
      </c>
      <c r="S458" s="3">
        <v>0</v>
      </c>
      <c r="T458" s="3">
        <v>0</v>
      </c>
      <c r="U458" s="3">
        <v>0</v>
      </c>
      <c r="V458" s="3">
        <f>SUM(Table2[[#This Row],[Occupational Therapist Hours]:[OT Aide Hours]])/Table2[[#This Row],[MDS Census]]</f>
        <v>0</v>
      </c>
      <c r="W458" s="3">
        <v>0</v>
      </c>
      <c r="X458" s="3">
        <v>0</v>
      </c>
      <c r="Y458" s="3">
        <v>0</v>
      </c>
      <c r="Z458" s="3">
        <f>SUM(Table2[[#This Row],[Physical Therapist (PT) Hours]:[PT Aide Hours]])/Table2[[#This Row],[MDS Census]]</f>
        <v>0</v>
      </c>
      <c r="AA458" s="3">
        <v>0</v>
      </c>
      <c r="AB458" s="3">
        <v>0</v>
      </c>
      <c r="AC458" s="3">
        <v>0</v>
      </c>
      <c r="AD458" s="3">
        <v>0</v>
      </c>
      <c r="AE458" s="3">
        <v>0</v>
      </c>
      <c r="AF458" s="3">
        <v>0</v>
      </c>
      <c r="AG458" s="3">
        <v>0</v>
      </c>
      <c r="AH458" s="1" t="s">
        <v>456</v>
      </c>
      <c r="AI458" s="17">
        <v>5</v>
      </c>
      <c r="AJ458" s="1"/>
    </row>
    <row r="459" spans="1:36" x14ac:dyDescent="0.2">
      <c r="A459" s="1" t="s">
        <v>680</v>
      </c>
      <c r="B459" s="1" t="s">
        <v>1142</v>
      </c>
      <c r="C459" s="1" t="s">
        <v>1366</v>
      </c>
      <c r="D459" s="1" t="s">
        <v>1707</v>
      </c>
      <c r="E459" s="3">
        <v>58.655555555555559</v>
      </c>
      <c r="F459" s="3">
        <v>5.5111111111111111</v>
      </c>
      <c r="G459" s="3">
        <v>0.49444444444444446</v>
      </c>
      <c r="H459" s="3">
        <v>0.28000000000000003</v>
      </c>
      <c r="I459" s="3">
        <v>1.1499999999999999</v>
      </c>
      <c r="J459" s="3">
        <v>0</v>
      </c>
      <c r="K459" s="3">
        <v>2.5333333333333332</v>
      </c>
      <c r="L459" s="3">
        <v>4.2771111111111111</v>
      </c>
      <c r="M459" s="3">
        <v>10.005555555555556</v>
      </c>
      <c r="N459" s="3">
        <v>0</v>
      </c>
      <c r="O459" s="3">
        <f>SUM(Table2[[#This Row],[Qualified Social Work Staff Hours]:[Other Social Work Staff Hours]])/Table2[[#This Row],[MDS Census]]</f>
        <v>0.17058154953589696</v>
      </c>
      <c r="P459" s="3">
        <v>5.4111111111111114</v>
      </c>
      <c r="Q459" s="3">
        <v>28.643888888888888</v>
      </c>
      <c r="R459" s="3">
        <f>SUM(Table2[[#This Row],[Qualified Activities Professional Hours]:[Other Activities Professional Hours]])/Table2[[#This Row],[MDS Census]]</f>
        <v>0.58059291532487212</v>
      </c>
      <c r="S459" s="3">
        <v>3.2023333333333324</v>
      </c>
      <c r="T459" s="3">
        <v>8.5921111111111088</v>
      </c>
      <c r="U459" s="3">
        <v>0</v>
      </c>
      <c r="V459" s="3">
        <f>SUM(Table2[[#This Row],[Occupational Therapist Hours]:[OT Aide Hours]])/Table2[[#This Row],[MDS Census]]</f>
        <v>0.20107974995264247</v>
      </c>
      <c r="W459" s="3">
        <v>4.2723333333333358</v>
      </c>
      <c r="X459" s="3">
        <v>10.015333333333334</v>
      </c>
      <c r="Y459" s="3">
        <v>0</v>
      </c>
      <c r="Z459" s="3">
        <f>SUM(Table2[[#This Row],[Physical Therapist (PT) Hours]:[PT Aide Hours]])/Table2[[#This Row],[MDS Census]]</f>
        <v>0.24358590642167083</v>
      </c>
      <c r="AA459" s="3">
        <v>0</v>
      </c>
      <c r="AB459" s="3">
        <v>0</v>
      </c>
      <c r="AC459" s="3">
        <v>0</v>
      </c>
      <c r="AD459" s="3">
        <v>0</v>
      </c>
      <c r="AE459" s="3">
        <v>0</v>
      </c>
      <c r="AF459" s="3">
        <v>0</v>
      </c>
      <c r="AG459" s="3">
        <v>0</v>
      </c>
      <c r="AH459" s="1" t="s">
        <v>457</v>
      </c>
      <c r="AI459" s="17">
        <v>5</v>
      </c>
      <c r="AJ459" s="1"/>
    </row>
    <row r="460" spans="1:36" x14ac:dyDescent="0.2">
      <c r="A460" s="1" t="s">
        <v>680</v>
      </c>
      <c r="B460" s="1" t="s">
        <v>1143</v>
      </c>
      <c r="C460" s="1" t="s">
        <v>1631</v>
      </c>
      <c r="D460" s="1" t="s">
        <v>1741</v>
      </c>
      <c r="E460" s="3">
        <v>121.21111111111111</v>
      </c>
      <c r="F460" s="3">
        <v>39.360555555555557</v>
      </c>
      <c r="G460" s="3">
        <v>0.26666666666666666</v>
      </c>
      <c r="H460" s="3">
        <v>0.72222222222222221</v>
      </c>
      <c r="I460" s="3">
        <v>3.2566666666666668</v>
      </c>
      <c r="J460" s="3">
        <v>0</v>
      </c>
      <c r="K460" s="3">
        <v>7.4444444444444452E-2</v>
      </c>
      <c r="L460" s="3">
        <v>9.5085555555555565</v>
      </c>
      <c r="M460" s="3">
        <v>0</v>
      </c>
      <c r="N460" s="3">
        <v>10.672222222222222</v>
      </c>
      <c r="O460" s="3">
        <f>SUM(Table2[[#This Row],[Qualified Social Work Staff Hours]:[Other Social Work Staff Hours]])/Table2[[#This Row],[MDS Census]]</f>
        <v>8.8046567054725466E-2</v>
      </c>
      <c r="P460" s="3">
        <v>4.9777777777777779</v>
      </c>
      <c r="Q460" s="3">
        <v>28.044444444444444</v>
      </c>
      <c r="R460" s="3">
        <f>SUM(Table2[[#This Row],[Qualified Activities Professional Hours]:[Other Activities Professional Hours]])/Table2[[#This Row],[MDS Census]]</f>
        <v>0.27243560363003028</v>
      </c>
      <c r="S460" s="3">
        <v>8.2088888888888878</v>
      </c>
      <c r="T460" s="3">
        <v>7.7832222222222258</v>
      </c>
      <c r="U460" s="3">
        <v>0</v>
      </c>
      <c r="V460" s="3">
        <f>SUM(Table2[[#This Row],[Occupational Therapist Hours]:[OT Aide Hours]])/Table2[[#This Row],[MDS Census]]</f>
        <v>0.13193601613346781</v>
      </c>
      <c r="W460" s="3">
        <v>15.204555555555551</v>
      </c>
      <c r="X460" s="3">
        <v>11.915222222222223</v>
      </c>
      <c r="Y460" s="3">
        <v>4.0194444444444448</v>
      </c>
      <c r="Z460" s="3">
        <f>SUM(Table2[[#This Row],[Physical Therapist (PT) Hours]:[PT Aide Hours]])/Table2[[#This Row],[MDS Census]]</f>
        <v>0.25690072417270143</v>
      </c>
      <c r="AA460" s="3">
        <v>0</v>
      </c>
      <c r="AB460" s="3">
        <v>0</v>
      </c>
      <c r="AC460" s="3">
        <v>0</v>
      </c>
      <c r="AD460" s="3">
        <v>0</v>
      </c>
      <c r="AE460" s="3">
        <v>0</v>
      </c>
      <c r="AF460" s="3">
        <v>1.2088888888888885</v>
      </c>
      <c r="AG460" s="3">
        <v>0</v>
      </c>
      <c r="AH460" s="1" t="s">
        <v>458</v>
      </c>
      <c r="AI460" s="17">
        <v>5</v>
      </c>
      <c r="AJ460" s="1"/>
    </row>
    <row r="461" spans="1:36" x14ac:dyDescent="0.2">
      <c r="A461" s="1" t="s">
        <v>680</v>
      </c>
      <c r="B461" s="1" t="s">
        <v>1144</v>
      </c>
      <c r="C461" s="1" t="s">
        <v>1632</v>
      </c>
      <c r="D461" s="1" t="s">
        <v>1741</v>
      </c>
      <c r="E461" s="3">
        <v>87.422222222222217</v>
      </c>
      <c r="F461" s="3">
        <v>22.25555555555556</v>
      </c>
      <c r="G461" s="3">
        <v>0.33333333333333331</v>
      </c>
      <c r="H461" s="3">
        <v>0.27777777777777779</v>
      </c>
      <c r="I461" s="3">
        <v>0.17777777777777778</v>
      </c>
      <c r="J461" s="3">
        <v>0</v>
      </c>
      <c r="K461" s="3">
        <v>0</v>
      </c>
      <c r="L461" s="3">
        <v>0.98599999999999977</v>
      </c>
      <c r="M461" s="3">
        <v>5.6638888888888888</v>
      </c>
      <c r="N461" s="3">
        <v>15.07444444444444</v>
      </c>
      <c r="O461" s="3">
        <f>SUM(Table2[[#This Row],[Qualified Social Work Staff Hours]:[Other Social Work Staff Hours]])/Table2[[#This Row],[MDS Census]]</f>
        <v>0.23722038637519061</v>
      </c>
      <c r="P461" s="3">
        <v>5.0444444444444443</v>
      </c>
      <c r="Q461" s="3">
        <v>5.3355555555555565</v>
      </c>
      <c r="R461" s="3">
        <f>SUM(Table2[[#This Row],[Qualified Activities Professional Hours]:[Other Activities Professional Hours]])/Table2[[#This Row],[MDS Census]]</f>
        <v>0.11873411286222675</v>
      </c>
      <c r="S461" s="3">
        <v>1.2396666666666667</v>
      </c>
      <c r="T461" s="3">
        <v>5.7459999999999996</v>
      </c>
      <c r="U461" s="3">
        <v>0</v>
      </c>
      <c r="V461" s="3">
        <f>SUM(Table2[[#This Row],[Occupational Therapist Hours]:[OT Aide Hours]])/Table2[[#This Row],[MDS Census]]</f>
        <v>7.990721911540416E-2</v>
      </c>
      <c r="W461" s="3">
        <v>1.7315555555555553</v>
      </c>
      <c r="X461" s="3">
        <v>4.7355555555555551</v>
      </c>
      <c r="Y461" s="3">
        <v>0</v>
      </c>
      <c r="Z461" s="3">
        <f>SUM(Table2[[#This Row],[Physical Therapist (PT) Hours]:[PT Aide Hours]])/Table2[[#This Row],[MDS Census]]</f>
        <v>7.3975597356380277E-2</v>
      </c>
      <c r="AA461" s="3">
        <v>0</v>
      </c>
      <c r="AB461" s="3">
        <v>0</v>
      </c>
      <c r="AC461" s="3">
        <v>0</v>
      </c>
      <c r="AD461" s="3">
        <v>0</v>
      </c>
      <c r="AE461" s="3">
        <v>0</v>
      </c>
      <c r="AF461" s="3">
        <v>0</v>
      </c>
      <c r="AG461" s="3">
        <v>0</v>
      </c>
      <c r="AH461" s="1" t="s">
        <v>459</v>
      </c>
      <c r="AI461" s="17">
        <v>5</v>
      </c>
      <c r="AJ461" s="1"/>
    </row>
    <row r="462" spans="1:36" x14ac:dyDescent="0.2">
      <c r="A462" s="1" t="s">
        <v>680</v>
      </c>
      <c r="B462" s="1" t="s">
        <v>1145</v>
      </c>
      <c r="C462" s="1" t="s">
        <v>1633</v>
      </c>
      <c r="D462" s="1" t="s">
        <v>1785</v>
      </c>
      <c r="E462" s="3">
        <v>26.488888888888887</v>
      </c>
      <c r="F462" s="3">
        <v>5.7142222222222241</v>
      </c>
      <c r="G462" s="3">
        <v>0</v>
      </c>
      <c r="H462" s="3">
        <v>0.15555555555555556</v>
      </c>
      <c r="I462" s="3">
        <v>0.26666666666666666</v>
      </c>
      <c r="J462" s="3">
        <v>0</v>
      </c>
      <c r="K462" s="3">
        <v>0</v>
      </c>
      <c r="L462" s="3">
        <v>0.5765555555555556</v>
      </c>
      <c r="M462" s="3">
        <v>0</v>
      </c>
      <c r="N462" s="3">
        <v>4.8514444444444447</v>
      </c>
      <c r="O462" s="3">
        <f>SUM(Table2[[#This Row],[Qualified Social Work Staff Hours]:[Other Social Work Staff Hours]])/Table2[[#This Row],[MDS Census]]</f>
        <v>0.18315016778523491</v>
      </c>
      <c r="P462" s="3">
        <v>4.9861111111111125</v>
      </c>
      <c r="Q462" s="3">
        <v>0</v>
      </c>
      <c r="R462" s="3">
        <f>SUM(Table2[[#This Row],[Qualified Activities Professional Hours]:[Other Activities Professional Hours]])/Table2[[#This Row],[MDS Census]]</f>
        <v>0.18823406040268462</v>
      </c>
      <c r="S462" s="3">
        <v>0.43788888888888883</v>
      </c>
      <c r="T462" s="3">
        <v>3.2479999999999993</v>
      </c>
      <c r="U462" s="3">
        <v>0</v>
      </c>
      <c r="V462" s="3">
        <f>SUM(Table2[[#This Row],[Occupational Therapist Hours]:[OT Aide Hours]])/Table2[[#This Row],[MDS Census]]</f>
        <v>0.13914848993288589</v>
      </c>
      <c r="W462" s="3">
        <v>0.47344444444444445</v>
      </c>
      <c r="X462" s="3">
        <v>4.1163333333333343</v>
      </c>
      <c r="Y462" s="3">
        <v>0</v>
      </c>
      <c r="Z462" s="3">
        <f>SUM(Table2[[#This Row],[Physical Therapist (PT) Hours]:[PT Aide Hours]])/Table2[[#This Row],[MDS Census]]</f>
        <v>0.17327181208053696</v>
      </c>
      <c r="AA462" s="3">
        <v>0</v>
      </c>
      <c r="AB462" s="3">
        <v>0</v>
      </c>
      <c r="AC462" s="3">
        <v>0</v>
      </c>
      <c r="AD462" s="3">
        <v>0</v>
      </c>
      <c r="AE462" s="3">
        <v>0</v>
      </c>
      <c r="AF462" s="3">
        <v>0</v>
      </c>
      <c r="AG462" s="3">
        <v>0</v>
      </c>
      <c r="AH462" s="1" t="s">
        <v>460</v>
      </c>
      <c r="AI462" s="17">
        <v>5</v>
      </c>
      <c r="AJ462" s="1"/>
    </row>
    <row r="463" spans="1:36" x14ac:dyDescent="0.2">
      <c r="A463" s="1" t="s">
        <v>680</v>
      </c>
      <c r="B463" s="1" t="s">
        <v>682</v>
      </c>
      <c r="C463" s="1" t="s">
        <v>1513</v>
      </c>
      <c r="D463" s="1" t="s">
        <v>1721</v>
      </c>
      <c r="E463" s="3">
        <v>65.75555555555556</v>
      </c>
      <c r="F463" s="3">
        <v>5.2888888888888888</v>
      </c>
      <c r="G463" s="3">
        <v>0</v>
      </c>
      <c r="H463" s="3">
        <v>0.34022222222222237</v>
      </c>
      <c r="I463" s="3">
        <v>0.36666666666666664</v>
      </c>
      <c r="J463" s="3">
        <v>0</v>
      </c>
      <c r="K463" s="3">
        <v>0</v>
      </c>
      <c r="L463" s="3">
        <v>1.8916666666666666</v>
      </c>
      <c r="M463" s="3">
        <v>5.0666666666666664</v>
      </c>
      <c r="N463" s="3">
        <v>0</v>
      </c>
      <c r="O463" s="3">
        <f>SUM(Table2[[#This Row],[Qualified Social Work Staff Hours]:[Other Social Work Staff Hours]])/Table2[[#This Row],[MDS Census]]</f>
        <v>7.7053058465697863E-2</v>
      </c>
      <c r="P463" s="3">
        <v>0</v>
      </c>
      <c r="Q463" s="3">
        <v>14.955555555555556</v>
      </c>
      <c r="R463" s="3">
        <f>SUM(Table2[[#This Row],[Qualified Activities Professional Hours]:[Other Activities Professional Hours]])/Table2[[#This Row],[MDS Census]]</f>
        <v>0.22744170327813448</v>
      </c>
      <c r="S463" s="3">
        <v>5.3</v>
      </c>
      <c r="T463" s="3">
        <v>1.1666666666666667</v>
      </c>
      <c r="U463" s="3">
        <v>0</v>
      </c>
      <c r="V463" s="3">
        <f>SUM(Table2[[#This Row],[Occupational Therapist Hours]:[OT Aide Hours]])/Table2[[#This Row],[MDS Census]]</f>
        <v>9.8344035147009123E-2</v>
      </c>
      <c r="W463" s="3">
        <v>0.47222222222222221</v>
      </c>
      <c r="X463" s="3">
        <v>8.9416666666666664</v>
      </c>
      <c r="Y463" s="3">
        <v>0</v>
      </c>
      <c r="Z463" s="3">
        <f>SUM(Table2[[#This Row],[Physical Therapist (PT) Hours]:[PT Aide Hours]])/Table2[[#This Row],[MDS Census]]</f>
        <v>0.14316492058127744</v>
      </c>
      <c r="AA463" s="3">
        <v>0</v>
      </c>
      <c r="AB463" s="3">
        <v>0</v>
      </c>
      <c r="AC463" s="3">
        <v>0</v>
      </c>
      <c r="AD463" s="3">
        <v>0</v>
      </c>
      <c r="AE463" s="3">
        <v>0</v>
      </c>
      <c r="AF463" s="3">
        <v>0</v>
      </c>
      <c r="AG463" s="3">
        <v>0</v>
      </c>
      <c r="AH463" s="1" t="s">
        <v>461</v>
      </c>
      <c r="AI463" s="17">
        <v>5</v>
      </c>
      <c r="AJ463" s="1"/>
    </row>
    <row r="464" spans="1:36" x14ac:dyDescent="0.2">
      <c r="A464" s="1" t="s">
        <v>680</v>
      </c>
      <c r="B464" s="1" t="s">
        <v>1146</v>
      </c>
      <c r="C464" s="1" t="s">
        <v>1484</v>
      </c>
      <c r="D464" s="1" t="s">
        <v>1749</v>
      </c>
      <c r="E464" s="3">
        <v>70.077777777777783</v>
      </c>
      <c r="F464" s="3">
        <v>5.822222222222222</v>
      </c>
      <c r="G464" s="3">
        <v>0.51111111111111107</v>
      </c>
      <c r="H464" s="3">
        <v>0</v>
      </c>
      <c r="I464" s="3">
        <v>0.83333333333333337</v>
      </c>
      <c r="J464" s="3">
        <v>0</v>
      </c>
      <c r="K464" s="3">
        <v>0</v>
      </c>
      <c r="L464" s="3">
        <v>0</v>
      </c>
      <c r="M464" s="3">
        <v>5.4722222222222223</v>
      </c>
      <c r="N464" s="3">
        <v>5.625</v>
      </c>
      <c r="O464" s="3">
        <f>SUM(Table2[[#This Row],[Qualified Social Work Staff Hours]:[Other Social Work Staff Hours]])/Table2[[#This Row],[MDS Census]]</f>
        <v>0.15835579514824796</v>
      </c>
      <c r="P464" s="3">
        <v>5.6638888888888888</v>
      </c>
      <c r="Q464" s="3">
        <v>6.3472222222222223</v>
      </c>
      <c r="R464" s="3">
        <f>SUM(Table2[[#This Row],[Qualified Activities Professional Hours]:[Other Activities Professional Hours]])/Table2[[#This Row],[MDS Census]]</f>
        <v>0.17139686063104487</v>
      </c>
      <c r="S464" s="3">
        <v>0.35388888888888886</v>
      </c>
      <c r="T464" s="3">
        <v>9.9797777777777767</v>
      </c>
      <c r="U464" s="3">
        <v>0</v>
      </c>
      <c r="V464" s="3">
        <f>SUM(Table2[[#This Row],[Occupational Therapist Hours]:[OT Aide Hours]])/Table2[[#This Row],[MDS Census]]</f>
        <v>0.1474599651181227</v>
      </c>
      <c r="W464" s="3">
        <v>3.9183333333333339</v>
      </c>
      <c r="X464" s="3">
        <v>4.9923333333333337</v>
      </c>
      <c r="Y464" s="3">
        <v>0</v>
      </c>
      <c r="Z464" s="3">
        <f>SUM(Table2[[#This Row],[Physical Therapist (PT) Hours]:[PT Aide Hours]])/Table2[[#This Row],[MDS Census]]</f>
        <v>0.12715395592199144</v>
      </c>
      <c r="AA464" s="3">
        <v>0</v>
      </c>
      <c r="AB464" s="3">
        <v>0</v>
      </c>
      <c r="AC464" s="3">
        <v>0</v>
      </c>
      <c r="AD464" s="3">
        <v>0</v>
      </c>
      <c r="AE464" s="3">
        <v>0</v>
      </c>
      <c r="AF464" s="3">
        <v>0</v>
      </c>
      <c r="AG464" s="3">
        <v>0</v>
      </c>
      <c r="AH464" s="1" t="s">
        <v>462</v>
      </c>
      <c r="AI464" s="17">
        <v>5</v>
      </c>
      <c r="AJ464" s="1"/>
    </row>
    <row r="465" spans="1:36" x14ac:dyDescent="0.2">
      <c r="A465" s="1" t="s">
        <v>680</v>
      </c>
      <c r="B465" s="1" t="s">
        <v>1147</v>
      </c>
      <c r="C465" s="1" t="s">
        <v>1634</v>
      </c>
      <c r="D465" s="1" t="s">
        <v>1788</v>
      </c>
      <c r="E465" s="3">
        <v>38.344444444444441</v>
      </c>
      <c r="F465" s="3">
        <v>5.7333333333333334</v>
      </c>
      <c r="G465" s="3">
        <v>0</v>
      </c>
      <c r="H465" s="3">
        <v>0.20833333333333334</v>
      </c>
      <c r="I465" s="3">
        <v>0.26666666666666666</v>
      </c>
      <c r="J465" s="3">
        <v>0</v>
      </c>
      <c r="K465" s="3">
        <v>0</v>
      </c>
      <c r="L465" s="3">
        <v>0.52022222222222225</v>
      </c>
      <c r="M465" s="3">
        <v>0</v>
      </c>
      <c r="N465" s="3">
        <v>5.2472222222222218</v>
      </c>
      <c r="O465" s="3">
        <f>SUM(Table2[[#This Row],[Qualified Social Work Staff Hours]:[Other Social Work Staff Hours]])/Table2[[#This Row],[MDS Census]]</f>
        <v>0.13684439292958564</v>
      </c>
      <c r="P465" s="3">
        <v>5.2972222222222225</v>
      </c>
      <c r="Q465" s="3">
        <v>5.4305555555555554</v>
      </c>
      <c r="R465" s="3">
        <f>SUM(Table2[[#This Row],[Qualified Activities Professional Hours]:[Other Activities Professional Hours]])/Table2[[#This Row],[MDS Census]]</f>
        <v>0.27977397855694003</v>
      </c>
      <c r="S465" s="3">
        <v>0.63266666666666671</v>
      </c>
      <c r="T465" s="3">
        <v>3.5555555555555567</v>
      </c>
      <c r="U465" s="3">
        <v>0</v>
      </c>
      <c r="V465" s="3">
        <f>SUM(Table2[[#This Row],[Occupational Therapist Hours]:[OT Aide Hours]])/Table2[[#This Row],[MDS Census]]</f>
        <v>0.10922631121414086</v>
      </c>
      <c r="W465" s="3">
        <v>0.57833333333333348</v>
      </c>
      <c r="X465" s="3">
        <v>4.6835555555555564</v>
      </c>
      <c r="Y465" s="3">
        <v>0</v>
      </c>
      <c r="Z465" s="3">
        <f>SUM(Table2[[#This Row],[Physical Therapist (PT) Hours]:[PT Aide Hours]])/Table2[[#This Row],[MDS Census]]</f>
        <v>0.13722689075630254</v>
      </c>
      <c r="AA465" s="3">
        <v>0</v>
      </c>
      <c r="AB465" s="3">
        <v>0</v>
      </c>
      <c r="AC465" s="3">
        <v>0</v>
      </c>
      <c r="AD465" s="3">
        <v>0</v>
      </c>
      <c r="AE465" s="3">
        <v>0</v>
      </c>
      <c r="AF465" s="3">
        <v>0</v>
      </c>
      <c r="AG465" s="3">
        <v>0</v>
      </c>
      <c r="AH465" s="1" t="s">
        <v>463</v>
      </c>
      <c r="AI465" s="17">
        <v>5</v>
      </c>
      <c r="AJ465" s="1"/>
    </row>
    <row r="466" spans="1:36" x14ac:dyDescent="0.2">
      <c r="A466" s="1" t="s">
        <v>680</v>
      </c>
      <c r="B466" s="1" t="s">
        <v>1148</v>
      </c>
      <c r="C466" s="1" t="s">
        <v>1635</v>
      </c>
      <c r="D466" s="1" t="s">
        <v>1765</v>
      </c>
      <c r="E466" s="3">
        <v>68.411111111111111</v>
      </c>
      <c r="F466" s="3">
        <v>5.4222222222222225</v>
      </c>
      <c r="G466" s="3">
        <v>0.26666666666666666</v>
      </c>
      <c r="H466" s="3">
        <v>0.28055555555555556</v>
      </c>
      <c r="I466" s="3">
        <v>0.34444444444444444</v>
      </c>
      <c r="J466" s="3">
        <v>0</v>
      </c>
      <c r="K466" s="3">
        <v>0</v>
      </c>
      <c r="L466" s="3">
        <v>0.73666666666666658</v>
      </c>
      <c r="M466" s="3">
        <v>0.13333333333333333</v>
      </c>
      <c r="N466" s="3">
        <v>0</v>
      </c>
      <c r="O466" s="3">
        <f>SUM(Table2[[#This Row],[Qualified Social Work Staff Hours]:[Other Social Work Staff Hours]])/Table2[[#This Row],[MDS Census]]</f>
        <v>1.9490011369173298E-3</v>
      </c>
      <c r="P466" s="3">
        <v>0</v>
      </c>
      <c r="Q466" s="3">
        <v>52.930555555555557</v>
      </c>
      <c r="R466" s="3">
        <f>SUM(Table2[[#This Row],[Qualified Activities Professional Hours]:[Other Activities Professional Hours]])/Table2[[#This Row],[MDS Census]]</f>
        <v>0.77371284716582756</v>
      </c>
      <c r="S466" s="3">
        <v>1.1078888888888889</v>
      </c>
      <c r="T466" s="3">
        <v>5.3556666666666661</v>
      </c>
      <c r="U466" s="3">
        <v>0</v>
      </c>
      <c r="V466" s="3">
        <f>SUM(Table2[[#This Row],[Occupational Therapist Hours]:[OT Aide Hours]])/Table2[[#This Row],[MDS Census]]</f>
        <v>9.4481078447295752E-2</v>
      </c>
      <c r="W466" s="3">
        <v>3.3263333333333334</v>
      </c>
      <c r="X466" s="3">
        <v>4.5700000000000012</v>
      </c>
      <c r="Y466" s="3">
        <v>0</v>
      </c>
      <c r="Z466" s="3">
        <f>SUM(Table2[[#This Row],[Physical Therapist (PT) Hours]:[PT Aide Hours]])/Table2[[#This Row],[MDS Census]]</f>
        <v>0.11542471983108658</v>
      </c>
      <c r="AA466" s="3">
        <v>0</v>
      </c>
      <c r="AB466" s="3">
        <v>0</v>
      </c>
      <c r="AC466" s="3">
        <v>0</v>
      </c>
      <c r="AD466" s="3">
        <v>0</v>
      </c>
      <c r="AE466" s="3">
        <v>0</v>
      </c>
      <c r="AF466" s="3">
        <v>0</v>
      </c>
      <c r="AG466" s="3">
        <v>0</v>
      </c>
      <c r="AH466" s="1" t="s">
        <v>464</v>
      </c>
      <c r="AI466" s="17">
        <v>5</v>
      </c>
      <c r="AJ466" s="1"/>
    </row>
    <row r="467" spans="1:36" x14ac:dyDescent="0.2">
      <c r="A467" s="1" t="s">
        <v>680</v>
      </c>
      <c r="B467" s="1" t="s">
        <v>1149</v>
      </c>
      <c r="C467" s="1" t="s">
        <v>1636</v>
      </c>
      <c r="D467" s="1" t="s">
        <v>1741</v>
      </c>
      <c r="E467" s="3">
        <v>136.51111111111112</v>
      </c>
      <c r="F467" s="3">
        <v>4.8888888888888893</v>
      </c>
      <c r="G467" s="3">
        <v>0</v>
      </c>
      <c r="H467" s="3">
        <v>0</v>
      </c>
      <c r="I467" s="3">
        <v>8.0888888888888886</v>
      </c>
      <c r="J467" s="3">
        <v>0</v>
      </c>
      <c r="K467" s="3">
        <v>0</v>
      </c>
      <c r="L467" s="3">
        <v>4.8372222222222225</v>
      </c>
      <c r="M467" s="3">
        <v>0</v>
      </c>
      <c r="N467" s="3">
        <v>4.3555555555555552</v>
      </c>
      <c r="O467" s="3">
        <f>SUM(Table2[[#This Row],[Qualified Social Work Staff Hours]:[Other Social Work Staff Hours]])/Table2[[#This Row],[MDS Census]]</f>
        <v>3.1906234738727002E-2</v>
      </c>
      <c r="P467" s="3">
        <v>0</v>
      </c>
      <c r="Q467" s="3">
        <v>27.574444444444438</v>
      </c>
      <c r="R467" s="3">
        <f>SUM(Table2[[#This Row],[Qualified Activities Professional Hours]:[Other Activities Professional Hours]])/Table2[[#This Row],[MDS Census]]</f>
        <v>0.20199413967117039</v>
      </c>
      <c r="S467" s="3">
        <v>11.490000000000002</v>
      </c>
      <c r="T467" s="3">
        <v>9.4550000000000001</v>
      </c>
      <c r="U467" s="3">
        <v>0</v>
      </c>
      <c r="V467" s="3">
        <f>SUM(Table2[[#This Row],[Occupational Therapist Hours]:[OT Aide Hours]])/Table2[[#This Row],[MDS Census]]</f>
        <v>0.15343073416897279</v>
      </c>
      <c r="W467" s="3">
        <v>4.9651111111111108</v>
      </c>
      <c r="X467" s="3">
        <v>15.976777777777777</v>
      </c>
      <c r="Y467" s="3">
        <v>0</v>
      </c>
      <c r="Z467" s="3">
        <f>SUM(Table2[[#This Row],[Physical Therapist (PT) Hours]:[PT Aide Hours]])/Table2[[#This Row],[MDS Census]]</f>
        <v>0.15340794400130225</v>
      </c>
      <c r="AA467" s="3">
        <v>0</v>
      </c>
      <c r="AB467" s="3">
        <v>0</v>
      </c>
      <c r="AC467" s="3">
        <v>0</v>
      </c>
      <c r="AD467" s="3">
        <v>0</v>
      </c>
      <c r="AE467" s="3">
        <v>0</v>
      </c>
      <c r="AF467" s="3">
        <v>0</v>
      </c>
      <c r="AG467" s="3">
        <v>0.5</v>
      </c>
      <c r="AH467" s="1" t="s">
        <v>465</v>
      </c>
      <c r="AI467" s="17">
        <v>5</v>
      </c>
      <c r="AJ467" s="1"/>
    </row>
    <row r="468" spans="1:36" x14ac:dyDescent="0.2">
      <c r="A468" s="1" t="s">
        <v>680</v>
      </c>
      <c r="B468" s="1" t="s">
        <v>1150</v>
      </c>
      <c r="C468" s="1" t="s">
        <v>1458</v>
      </c>
      <c r="D468" s="1" t="s">
        <v>1716</v>
      </c>
      <c r="E468" s="3">
        <v>61.255555555555553</v>
      </c>
      <c r="F468" s="3">
        <v>42.866666666666667</v>
      </c>
      <c r="G468" s="3">
        <v>0.17777777777777778</v>
      </c>
      <c r="H468" s="3">
        <v>0.32222222222222224</v>
      </c>
      <c r="I468" s="3">
        <v>0</v>
      </c>
      <c r="J468" s="3">
        <v>0</v>
      </c>
      <c r="K468" s="3">
        <v>0</v>
      </c>
      <c r="L468" s="3">
        <v>4.8715555555555543</v>
      </c>
      <c r="M468" s="3">
        <v>0</v>
      </c>
      <c r="N468" s="3">
        <v>13.094444444444445</v>
      </c>
      <c r="O468" s="3">
        <f>SUM(Table2[[#This Row],[Qualified Social Work Staff Hours]:[Other Social Work Staff Hours]])/Table2[[#This Row],[MDS Census]]</f>
        <v>0.21376745873390171</v>
      </c>
      <c r="P468" s="3">
        <v>6.3972222222222221</v>
      </c>
      <c r="Q468" s="3">
        <v>9.655555555555555</v>
      </c>
      <c r="R468" s="3">
        <f>SUM(Table2[[#This Row],[Qualified Activities Professional Hours]:[Other Activities Professional Hours]])/Table2[[#This Row],[MDS Census]]</f>
        <v>0.26206239796843822</v>
      </c>
      <c r="S468" s="3">
        <v>7.4532222222222195</v>
      </c>
      <c r="T468" s="3">
        <v>10.390111111111112</v>
      </c>
      <c r="U468" s="3">
        <v>0</v>
      </c>
      <c r="V468" s="3">
        <f>SUM(Table2[[#This Row],[Occupational Therapist Hours]:[OT Aide Hours]])/Table2[[#This Row],[MDS Census]]</f>
        <v>0.29129330672954834</v>
      </c>
      <c r="W468" s="3">
        <v>6.4034444444444425</v>
      </c>
      <c r="X468" s="3">
        <v>10.365555555555558</v>
      </c>
      <c r="Y468" s="3">
        <v>0</v>
      </c>
      <c r="Z468" s="3">
        <f>SUM(Table2[[#This Row],[Physical Therapist (PT) Hours]:[PT Aide Hours]])/Table2[[#This Row],[MDS Census]]</f>
        <v>0.27375476147288225</v>
      </c>
      <c r="AA468" s="3">
        <v>0</v>
      </c>
      <c r="AB468" s="3">
        <v>0</v>
      </c>
      <c r="AC468" s="3">
        <v>0</v>
      </c>
      <c r="AD468" s="3">
        <v>0</v>
      </c>
      <c r="AE468" s="3">
        <v>0</v>
      </c>
      <c r="AF468" s="3">
        <v>0.75900000000000001</v>
      </c>
      <c r="AG468" s="3">
        <v>0</v>
      </c>
      <c r="AH468" s="1" t="s">
        <v>466</v>
      </c>
      <c r="AI468" s="17">
        <v>5</v>
      </c>
      <c r="AJ468" s="1"/>
    </row>
    <row r="469" spans="1:36" x14ac:dyDescent="0.2">
      <c r="A469" s="1" t="s">
        <v>680</v>
      </c>
      <c r="B469" s="1" t="s">
        <v>1151</v>
      </c>
      <c r="C469" s="1" t="s">
        <v>1439</v>
      </c>
      <c r="D469" s="1" t="s">
        <v>1741</v>
      </c>
      <c r="E469" s="3">
        <v>99.8</v>
      </c>
      <c r="F469" s="3">
        <v>3.1111111111111112</v>
      </c>
      <c r="G469" s="3">
        <v>0.33333333333333331</v>
      </c>
      <c r="H469" s="3">
        <v>0</v>
      </c>
      <c r="I469" s="3">
        <v>7.5555555555555554</v>
      </c>
      <c r="J469" s="3">
        <v>0</v>
      </c>
      <c r="K469" s="3">
        <v>0</v>
      </c>
      <c r="L469" s="3">
        <v>3.2833333333333332</v>
      </c>
      <c r="M469" s="3">
        <v>0</v>
      </c>
      <c r="N469" s="3">
        <v>10.64688888888889</v>
      </c>
      <c r="O469" s="3">
        <f>SUM(Table2[[#This Row],[Qualified Social Work Staff Hours]:[Other Social Work Staff Hours]])/Table2[[#This Row],[MDS Census]]</f>
        <v>0.10668225339568027</v>
      </c>
      <c r="P469" s="3">
        <v>0</v>
      </c>
      <c r="Q469" s="3">
        <v>16.603555555555559</v>
      </c>
      <c r="R469" s="3">
        <f>SUM(Table2[[#This Row],[Qualified Activities Professional Hours]:[Other Activities Professional Hours]])/Table2[[#This Row],[MDS Census]]</f>
        <v>0.16636829213983526</v>
      </c>
      <c r="S469" s="3">
        <v>8.6221111111111117</v>
      </c>
      <c r="T469" s="3">
        <v>5.7744444444444438</v>
      </c>
      <c r="U469" s="3">
        <v>0</v>
      </c>
      <c r="V469" s="3">
        <f>SUM(Table2[[#This Row],[Occupational Therapist Hours]:[OT Aide Hours]])/Table2[[#This Row],[MDS Census]]</f>
        <v>0.1442540636829214</v>
      </c>
      <c r="W469" s="3">
        <v>16.05566666666666</v>
      </c>
      <c r="X469" s="3">
        <v>3.4595555555555562</v>
      </c>
      <c r="Y469" s="3">
        <v>0</v>
      </c>
      <c r="Z469" s="3">
        <f>SUM(Table2[[#This Row],[Physical Therapist (PT) Hours]:[PT Aide Hours]])/Table2[[#This Row],[MDS Census]]</f>
        <v>0.19554330883990198</v>
      </c>
      <c r="AA469" s="3">
        <v>0</v>
      </c>
      <c r="AB469" s="3">
        <v>0</v>
      </c>
      <c r="AC469" s="3">
        <v>0</v>
      </c>
      <c r="AD469" s="3">
        <v>0</v>
      </c>
      <c r="AE469" s="3">
        <v>0</v>
      </c>
      <c r="AF469" s="3">
        <v>0</v>
      </c>
      <c r="AG469" s="3">
        <v>0</v>
      </c>
      <c r="AH469" s="1" t="s">
        <v>467</v>
      </c>
      <c r="AI469" s="17">
        <v>5</v>
      </c>
      <c r="AJ469" s="1"/>
    </row>
    <row r="470" spans="1:36" x14ac:dyDescent="0.2">
      <c r="A470" s="1" t="s">
        <v>680</v>
      </c>
      <c r="B470" s="1" t="s">
        <v>1152</v>
      </c>
      <c r="C470" s="1" t="s">
        <v>1620</v>
      </c>
      <c r="D470" s="1" t="s">
        <v>1741</v>
      </c>
      <c r="E470" s="3">
        <v>113.15555555555555</v>
      </c>
      <c r="F470" s="3">
        <v>13.572222222222223</v>
      </c>
      <c r="G470" s="3">
        <v>0.4</v>
      </c>
      <c r="H470" s="3">
        <v>0.69166666666666665</v>
      </c>
      <c r="I470" s="3">
        <v>4.2833333333333332</v>
      </c>
      <c r="J470" s="3">
        <v>0</v>
      </c>
      <c r="K470" s="3">
        <v>0</v>
      </c>
      <c r="L470" s="3">
        <v>2.0368888888888894</v>
      </c>
      <c r="M470" s="3">
        <v>4.4444444444444446E-2</v>
      </c>
      <c r="N470" s="3">
        <v>2.963888888888889</v>
      </c>
      <c r="O470" s="3">
        <f>SUM(Table2[[#This Row],[Qualified Social Work Staff Hours]:[Other Social Work Staff Hours]])/Table2[[#This Row],[MDS Census]]</f>
        <v>2.6585820895522388E-2</v>
      </c>
      <c r="P470" s="3">
        <v>4.5555555555555554</v>
      </c>
      <c r="Q470" s="3">
        <v>23.452777777777779</v>
      </c>
      <c r="R470" s="3">
        <f>SUM(Table2[[#This Row],[Qualified Activities Professional Hours]:[Other Activities Professional Hours]])/Table2[[#This Row],[MDS Census]]</f>
        <v>0.247520620581304</v>
      </c>
      <c r="S470" s="3">
        <v>6.2332222222222207</v>
      </c>
      <c r="T470" s="3">
        <v>12.02877777777778</v>
      </c>
      <c r="U470" s="3">
        <v>0</v>
      </c>
      <c r="V470" s="3">
        <f>SUM(Table2[[#This Row],[Occupational Therapist Hours]:[OT Aide Hours]])/Table2[[#This Row],[MDS Census]]</f>
        <v>0.16138845247446976</v>
      </c>
      <c r="W470" s="3">
        <v>9.8625555555555575</v>
      </c>
      <c r="X470" s="3">
        <v>10.442666666666664</v>
      </c>
      <c r="Y470" s="3">
        <v>4.5677777777777777</v>
      </c>
      <c r="Z470" s="3">
        <f>SUM(Table2[[#This Row],[Physical Therapist (PT) Hours]:[PT Aide Hours]])/Table2[[#This Row],[MDS Census]]</f>
        <v>0.21981245090337784</v>
      </c>
      <c r="AA470" s="3">
        <v>0</v>
      </c>
      <c r="AB470" s="3">
        <v>0.1</v>
      </c>
      <c r="AC470" s="3">
        <v>0</v>
      </c>
      <c r="AD470" s="3">
        <v>0</v>
      </c>
      <c r="AE470" s="3">
        <v>0</v>
      </c>
      <c r="AF470" s="3">
        <v>15.138888888888889</v>
      </c>
      <c r="AG470" s="3">
        <v>0</v>
      </c>
      <c r="AH470" s="1" t="s">
        <v>468</v>
      </c>
      <c r="AI470" s="17">
        <v>5</v>
      </c>
      <c r="AJ470" s="1"/>
    </row>
    <row r="471" spans="1:36" x14ac:dyDescent="0.2">
      <c r="A471" s="1" t="s">
        <v>680</v>
      </c>
      <c r="B471" s="1" t="s">
        <v>1153</v>
      </c>
      <c r="C471" s="1" t="s">
        <v>1637</v>
      </c>
      <c r="D471" s="1" t="s">
        <v>1736</v>
      </c>
      <c r="E471" s="3">
        <v>15</v>
      </c>
      <c r="F471" s="3">
        <v>8.2537777777777848</v>
      </c>
      <c r="G471" s="3">
        <v>0</v>
      </c>
      <c r="H471" s="3">
        <v>8.4222222222222226E-2</v>
      </c>
      <c r="I471" s="3">
        <v>0.26666666666666666</v>
      </c>
      <c r="J471" s="3">
        <v>0</v>
      </c>
      <c r="K471" s="3">
        <v>0</v>
      </c>
      <c r="L471" s="3">
        <v>0.17411111111111113</v>
      </c>
      <c r="M471" s="3">
        <v>5.2642222222222221</v>
      </c>
      <c r="N471" s="3">
        <v>0</v>
      </c>
      <c r="O471" s="3">
        <f>SUM(Table2[[#This Row],[Qualified Social Work Staff Hours]:[Other Social Work Staff Hours]])/Table2[[#This Row],[MDS Census]]</f>
        <v>0.35094814814814812</v>
      </c>
      <c r="P471" s="3">
        <v>2.5159999999999996</v>
      </c>
      <c r="Q471" s="3">
        <v>0</v>
      </c>
      <c r="R471" s="3">
        <f>SUM(Table2[[#This Row],[Qualified Activities Professional Hours]:[Other Activities Professional Hours]])/Table2[[#This Row],[MDS Census]]</f>
        <v>0.16773333333333332</v>
      </c>
      <c r="S471" s="3">
        <v>0.20955555555555555</v>
      </c>
      <c r="T471" s="3">
        <v>0.67355555555555546</v>
      </c>
      <c r="U471" s="3">
        <v>0</v>
      </c>
      <c r="V471" s="3">
        <f>SUM(Table2[[#This Row],[Occupational Therapist Hours]:[OT Aide Hours]])/Table2[[#This Row],[MDS Census]]</f>
        <v>5.8874074074074065E-2</v>
      </c>
      <c r="W471" s="3">
        <v>0.16400000000000001</v>
      </c>
      <c r="X471" s="3">
        <v>1.4101111111111113</v>
      </c>
      <c r="Y471" s="3">
        <v>0</v>
      </c>
      <c r="Z471" s="3">
        <f>SUM(Table2[[#This Row],[Physical Therapist (PT) Hours]:[PT Aide Hours]])/Table2[[#This Row],[MDS Census]]</f>
        <v>0.10494074074074075</v>
      </c>
      <c r="AA471" s="3">
        <v>0</v>
      </c>
      <c r="AB471" s="3">
        <v>0</v>
      </c>
      <c r="AC471" s="3">
        <v>0</v>
      </c>
      <c r="AD471" s="3">
        <v>0</v>
      </c>
      <c r="AE471" s="3">
        <v>0</v>
      </c>
      <c r="AF471" s="3">
        <v>0</v>
      </c>
      <c r="AG471" s="3">
        <v>0</v>
      </c>
      <c r="AH471" s="1" t="s">
        <v>469</v>
      </c>
      <c r="AI471" s="17">
        <v>5</v>
      </c>
      <c r="AJ471" s="1"/>
    </row>
    <row r="472" spans="1:36" x14ac:dyDescent="0.2">
      <c r="A472" s="1" t="s">
        <v>680</v>
      </c>
      <c r="B472" s="1" t="s">
        <v>1154</v>
      </c>
      <c r="C472" s="1" t="s">
        <v>1366</v>
      </c>
      <c r="D472" s="1" t="s">
        <v>1707</v>
      </c>
      <c r="E472" s="3">
        <v>76.911111111111111</v>
      </c>
      <c r="F472" s="3">
        <v>5.6</v>
      </c>
      <c r="G472" s="3">
        <v>0</v>
      </c>
      <c r="H472" s="3">
        <v>0.23333333333333334</v>
      </c>
      <c r="I472" s="3">
        <v>0.8305555555555556</v>
      </c>
      <c r="J472" s="3">
        <v>0</v>
      </c>
      <c r="K472" s="3">
        <v>0</v>
      </c>
      <c r="L472" s="3">
        <v>3.5862222222222222</v>
      </c>
      <c r="M472" s="3">
        <v>0</v>
      </c>
      <c r="N472" s="3">
        <v>5.2805555555555559</v>
      </c>
      <c r="O472" s="3">
        <f>SUM(Table2[[#This Row],[Qualified Social Work Staff Hours]:[Other Social Work Staff Hours]])/Table2[[#This Row],[MDS Census]]</f>
        <v>6.8657902340364063E-2</v>
      </c>
      <c r="P472" s="3">
        <v>5.4833333333333334</v>
      </c>
      <c r="Q472" s="3">
        <v>13.202777777777778</v>
      </c>
      <c r="R472" s="3">
        <f>SUM(Table2[[#This Row],[Qualified Activities Professional Hours]:[Other Activities Professional Hours]])/Table2[[#This Row],[MDS Census]]</f>
        <v>0.24295723779254549</v>
      </c>
      <c r="S472" s="3">
        <v>2.2967777777777783</v>
      </c>
      <c r="T472" s="3">
        <v>11.363999999999999</v>
      </c>
      <c r="U472" s="3">
        <v>0</v>
      </c>
      <c r="V472" s="3">
        <f>SUM(Table2[[#This Row],[Occupational Therapist Hours]:[OT Aide Hours]])/Table2[[#This Row],[MDS Census]]</f>
        <v>0.17761774053741694</v>
      </c>
      <c r="W472" s="3">
        <v>4.5556666666666663</v>
      </c>
      <c r="X472" s="3">
        <v>16.854222222222223</v>
      </c>
      <c r="Y472" s="3">
        <v>0</v>
      </c>
      <c r="Z472" s="3">
        <f>SUM(Table2[[#This Row],[Physical Therapist (PT) Hours]:[PT Aide Hours]])/Table2[[#This Row],[MDS Census]]</f>
        <v>0.27837185784455359</v>
      </c>
      <c r="AA472" s="3">
        <v>0</v>
      </c>
      <c r="AB472" s="3">
        <v>0</v>
      </c>
      <c r="AC472" s="3">
        <v>0</v>
      </c>
      <c r="AD472" s="3">
        <v>0</v>
      </c>
      <c r="AE472" s="3">
        <v>0</v>
      </c>
      <c r="AF472" s="3">
        <v>0</v>
      </c>
      <c r="AG472" s="3">
        <v>0</v>
      </c>
      <c r="AH472" s="1" t="s">
        <v>470</v>
      </c>
      <c r="AI472" s="17">
        <v>5</v>
      </c>
      <c r="AJ472" s="1"/>
    </row>
    <row r="473" spans="1:36" x14ac:dyDescent="0.2">
      <c r="A473" s="1" t="s">
        <v>680</v>
      </c>
      <c r="B473" s="1" t="s">
        <v>1155</v>
      </c>
      <c r="C473" s="1" t="s">
        <v>1638</v>
      </c>
      <c r="D473" s="1" t="s">
        <v>1741</v>
      </c>
      <c r="E473" s="3">
        <v>126.73333333333333</v>
      </c>
      <c r="F473" s="3">
        <v>12.355555555555556</v>
      </c>
      <c r="G473" s="3">
        <v>0.26666666666666666</v>
      </c>
      <c r="H473" s="3">
        <v>0.42222222222222222</v>
      </c>
      <c r="I473" s="3">
        <v>1.4444444444444444</v>
      </c>
      <c r="J473" s="3">
        <v>0</v>
      </c>
      <c r="K473" s="3">
        <v>0</v>
      </c>
      <c r="L473" s="3">
        <v>9.7916666666666661</v>
      </c>
      <c r="M473" s="3">
        <v>5.1555555555555559</v>
      </c>
      <c r="N473" s="3">
        <v>0</v>
      </c>
      <c r="O473" s="3">
        <f>SUM(Table2[[#This Row],[Qualified Social Work Staff Hours]:[Other Social Work Staff Hours]])/Table2[[#This Row],[MDS Census]]</f>
        <v>4.0680343678765565E-2</v>
      </c>
      <c r="P473" s="3">
        <v>2.4694444444444446</v>
      </c>
      <c r="Q473" s="3">
        <v>27.763888888888889</v>
      </c>
      <c r="R473" s="3">
        <f>SUM(Table2[[#This Row],[Qualified Activities Professional Hours]:[Other Activities Professional Hours]])/Table2[[#This Row],[MDS Census]]</f>
        <v>0.2385586533403472</v>
      </c>
      <c r="S473" s="3">
        <v>4.7638888888888893</v>
      </c>
      <c r="T473" s="3">
        <v>12.447222222222223</v>
      </c>
      <c r="U473" s="3">
        <v>0</v>
      </c>
      <c r="V473" s="3">
        <f>SUM(Table2[[#This Row],[Occupational Therapist Hours]:[OT Aide Hours]])/Table2[[#This Row],[MDS Census]]</f>
        <v>0.13580571628967211</v>
      </c>
      <c r="W473" s="3">
        <v>9.9305555555555554</v>
      </c>
      <c r="X473" s="3">
        <v>7.5388888888888888</v>
      </c>
      <c r="Y473" s="3">
        <v>5.6888888888888891</v>
      </c>
      <c r="Z473" s="3">
        <f>SUM(Table2[[#This Row],[Physical Therapist (PT) Hours]:[PT Aide Hours]])/Table2[[#This Row],[MDS Census]]</f>
        <v>0.18273277222514467</v>
      </c>
      <c r="AA473" s="3">
        <v>0</v>
      </c>
      <c r="AB473" s="3">
        <v>0</v>
      </c>
      <c r="AC473" s="3">
        <v>0</v>
      </c>
      <c r="AD473" s="3">
        <v>0</v>
      </c>
      <c r="AE473" s="3">
        <v>0</v>
      </c>
      <c r="AF473" s="3">
        <v>0</v>
      </c>
      <c r="AG473" s="3">
        <v>0</v>
      </c>
      <c r="AH473" s="1" t="s">
        <v>471</v>
      </c>
      <c r="AI473" s="17">
        <v>5</v>
      </c>
      <c r="AJ473" s="1"/>
    </row>
    <row r="474" spans="1:36" x14ac:dyDescent="0.2">
      <c r="A474" s="1" t="s">
        <v>680</v>
      </c>
      <c r="B474" s="1" t="s">
        <v>1156</v>
      </c>
      <c r="C474" s="1" t="s">
        <v>1492</v>
      </c>
      <c r="D474" s="1" t="s">
        <v>1721</v>
      </c>
      <c r="E474" s="3">
        <v>44.944444444444443</v>
      </c>
      <c r="F474" s="3">
        <v>5.7142222222222268</v>
      </c>
      <c r="G474" s="3">
        <v>0</v>
      </c>
      <c r="H474" s="3">
        <v>0.13999999999999999</v>
      </c>
      <c r="I474" s="3">
        <v>0.33888888888888891</v>
      </c>
      <c r="J474" s="3">
        <v>0</v>
      </c>
      <c r="K474" s="3">
        <v>0</v>
      </c>
      <c r="L474" s="3">
        <v>0.74133333333333318</v>
      </c>
      <c r="M474" s="3">
        <v>0</v>
      </c>
      <c r="N474" s="3">
        <v>3.1534444444444452</v>
      </c>
      <c r="O474" s="3">
        <f>SUM(Table2[[#This Row],[Qualified Social Work Staff Hours]:[Other Social Work Staff Hours]])/Table2[[#This Row],[MDS Census]]</f>
        <v>7.0163164400494457E-2</v>
      </c>
      <c r="P474" s="3">
        <v>4.7778888888888904</v>
      </c>
      <c r="Q474" s="3">
        <v>0</v>
      </c>
      <c r="R474" s="3">
        <f>SUM(Table2[[#This Row],[Qualified Activities Professional Hours]:[Other Activities Professional Hours]])/Table2[[#This Row],[MDS Census]]</f>
        <v>0.10630655129789868</v>
      </c>
      <c r="S474" s="3">
        <v>0.62444444444444436</v>
      </c>
      <c r="T474" s="3">
        <v>3.5212222222222227</v>
      </c>
      <c r="U474" s="3">
        <v>0</v>
      </c>
      <c r="V474" s="3">
        <f>SUM(Table2[[#This Row],[Occupational Therapist Hours]:[OT Aide Hours]])/Table2[[#This Row],[MDS Census]]</f>
        <v>9.2239802224969109E-2</v>
      </c>
      <c r="W474" s="3">
        <v>1.6058888888888889</v>
      </c>
      <c r="X474" s="3">
        <v>3.1182222222222222</v>
      </c>
      <c r="Y474" s="3">
        <v>0</v>
      </c>
      <c r="Z474" s="3">
        <f>SUM(Table2[[#This Row],[Physical Therapist (PT) Hours]:[PT Aide Hours]])/Table2[[#This Row],[MDS Census]]</f>
        <v>0.10511001236093943</v>
      </c>
      <c r="AA474" s="3">
        <v>0</v>
      </c>
      <c r="AB474" s="3">
        <v>0</v>
      </c>
      <c r="AC474" s="3">
        <v>0</v>
      </c>
      <c r="AD474" s="3">
        <v>0</v>
      </c>
      <c r="AE474" s="3">
        <v>0</v>
      </c>
      <c r="AF474" s="3">
        <v>0</v>
      </c>
      <c r="AG474" s="3">
        <v>0</v>
      </c>
      <c r="AH474" s="1" t="s">
        <v>472</v>
      </c>
      <c r="AI474" s="17">
        <v>5</v>
      </c>
      <c r="AJ474" s="1"/>
    </row>
    <row r="475" spans="1:36" x14ac:dyDescent="0.2">
      <c r="A475" s="1" t="s">
        <v>680</v>
      </c>
      <c r="B475" s="1" t="s">
        <v>1157</v>
      </c>
      <c r="C475" s="1" t="s">
        <v>1639</v>
      </c>
      <c r="D475" s="1" t="s">
        <v>1741</v>
      </c>
      <c r="E475" s="3">
        <v>195.72222222222223</v>
      </c>
      <c r="F475" s="3">
        <v>50.293333333333329</v>
      </c>
      <c r="G475" s="3">
        <v>0.16944444444444445</v>
      </c>
      <c r="H475" s="3">
        <v>0.65555555555555556</v>
      </c>
      <c r="I475" s="3">
        <v>0.17777777777777778</v>
      </c>
      <c r="J475" s="3">
        <v>0</v>
      </c>
      <c r="K475" s="3">
        <v>0</v>
      </c>
      <c r="L475" s="3">
        <v>5.1850000000000005</v>
      </c>
      <c r="M475" s="3">
        <v>6.2222222222222223</v>
      </c>
      <c r="N475" s="3">
        <v>14.788888888888886</v>
      </c>
      <c r="O475" s="3">
        <f>SUM(Table2[[#This Row],[Qualified Social Work Staff Hours]:[Other Social Work Staff Hours]])/Table2[[#This Row],[MDS Census]]</f>
        <v>0.10735168890150439</v>
      </c>
      <c r="P475" s="3">
        <v>4.7983333333333338</v>
      </c>
      <c r="Q475" s="3">
        <v>29.833333333333339</v>
      </c>
      <c r="R475" s="3">
        <f>SUM(Table2[[#This Row],[Qualified Activities Professional Hours]:[Other Activities Professional Hours]])/Table2[[#This Row],[MDS Census]]</f>
        <v>0.17694294635254049</v>
      </c>
      <c r="S475" s="3">
        <v>9.3862222222222211</v>
      </c>
      <c r="T475" s="3">
        <v>7.8551111111111114</v>
      </c>
      <c r="U475" s="3">
        <v>0</v>
      </c>
      <c r="V475" s="3">
        <f>SUM(Table2[[#This Row],[Occupational Therapist Hours]:[OT Aide Hours]])/Table2[[#This Row],[MDS Census]]</f>
        <v>8.809083167754754E-2</v>
      </c>
      <c r="W475" s="3">
        <v>11.290444444444445</v>
      </c>
      <c r="X475" s="3">
        <v>13.003222222222227</v>
      </c>
      <c r="Y475" s="3">
        <v>0</v>
      </c>
      <c r="Z475" s="3">
        <f>SUM(Table2[[#This Row],[Physical Therapist (PT) Hours]:[PT Aide Hours]])/Table2[[#This Row],[MDS Census]]</f>
        <v>0.12412319046267389</v>
      </c>
      <c r="AA475" s="3">
        <v>0</v>
      </c>
      <c r="AB475" s="3">
        <v>0</v>
      </c>
      <c r="AC475" s="3">
        <v>0</v>
      </c>
      <c r="AD475" s="3">
        <v>0</v>
      </c>
      <c r="AE475" s="3">
        <v>0</v>
      </c>
      <c r="AF475" s="3">
        <v>0</v>
      </c>
      <c r="AG475" s="3">
        <v>0</v>
      </c>
      <c r="AH475" s="1" t="s">
        <v>473</v>
      </c>
      <c r="AI475" s="17">
        <v>5</v>
      </c>
      <c r="AJ475" s="1"/>
    </row>
    <row r="476" spans="1:36" x14ac:dyDescent="0.2">
      <c r="A476" s="1" t="s">
        <v>680</v>
      </c>
      <c r="B476" s="1" t="s">
        <v>1158</v>
      </c>
      <c r="C476" s="1" t="s">
        <v>1439</v>
      </c>
      <c r="D476" s="1" t="s">
        <v>1741</v>
      </c>
      <c r="E476" s="3">
        <v>179.4111111111111</v>
      </c>
      <c r="F476" s="3">
        <v>5.6</v>
      </c>
      <c r="G476" s="3">
        <v>0</v>
      </c>
      <c r="H476" s="3">
        <v>0</v>
      </c>
      <c r="I476" s="3">
        <v>10.311111111111112</v>
      </c>
      <c r="J476" s="3">
        <v>0</v>
      </c>
      <c r="K476" s="3">
        <v>0</v>
      </c>
      <c r="L476" s="3">
        <v>3.5279999999999991</v>
      </c>
      <c r="M476" s="3">
        <v>5.333333333333333</v>
      </c>
      <c r="N476" s="3">
        <v>5.6356666666666655</v>
      </c>
      <c r="O476" s="3">
        <f>SUM(Table2[[#This Row],[Qualified Social Work Staff Hours]:[Other Social Work Staff Hours]])/Table2[[#This Row],[MDS Census]]</f>
        <v>6.1138911252864303E-2</v>
      </c>
      <c r="P476" s="3">
        <v>5.4222222222222225</v>
      </c>
      <c r="Q476" s="3">
        <v>33.798555555555538</v>
      </c>
      <c r="R476" s="3">
        <f>SUM(Table2[[#This Row],[Qualified Activities Professional Hours]:[Other Activities Professional Hours]])/Table2[[#This Row],[MDS Census]]</f>
        <v>0.21860841023100258</v>
      </c>
      <c r="S476" s="3">
        <v>5.4368888888888884</v>
      </c>
      <c r="T476" s="3">
        <v>8.0729999999999986</v>
      </c>
      <c r="U476" s="3">
        <v>0</v>
      </c>
      <c r="V476" s="3">
        <f>SUM(Table2[[#This Row],[Occupational Therapist Hours]:[OT Aide Hours]])/Table2[[#This Row],[MDS Census]]</f>
        <v>7.5301294358085094E-2</v>
      </c>
      <c r="W476" s="3">
        <v>5.6553333333333331</v>
      </c>
      <c r="X476" s="3">
        <v>10.21077777777778</v>
      </c>
      <c r="Y476" s="3">
        <v>0</v>
      </c>
      <c r="Z476" s="3">
        <f>SUM(Table2[[#This Row],[Physical Therapist (PT) Hours]:[PT Aide Hours]])/Table2[[#This Row],[MDS Census]]</f>
        <v>8.8434384096116939E-2</v>
      </c>
      <c r="AA476" s="3">
        <v>0</v>
      </c>
      <c r="AB476" s="3">
        <v>0</v>
      </c>
      <c r="AC476" s="3">
        <v>0</v>
      </c>
      <c r="AD476" s="3">
        <v>0</v>
      </c>
      <c r="AE476" s="3">
        <v>0</v>
      </c>
      <c r="AF476" s="3">
        <v>0</v>
      </c>
      <c r="AG476" s="3">
        <v>0</v>
      </c>
      <c r="AH476" s="1" t="s">
        <v>474</v>
      </c>
      <c r="AI476" s="17">
        <v>5</v>
      </c>
      <c r="AJ476" s="1"/>
    </row>
    <row r="477" spans="1:36" x14ac:dyDescent="0.2">
      <c r="A477" s="1" t="s">
        <v>680</v>
      </c>
      <c r="B477" s="1" t="s">
        <v>1159</v>
      </c>
      <c r="C477" s="1" t="s">
        <v>1443</v>
      </c>
      <c r="D477" s="1" t="s">
        <v>1741</v>
      </c>
      <c r="E477" s="3">
        <v>81.62222222222222</v>
      </c>
      <c r="F477" s="3">
        <v>6.4</v>
      </c>
      <c r="G477" s="3">
        <v>0.26666666666666666</v>
      </c>
      <c r="H477" s="3">
        <v>0.30555555555555558</v>
      </c>
      <c r="I477" s="3">
        <v>5.1555555555555559</v>
      </c>
      <c r="J477" s="3">
        <v>0</v>
      </c>
      <c r="K477" s="3">
        <v>0</v>
      </c>
      <c r="L477" s="3">
        <v>2.8381111111111119</v>
      </c>
      <c r="M477" s="3">
        <v>0</v>
      </c>
      <c r="N477" s="3">
        <v>5.5861111111111112</v>
      </c>
      <c r="O477" s="3">
        <f>SUM(Table2[[#This Row],[Qualified Social Work Staff Hours]:[Other Social Work Staff Hours]])/Table2[[#This Row],[MDS Census]]</f>
        <v>6.8438606044105635E-2</v>
      </c>
      <c r="P477" s="3">
        <v>0</v>
      </c>
      <c r="Q477" s="3">
        <v>13.161111111111111</v>
      </c>
      <c r="R477" s="3">
        <f>SUM(Table2[[#This Row],[Qualified Activities Professional Hours]:[Other Activities Professional Hours]])/Table2[[#This Row],[MDS Census]]</f>
        <v>0.16124421453852439</v>
      </c>
      <c r="S477" s="3">
        <v>6.2270000000000021</v>
      </c>
      <c r="T477" s="3">
        <v>10.339666666666663</v>
      </c>
      <c r="U477" s="3">
        <v>0</v>
      </c>
      <c r="V477" s="3">
        <f>SUM(Table2[[#This Row],[Occupational Therapist Hours]:[OT Aide Hours]])/Table2[[#This Row],[MDS Census]]</f>
        <v>0.20296760141573642</v>
      </c>
      <c r="W477" s="3">
        <v>9.8595555555555539</v>
      </c>
      <c r="X477" s="3">
        <v>13.836</v>
      </c>
      <c r="Y477" s="3">
        <v>0</v>
      </c>
      <c r="Z477" s="3">
        <f>SUM(Table2[[#This Row],[Physical Therapist (PT) Hours]:[PT Aide Hours]])/Table2[[#This Row],[MDS Census]]</f>
        <v>0.29030765042199835</v>
      </c>
      <c r="AA477" s="3">
        <v>0</v>
      </c>
      <c r="AB477" s="3">
        <v>0</v>
      </c>
      <c r="AC477" s="3">
        <v>0</v>
      </c>
      <c r="AD477" s="3">
        <v>0</v>
      </c>
      <c r="AE477" s="3">
        <v>0</v>
      </c>
      <c r="AF477" s="3">
        <v>0</v>
      </c>
      <c r="AG477" s="3">
        <v>0</v>
      </c>
      <c r="AH477" s="1" t="s">
        <v>475</v>
      </c>
      <c r="AI477" s="17">
        <v>5</v>
      </c>
      <c r="AJ477" s="1"/>
    </row>
    <row r="478" spans="1:36" x14ac:dyDescent="0.2">
      <c r="A478" s="1" t="s">
        <v>680</v>
      </c>
      <c r="B478" s="1" t="s">
        <v>1160</v>
      </c>
      <c r="C478" s="1" t="s">
        <v>1439</v>
      </c>
      <c r="D478" s="1" t="s">
        <v>1741</v>
      </c>
      <c r="E478" s="3">
        <v>101.38888888888889</v>
      </c>
      <c r="F478" s="3">
        <v>10</v>
      </c>
      <c r="G478" s="3">
        <v>2.3111111111111109</v>
      </c>
      <c r="H478" s="3">
        <v>0.36311111111111116</v>
      </c>
      <c r="I478" s="3">
        <v>9.2067777777777771</v>
      </c>
      <c r="J478" s="3">
        <v>0</v>
      </c>
      <c r="K478" s="3">
        <v>0</v>
      </c>
      <c r="L478" s="3">
        <v>5.572222222222222</v>
      </c>
      <c r="M478" s="3">
        <v>13.338888888888889</v>
      </c>
      <c r="N478" s="3">
        <v>0</v>
      </c>
      <c r="O478" s="3">
        <f>SUM(Table2[[#This Row],[Qualified Social Work Staff Hours]:[Other Social Work Staff Hours]])/Table2[[#This Row],[MDS Census]]</f>
        <v>0.13156164383561644</v>
      </c>
      <c r="P478" s="3">
        <v>5.2444444444444445</v>
      </c>
      <c r="Q478" s="3">
        <v>21.041666666666668</v>
      </c>
      <c r="R478" s="3">
        <f>SUM(Table2[[#This Row],[Qualified Activities Professional Hours]:[Other Activities Professional Hours]])/Table2[[#This Row],[MDS Census]]</f>
        <v>0.25926027397260276</v>
      </c>
      <c r="S478" s="3">
        <v>3.7083333333333335</v>
      </c>
      <c r="T478" s="3">
        <v>19.394444444444446</v>
      </c>
      <c r="U478" s="3">
        <v>0</v>
      </c>
      <c r="V478" s="3">
        <f>SUM(Table2[[#This Row],[Occupational Therapist Hours]:[OT Aide Hours]])/Table2[[#This Row],[MDS Census]]</f>
        <v>0.22786301369863016</v>
      </c>
      <c r="W478" s="3">
        <v>11.283333333333333</v>
      </c>
      <c r="X478" s="3">
        <v>14.402777777777779</v>
      </c>
      <c r="Y478" s="3">
        <v>0</v>
      </c>
      <c r="Z478" s="3">
        <f>SUM(Table2[[#This Row],[Physical Therapist (PT) Hours]:[PT Aide Hours]])/Table2[[#This Row],[MDS Census]]</f>
        <v>0.25334246575342467</v>
      </c>
      <c r="AA478" s="3">
        <v>0</v>
      </c>
      <c r="AB478" s="3">
        <v>0</v>
      </c>
      <c r="AC478" s="3">
        <v>0</v>
      </c>
      <c r="AD478" s="3">
        <v>0</v>
      </c>
      <c r="AE478" s="3">
        <v>0</v>
      </c>
      <c r="AF478" s="3">
        <v>0</v>
      </c>
      <c r="AG478" s="3">
        <v>0</v>
      </c>
      <c r="AH478" s="1" t="s">
        <v>476</v>
      </c>
      <c r="AI478" s="17">
        <v>5</v>
      </c>
      <c r="AJ478" s="1"/>
    </row>
    <row r="479" spans="1:36" x14ac:dyDescent="0.2">
      <c r="A479" s="1" t="s">
        <v>680</v>
      </c>
      <c r="B479" s="1" t="s">
        <v>1161</v>
      </c>
      <c r="C479" s="1" t="s">
        <v>1640</v>
      </c>
      <c r="D479" s="1" t="s">
        <v>1748</v>
      </c>
      <c r="E479" s="3">
        <v>23.844444444444445</v>
      </c>
      <c r="F479" s="3">
        <v>4.698222222222225</v>
      </c>
      <c r="G479" s="3">
        <v>0</v>
      </c>
      <c r="H479" s="3">
        <v>0.1111111111111111</v>
      </c>
      <c r="I479" s="3">
        <v>0.26666666666666666</v>
      </c>
      <c r="J479" s="3">
        <v>0</v>
      </c>
      <c r="K479" s="3">
        <v>0</v>
      </c>
      <c r="L479" s="3">
        <v>0</v>
      </c>
      <c r="M479" s="3">
        <v>0</v>
      </c>
      <c r="N479" s="3">
        <v>4.4713333333333338</v>
      </c>
      <c r="O479" s="3">
        <f>SUM(Table2[[#This Row],[Qualified Social Work Staff Hours]:[Other Social Work Staff Hours]])/Table2[[#This Row],[MDS Census]]</f>
        <v>0.18752096924510719</v>
      </c>
      <c r="P479" s="3">
        <v>2.8140000000000001</v>
      </c>
      <c r="Q479" s="3">
        <v>0</v>
      </c>
      <c r="R479" s="3">
        <f>SUM(Table2[[#This Row],[Qualified Activities Professional Hours]:[Other Activities Professional Hours]])/Table2[[#This Row],[MDS Census]]</f>
        <v>0.11801491146318732</v>
      </c>
      <c r="S479" s="3">
        <v>0.45699999999999996</v>
      </c>
      <c r="T479" s="3">
        <v>3.0877777777777782</v>
      </c>
      <c r="U479" s="3">
        <v>0</v>
      </c>
      <c r="V479" s="3">
        <f>SUM(Table2[[#This Row],[Occupational Therapist Hours]:[OT Aide Hours]])/Table2[[#This Row],[MDS Census]]</f>
        <v>0.14866262814538678</v>
      </c>
      <c r="W479" s="3">
        <v>0.44766666666666671</v>
      </c>
      <c r="X479" s="3">
        <v>4.6376666666666662</v>
      </c>
      <c r="Y479" s="3">
        <v>0</v>
      </c>
      <c r="Z479" s="3">
        <f>SUM(Table2[[#This Row],[Physical Therapist (PT) Hours]:[PT Aide Hours]])/Table2[[#This Row],[MDS Census]]</f>
        <v>0.21327120223671944</v>
      </c>
      <c r="AA479" s="3">
        <v>0</v>
      </c>
      <c r="AB479" s="3">
        <v>0</v>
      </c>
      <c r="AC479" s="3">
        <v>0</v>
      </c>
      <c r="AD479" s="3">
        <v>0</v>
      </c>
      <c r="AE479" s="3">
        <v>0</v>
      </c>
      <c r="AF479" s="3">
        <v>0</v>
      </c>
      <c r="AG479" s="3">
        <v>0</v>
      </c>
      <c r="AH479" s="1" t="s">
        <v>477</v>
      </c>
      <c r="AI479" s="17">
        <v>5</v>
      </c>
      <c r="AJ479" s="1"/>
    </row>
    <row r="480" spans="1:36" x14ac:dyDescent="0.2">
      <c r="A480" s="1" t="s">
        <v>680</v>
      </c>
      <c r="B480" s="1" t="s">
        <v>1162</v>
      </c>
      <c r="C480" s="1" t="s">
        <v>1439</v>
      </c>
      <c r="D480" s="1" t="s">
        <v>1741</v>
      </c>
      <c r="E480" s="3">
        <v>185.6888888888889</v>
      </c>
      <c r="F480" s="3">
        <v>50.916666666666664</v>
      </c>
      <c r="G480" s="3">
        <v>0.26666666666666666</v>
      </c>
      <c r="H480" s="3">
        <v>1.0900000000000001</v>
      </c>
      <c r="I480" s="3">
        <v>6.0844444444444443</v>
      </c>
      <c r="J480" s="3">
        <v>0</v>
      </c>
      <c r="K480" s="3">
        <v>1.6666666666666666E-2</v>
      </c>
      <c r="L480" s="3">
        <v>2.0208888888888885</v>
      </c>
      <c r="M480" s="3">
        <v>0</v>
      </c>
      <c r="N480" s="3">
        <v>11.219444444444445</v>
      </c>
      <c r="O480" s="3">
        <f>SUM(Table2[[#This Row],[Qualified Social Work Staff Hours]:[Other Social Work Staff Hours]])/Table2[[#This Row],[MDS Census]]</f>
        <v>6.0420655816179988E-2</v>
      </c>
      <c r="P480" s="3">
        <v>4.4444444444444446</v>
      </c>
      <c r="Q480" s="3">
        <v>4.6361111111111111</v>
      </c>
      <c r="R480" s="3">
        <f>SUM(Table2[[#This Row],[Qualified Activities Professional Hours]:[Other Activities Professional Hours]])/Table2[[#This Row],[MDS Census]]</f>
        <v>4.8901986596457635E-2</v>
      </c>
      <c r="S480" s="3">
        <v>8.3693333333333335</v>
      </c>
      <c r="T480" s="3">
        <v>9.4292222222222239</v>
      </c>
      <c r="U480" s="3">
        <v>0</v>
      </c>
      <c r="V480" s="3">
        <f>SUM(Table2[[#This Row],[Occupational Therapist Hours]:[OT Aide Hours]])/Table2[[#This Row],[MDS Census]]</f>
        <v>9.5851483963618977E-2</v>
      </c>
      <c r="W480" s="3">
        <v>9.0781111111111112</v>
      </c>
      <c r="X480" s="3">
        <v>7.7298888888888921</v>
      </c>
      <c r="Y480" s="3">
        <v>0.29588888888888892</v>
      </c>
      <c r="Z480" s="3">
        <f>SUM(Table2[[#This Row],[Physical Therapist (PT) Hours]:[PT Aide Hours]])/Table2[[#This Row],[MDS Census]]</f>
        <v>9.2110459550023949E-2</v>
      </c>
      <c r="AA480" s="3">
        <v>0</v>
      </c>
      <c r="AB480" s="3">
        <v>0</v>
      </c>
      <c r="AC480" s="3">
        <v>0</v>
      </c>
      <c r="AD480" s="3">
        <v>0</v>
      </c>
      <c r="AE480" s="3">
        <v>0</v>
      </c>
      <c r="AF480" s="3">
        <v>0</v>
      </c>
      <c r="AG480" s="3">
        <v>0.56111111111111112</v>
      </c>
      <c r="AH480" s="1" t="s">
        <v>478</v>
      </c>
      <c r="AI480" s="17">
        <v>5</v>
      </c>
      <c r="AJ480" s="1"/>
    </row>
    <row r="481" spans="1:36" x14ac:dyDescent="0.2">
      <c r="A481" s="1" t="s">
        <v>680</v>
      </c>
      <c r="B481" s="1" t="s">
        <v>1163</v>
      </c>
      <c r="C481" s="1" t="s">
        <v>1385</v>
      </c>
      <c r="D481" s="1" t="s">
        <v>1728</v>
      </c>
      <c r="E481" s="3">
        <v>16.288888888888888</v>
      </c>
      <c r="F481" s="3">
        <v>3.6190000000000011</v>
      </c>
      <c r="G481" s="3">
        <v>0</v>
      </c>
      <c r="H481" s="3">
        <v>9.7222222222222224E-2</v>
      </c>
      <c r="I481" s="3">
        <v>0.26666666666666666</v>
      </c>
      <c r="J481" s="3">
        <v>0</v>
      </c>
      <c r="K481" s="3">
        <v>0</v>
      </c>
      <c r="L481" s="3">
        <v>0.44399999999999995</v>
      </c>
      <c r="M481" s="3">
        <v>0</v>
      </c>
      <c r="N481" s="3">
        <v>6.5100000000000007</v>
      </c>
      <c r="O481" s="3">
        <f>SUM(Table2[[#This Row],[Qualified Social Work Staff Hours]:[Other Social Work Staff Hours]])/Table2[[#This Row],[MDS Census]]</f>
        <v>0.3996589358799455</v>
      </c>
      <c r="P481" s="3">
        <v>5.0522222222222224</v>
      </c>
      <c r="Q481" s="3">
        <v>0</v>
      </c>
      <c r="R481" s="3">
        <f>SUM(Table2[[#This Row],[Qualified Activities Professional Hours]:[Other Activities Professional Hours]])/Table2[[#This Row],[MDS Census]]</f>
        <v>0.31016371077762622</v>
      </c>
      <c r="S481" s="3">
        <v>0.32066666666666671</v>
      </c>
      <c r="T481" s="3">
        <v>3.5486666666666693</v>
      </c>
      <c r="U481" s="3">
        <v>0</v>
      </c>
      <c r="V481" s="3">
        <f>SUM(Table2[[#This Row],[Occupational Therapist Hours]:[OT Aide Hours]])/Table2[[#This Row],[MDS Census]]</f>
        <v>0.23754433833560729</v>
      </c>
      <c r="W481" s="3">
        <v>0.47477777777777769</v>
      </c>
      <c r="X481" s="3">
        <v>1.8928888888888884</v>
      </c>
      <c r="Y481" s="3">
        <v>0</v>
      </c>
      <c r="Z481" s="3">
        <f>SUM(Table2[[#This Row],[Physical Therapist (PT) Hours]:[PT Aide Hours]])/Table2[[#This Row],[MDS Census]]</f>
        <v>0.14535470668485673</v>
      </c>
      <c r="AA481" s="3">
        <v>0</v>
      </c>
      <c r="AB481" s="3">
        <v>0</v>
      </c>
      <c r="AC481" s="3">
        <v>0</v>
      </c>
      <c r="AD481" s="3">
        <v>0</v>
      </c>
      <c r="AE481" s="3">
        <v>0</v>
      </c>
      <c r="AF481" s="3">
        <v>0</v>
      </c>
      <c r="AG481" s="3">
        <v>0</v>
      </c>
      <c r="AH481" s="1" t="s">
        <v>479</v>
      </c>
      <c r="AI481" s="17">
        <v>5</v>
      </c>
      <c r="AJ481" s="1"/>
    </row>
    <row r="482" spans="1:36" x14ac:dyDescent="0.2">
      <c r="A482" s="1" t="s">
        <v>680</v>
      </c>
      <c r="B482" s="1" t="s">
        <v>1164</v>
      </c>
      <c r="C482" s="1" t="s">
        <v>1625</v>
      </c>
      <c r="D482" s="1" t="s">
        <v>1773</v>
      </c>
      <c r="E482" s="3">
        <v>11.455555555555556</v>
      </c>
      <c r="F482" s="3">
        <v>2.2408888888888892</v>
      </c>
      <c r="G482" s="3">
        <v>0</v>
      </c>
      <c r="H482" s="3">
        <v>0</v>
      </c>
      <c r="I482" s="3">
        <v>0</v>
      </c>
      <c r="J482" s="3">
        <v>0</v>
      </c>
      <c r="K482" s="3">
        <v>0</v>
      </c>
      <c r="L482" s="3">
        <v>0</v>
      </c>
      <c r="M482" s="3">
        <v>0</v>
      </c>
      <c r="N482" s="3">
        <v>0.98711111111111149</v>
      </c>
      <c r="O482" s="3">
        <f>SUM(Table2[[#This Row],[Qualified Social Work Staff Hours]:[Other Social Work Staff Hours]])/Table2[[#This Row],[MDS Census]]</f>
        <v>8.6168768186226999E-2</v>
      </c>
      <c r="P482" s="3">
        <v>0.99166666666666681</v>
      </c>
      <c r="Q482" s="3">
        <v>2.1352222222222221</v>
      </c>
      <c r="R482" s="3">
        <f>SUM(Table2[[#This Row],[Qualified Activities Professional Hours]:[Other Activities Professional Hours]])/Table2[[#This Row],[MDS Census]]</f>
        <v>0.27295829291949564</v>
      </c>
      <c r="S482" s="3">
        <v>1.3888888888888888E-2</v>
      </c>
      <c r="T482" s="3">
        <v>0.3</v>
      </c>
      <c r="U482" s="3">
        <v>0</v>
      </c>
      <c r="V482" s="3">
        <f>SUM(Table2[[#This Row],[Occupational Therapist Hours]:[OT Aide Hours]])/Table2[[#This Row],[MDS Census]]</f>
        <v>2.740058195926285E-2</v>
      </c>
      <c r="W482" s="3">
        <v>0.1388888888888889</v>
      </c>
      <c r="X482" s="3">
        <v>0.16111111111111112</v>
      </c>
      <c r="Y482" s="3">
        <v>0</v>
      </c>
      <c r="Z482" s="3">
        <f>SUM(Table2[[#This Row],[Physical Therapist (PT) Hours]:[PT Aide Hours]])/Table2[[#This Row],[MDS Census]]</f>
        <v>2.6188166828322021E-2</v>
      </c>
      <c r="AA482" s="3">
        <v>0</v>
      </c>
      <c r="AB482" s="3">
        <v>0</v>
      </c>
      <c r="AC482" s="3">
        <v>0</v>
      </c>
      <c r="AD482" s="3">
        <v>0</v>
      </c>
      <c r="AE482" s="3">
        <v>0</v>
      </c>
      <c r="AF482" s="3">
        <v>0</v>
      </c>
      <c r="AG482" s="3">
        <v>0</v>
      </c>
      <c r="AH482" s="1" t="s">
        <v>480</v>
      </c>
      <c r="AI482" s="17">
        <v>5</v>
      </c>
      <c r="AJ482" s="1"/>
    </row>
    <row r="483" spans="1:36" x14ac:dyDescent="0.2">
      <c r="A483" s="1" t="s">
        <v>680</v>
      </c>
      <c r="B483" s="1" t="s">
        <v>1165</v>
      </c>
      <c r="C483" s="1" t="s">
        <v>1498</v>
      </c>
      <c r="D483" s="1" t="s">
        <v>1744</v>
      </c>
      <c r="E483" s="3">
        <v>77.811111111111117</v>
      </c>
      <c r="F483" s="3">
        <v>5.7777777777777777</v>
      </c>
      <c r="G483" s="3">
        <v>0.26666666666666666</v>
      </c>
      <c r="H483" s="3">
        <v>0.28333333333333333</v>
      </c>
      <c r="I483" s="3">
        <v>5.5111111111111111</v>
      </c>
      <c r="J483" s="3">
        <v>0</v>
      </c>
      <c r="K483" s="3">
        <v>0</v>
      </c>
      <c r="L483" s="3">
        <v>7.6434444444444418</v>
      </c>
      <c r="M483" s="3">
        <v>5.2222222222222223</v>
      </c>
      <c r="N483" s="3">
        <v>0</v>
      </c>
      <c r="O483" s="3">
        <f>SUM(Table2[[#This Row],[Qualified Social Work Staff Hours]:[Other Social Work Staff Hours]])/Table2[[#This Row],[MDS Census]]</f>
        <v>6.7114093959731544E-2</v>
      </c>
      <c r="P483" s="3">
        <v>5.6888888888888891</v>
      </c>
      <c r="Q483" s="3">
        <v>10.505555555555556</v>
      </c>
      <c r="R483" s="3">
        <f>SUM(Table2[[#This Row],[Qualified Activities Professional Hours]:[Other Activities Professional Hours]])/Table2[[#This Row],[MDS Census]]</f>
        <v>0.20812508924746539</v>
      </c>
      <c r="S483" s="3">
        <v>3.7884444444444441</v>
      </c>
      <c r="T483" s="3">
        <v>4.6966666666666654</v>
      </c>
      <c r="U483" s="3">
        <v>0</v>
      </c>
      <c r="V483" s="3">
        <f>SUM(Table2[[#This Row],[Occupational Therapist Hours]:[OT Aide Hours]])/Table2[[#This Row],[MDS Census]]</f>
        <v>0.10904755104955016</v>
      </c>
      <c r="W483" s="3">
        <v>3.8860000000000006</v>
      </c>
      <c r="X483" s="3">
        <v>6.6318888888888887</v>
      </c>
      <c r="Y483" s="3">
        <v>0</v>
      </c>
      <c r="Z483" s="3">
        <f>SUM(Table2[[#This Row],[Physical Therapist (PT) Hours]:[PT Aide Hours]])/Table2[[#This Row],[MDS Census]]</f>
        <v>0.13517206911323718</v>
      </c>
      <c r="AA483" s="3">
        <v>0</v>
      </c>
      <c r="AB483" s="3">
        <v>0</v>
      </c>
      <c r="AC483" s="3">
        <v>0</v>
      </c>
      <c r="AD483" s="3">
        <v>0</v>
      </c>
      <c r="AE483" s="3">
        <v>0</v>
      </c>
      <c r="AF483" s="3">
        <v>0</v>
      </c>
      <c r="AG483" s="3">
        <v>0</v>
      </c>
      <c r="AH483" s="1" t="s">
        <v>481</v>
      </c>
      <c r="AI483" s="17">
        <v>5</v>
      </c>
      <c r="AJ483" s="1"/>
    </row>
    <row r="484" spans="1:36" x14ac:dyDescent="0.2">
      <c r="A484" s="1" t="s">
        <v>680</v>
      </c>
      <c r="B484" s="1" t="s">
        <v>1166</v>
      </c>
      <c r="C484" s="1" t="s">
        <v>1551</v>
      </c>
      <c r="D484" s="1" t="s">
        <v>1717</v>
      </c>
      <c r="E484" s="3">
        <v>40.777777777777779</v>
      </c>
      <c r="F484" s="3">
        <v>5.7142222222222259</v>
      </c>
      <c r="G484" s="3">
        <v>0</v>
      </c>
      <c r="H484" s="3">
        <v>0.20533333333333334</v>
      </c>
      <c r="I484" s="3">
        <v>0.26666666666666666</v>
      </c>
      <c r="J484" s="3">
        <v>0</v>
      </c>
      <c r="K484" s="3">
        <v>0</v>
      </c>
      <c r="L484" s="3">
        <v>1.0569999999999997</v>
      </c>
      <c r="M484" s="3">
        <v>0</v>
      </c>
      <c r="N484" s="3">
        <v>5.4555555555555557</v>
      </c>
      <c r="O484" s="3">
        <f>SUM(Table2[[#This Row],[Qualified Social Work Staff Hours]:[Other Social Work Staff Hours]])/Table2[[#This Row],[MDS Census]]</f>
        <v>0.1337874659400545</v>
      </c>
      <c r="P484" s="3">
        <v>5.2055555555555557</v>
      </c>
      <c r="Q484" s="3">
        <v>0</v>
      </c>
      <c r="R484" s="3">
        <f>SUM(Table2[[#This Row],[Qualified Activities Professional Hours]:[Other Activities Professional Hours]])/Table2[[#This Row],[MDS Census]]</f>
        <v>0.1276566757493188</v>
      </c>
      <c r="S484" s="3">
        <v>0.84066666666666678</v>
      </c>
      <c r="T484" s="3">
        <v>4.4415555555555555</v>
      </c>
      <c r="U484" s="3">
        <v>0</v>
      </c>
      <c r="V484" s="3">
        <f>SUM(Table2[[#This Row],[Occupational Therapist Hours]:[OT Aide Hours]])/Table2[[#This Row],[MDS Census]]</f>
        <v>0.12953678474114441</v>
      </c>
      <c r="W484" s="3">
        <v>0.58211111111111125</v>
      </c>
      <c r="X484" s="3">
        <v>2.761333333333333</v>
      </c>
      <c r="Y484" s="3">
        <v>0</v>
      </c>
      <c r="Z484" s="3">
        <f>SUM(Table2[[#This Row],[Physical Therapist (PT) Hours]:[PT Aide Hours]])/Table2[[#This Row],[MDS Census]]</f>
        <v>8.1991825613079009E-2</v>
      </c>
      <c r="AA484" s="3">
        <v>0</v>
      </c>
      <c r="AB484" s="3">
        <v>0</v>
      </c>
      <c r="AC484" s="3">
        <v>0</v>
      </c>
      <c r="AD484" s="3">
        <v>0</v>
      </c>
      <c r="AE484" s="3">
        <v>0</v>
      </c>
      <c r="AF484" s="3">
        <v>0</v>
      </c>
      <c r="AG484" s="3">
        <v>0</v>
      </c>
      <c r="AH484" s="1" t="s">
        <v>482</v>
      </c>
      <c r="AI484" s="17">
        <v>5</v>
      </c>
      <c r="AJ484" s="1"/>
    </row>
    <row r="485" spans="1:36" x14ac:dyDescent="0.2">
      <c r="A485" s="1" t="s">
        <v>680</v>
      </c>
      <c r="B485" s="1" t="s">
        <v>1167</v>
      </c>
      <c r="C485" s="1" t="s">
        <v>1443</v>
      </c>
      <c r="D485" s="1" t="s">
        <v>1741</v>
      </c>
      <c r="E485" s="3">
        <v>127.24444444444444</v>
      </c>
      <c r="F485" s="3">
        <v>5.6</v>
      </c>
      <c r="G485" s="3">
        <v>1.7333333333333334</v>
      </c>
      <c r="H485" s="3">
        <v>0.45555555555555555</v>
      </c>
      <c r="I485" s="3">
        <v>0</v>
      </c>
      <c r="J485" s="3">
        <v>0</v>
      </c>
      <c r="K485" s="3">
        <v>0</v>
      </c>
      <c r="L485" s="3">
        <v>14.17555555555556</v>
      </c>
      <c r="M485" s="3">
        <v>0</v>
      </c>
      <c r="N485" s="3">
        <v>20.094444444444445</v>
      </c>
      <c r="O485" s="3">
        <f>SUM(Table2[[#This Row],[Qualified Social Work Staff Hours]:[Other Social Work Staff Hours]])/Table2[[#This Row],[MDS Census]]</f>
        <v>0.15792001397135871</v>
      </c>
      <c r="P485" s="3">
        <v>5.6</v>
      </c>
      <c r="Q485" s="3">
        <v>27.31388888888889</v>
      </c>
      <c r="R485" s="3">
        <f>SUM(Table2[[#This Row],[Qualified Activities Professional Hours]:[Other Activities Professional Hours]])/Table2[[#This Row],[MDS Census]]</f>
        <v>0.25866660845267203</v>
      </c>
      <c r="S485" s="3">
        <v>11.755666666666668</v>
      </c>
      <c r="T485" s="3">
        <v>8.6115555555555545</v>
      </c>
      <c r="U485" s="3">
        <v>0</v>
      </c>
      <c r="V485" s="3">
        <f>SUM(Table2[[#This Row],[Occupational Therapist Hours]:[OT Aide Hours]])/Table2[[#This Row],[MDS Census]]</f>
        <v>0.16006374432413556</v>
      </c>
      <c r="W485" s="3">
        <v>9.5995555555555558</v>
      </c>
      <c r="X485" s="3">
        <v>14.829999999999998</v>
      </c>
      <c r="Y485" s="3">
        <v>2.3111111111111109</v>
      </c>
      <c r="Z485" s="3">
        <f>SUM(Table2[[#This Row],[Physical Therapist (PT) Hours]:[PT Aide Hours]])/Table2[[#This Row],[MDS Census]]</f>
        <v>0.21015193852602163</v>
      </c>
      <c r="AA485" s="3">
        <v>0</v>
      </c>
      <c r="AB485" s="3">
        <v>0</v>
      </c>
      <c r="AC485" s="3">
        <v>0</v>
      </c>
      <c r="AD485" s="3">
        <v>0</v>
      </c>
      <c r="AE485" s="3">
        <v>0</v>
      </c>
      <c r="AF485" s="3">
        <v>6.7722222222222221</v>
      </c>
      <c r="AG485" s="3">
        <v>0</v>
      </c>
      <c r="AH485" s="1" t="s">
        <v>483</v>
      </c>
      <c r="AI485" s="17">
        <v>5</v>
      </c>
      <c r="AJ485" s="1"/>
    </row>
    <row r="486" spans="1:36" x14ac:dyDescent="0.2">
      <c r="A486" s="1" t="s">
        <v>680</v>
      </c>
      <c r="B486" s="1" t="s">
        <v>1168</v>
      </c>
      <c r="C486" s="1" t="s">
        <v>1439</v>
      </c>
      <c r="D486" s="1" t="s">
        <v>1741</v>
      </c>
      <c r="E486" s="3">
        <v>146.63333333333333</v>
      </c>
      <c r="F486" s="3">
        <v>50.522222222222226</v>
      </c>
      <c r="G486" s="3">
        <v>0.22222222222222221</v>
      </c>
      <c r="H486" s="3">
        <v>0.91222222222222216</v>
      </c>
      <c r="I486" s="3">
        <v>8.3072222222222241</v>
      </c>
      <c r="J486" s="3">
        <v>0</v>
      </c>
      <c r="K486" s="3">
        <v>4.1111111111111105E-2</v>
      </c>
      <c r="L486" s="3">
        <v>4.3002222222222217</v>
      </c>
      <c r="M486" s="3">
        <v>0</v>
      </c>
      <c r="N486" s="3">
        <v>9.3805555555555564</v>
      </c>
      <c r="O486" s="3">
        <f>SUM(Table2[[#This Row],[Qualified Social Work Staff Hours]:[Other Social Work Staff Hours]])/Table2[[#This Row],[MDS Census]]</f>
        <v>6.3972872622565749E-2</v>
      </c>
      <c r="P486" s="3">
        <v>10.963888888888889</v>
      </c>
      <c r="Q486" s="3">
        <v>1.8472222222222223</v>
      </c>
      <c r="R486" s="3">
        <f>SUM(Table2[[#This Row],[Qualified Activities Professional Hours]:[Other Activities Professional Hours]])/Table2[[#This Row],[MDS Census]]</f>
        <v>8.736834128968704E-2</v>
      </c>
      <c r="S486" s="3">
        <v>14.014666666666669</v>
      </c>
      <c r="T486" s="3">
        <v>9.6081111111111106</v>
      </c>
      <c r="U486" s="3">
        <v>0</v>
      </c>
      <c r="V486" s="3">
        <f>SUM(Table2[[#This Row],[Occupational Therapist Hours]:[OT Aide Hours]])/Table2[[#This Row],[MDS Census]]</f>
        <v>0.16110100780480413</v>
      </c>
      <c r="W486" s="3">
        <v>9.8157777777777806</v>
      </c>
      <c r="X486" s="3">
        <v>9.0510000000000019</v>
      </c>
      <c r="Y486" s="3">
        <v>0</v>
      </c>
      <c r="Z486" s="3">
        <f>SUM(Table2[[#This Row],[Physical Therapist (PT) Hours]:[PT Aide Hours]])/Table2[[#This Row],[MDS Census]]</f>
        <v>0.12866636356747752</v>
      </c>
      <c r="AA486" s="3">
        <v>0</v>
      </c>
      <c r="AB486" s="3">
        <v>0</v>
      </c>
      <c r="AC486" s="3">
        <v>0</v>
      </c>
      <c r="AD486" s="3">
        <v>0</v>
      </c>
      <c r="AE486" s="3">
        <v>0</v>
      </c>
      <c r="AF486" s="3">
        <v>1.8822222222222222</v>
      </c>
      <c r="AG486" s="3">
        <v>0.13666666666666666</v>
      </c>
      <c r="AH486" s="1" t="s">
        <v>484</v>
      </c>
      <c r="AI486" s="17">
        <v>5</v>
      </c>
      <c r="AJ486" s="1"/>
    </row>
    <row r="487" spans="1:36" x14ac:dyDescent="0.2">
      <c r="A487" s="1" t="s">
        <v>680</v>
      </c>
      <c r="B487" s="1" t="s">
        <v>1169</v>
      </c>
      <c r="C487" s="1" t="s">
        <v>1515</v>
      </c>
      <c r="D487" s="1" t="s">
        <v>1741</v>
      </c>
      <c r="E487" s="3">
        <v>38.655555555555559</v>
      </c>
      <c r="F487" s="3">
        <v>8.35</v>
      </c>
      <c r="G487" s="3">
        <v>0.36666666666666664</v>
      </c>
      <c r="H487" s="3">
        <v>0.26111111111111113</v>
      </c>
      <c r="I487" s="3">
        <v>5.7055555555555557</v>
      </c>
      <c r="J487" s="3">
        <v>0</v>
      </c>
      <c r="K487" s="3">
        <v>0</v>
      </c>
      <c r="L487" s="3">
        <v>1.5165555555555559</v>
      </c>
      <c r="M487" s="3">
        <v>4.4444444444444446E-2</v>
      </c>
      <c r="N487" s="3">
        <v>0.26666666666666666</v>
      </c>
      <c r="O487" s="3">
        <f>SUM(Table2[[#This Row],[Qualified Social Work Staff Hours]:[Other Social Work Staff Hours]])/Table2[[#This Row],[MDS Census]]</f>
        <v>8.0482897384305824E-3</v>
      </c>
      <c r="P487" s="3">
        <v>0</v>
      </c>
      <c r="Q487" s="3">
        <v>17.008333333333333</v>
      </c>
      <c r="R487" s="3">
        <f>SUM(Table2[[#This Row],[Qualified Activities Professional Hours]:[Other Activities Professional Hours]])/Table2[[#This Row],[MDS Census]]</f>
        <v>0.43999712561080767</v>
      </c>
      <c r="S487" s="3">
        <v>5.581999999999999</v>
      </c>
      <c r="T487" s="3">
        <v>6.9044444444444428</v>
      </c>
      <c r="U487" s="3">
        <v>0</v>
      </c>
      <c r="V487" s="3">
        <f>SUM(Table2[[#This Row],[Occupational Therapist Hours]:[OT Aide Hours]])/Table2[[#This Row],[MDS Census]]</f>
        <v>0.32301810865191133</v>
      </c>
      <c r="W487" s="3">
        <v>5.84</v>
      </c>
      <c r="X487" s="3">
        <v>17.992333333333331</v>
      </c>
      <c r="Y487" s="3">
        <v>5.0111111111111111</v>
      </c>
      <c r="Z487" s="3">
        <f>SUM(Table2[[#This Row],[Physical Therapist (PT) Hours]:[PT Aide Hours]])/Table2[[#This Row],[MDS Census]]</f>
        <v>0.7461655648174762</v>
      </c>
      <c r="AA487" s="3">
        <v>0</v>
      </c>
      <c r="AB487" s="3">
        <v>9.7222222222222224E-2</v>
      </c>
      <c r="AC487" s="3">
        <v>0</v>
      </c>
      <c r="AD487" s="3">
        <v>0</v>
      </c>
      <c r="AE487" s="3">
        <v>0</v>
      </c>
      <c r="AF487" s="3">
        <v>0</v>
      </c>
      <c r="AG487" s="3">
        <v>0</v>
      </c>
      <c r="AH487" s="1" t="s">
        <v>485</v>
      </c>
      <c r="AI487" s="17">
        <v>5</v>
      </c>
      <c r="AJ487" s="1"/>
    </row>
    <row r="488" spans="1:36" x14ac:dyDescent="0.2">
      <c r="A488" s="1" t="s">
        <v>680</v>
      </c>
      <c r="B488" s="1" t="s">
        <v>1170</v>
      </c>
      <c r="C488" s="1" t="s">
        <v>1533</v>
      </c>
      <c r="D488" s="1" t="s">
        <v>1706</v>
      </c>
      <c r="E488" s="3">
        <v>60.888888888888886</v>
      </c>
      <c r="F488" s="3">
        <v>6.2777777777777777</v>
      </c>
      <c r="G488" s="3">
        <v>0</v>
      </c>
      <c r="H488" s="3">
        <v>0</v>
      </c>
      <c r="I488" s="3">
        <v>0</v>
      </c>
      <c r="J488" s="3">
        <v>0</v>
      </c>
      <c r="K488" s="3">
        <v>0</v>
      </c>
      <c r="L488" s="3">
        <v>4.4338888888888883</v>
      </c>
      <c r="M488" s="3">
        <v>0</v>
      </c>
      <c r="N488" s="3">
        <v>5.7305555555555552</v>
      </c>
      <c r="O488" s="3">
        <f>SUM(Table2[[#This Row],[Qualified Social Work Staff Hours]:[Other Social Work Staff Hours]])/Table2[[#This Row],[MDS Census]]</f>
        <v>9.4114963503649632E-2</v>
      </c>
      <c r="P488" s="3">
        <v>0</v>
      </c>
      <c r="Q488" s="3">
        <v>14.752777777777778</v>
      </c>
      <c r="R488" s="3">
        <f>SUM(Table2[[#This Row],[Qualified Activities Professional Hours]:[Other Activities Professional Hours]])/Table2[[#This Row],[MDS Census]]</f>
        <v>0.24229014598540147</v>
      </c>
      <c r="S488" s="3">
        <v>1.7232222222222222</v>
      </c>
      <c r="T488" s="3">
        <v>5.6222222222222227</v>
      </c>
      <c r="U488" s="3">
        <v>0</v>
      </c>
      <c r="V488" s="3">
        <f>SUM(Table2[[#This Row],[Occupational Therapist Hours]:[OT Aide Hours]])/Table2[[#This Row],[MDS Census]]</f>
        <v>0.12063686131386862</v>
      </c>
      <c r="W488" s="3">
        <v>5.6082222222222224</v>
      </c>
      <c r="X488" s="3">
        <v>6.6623333333333337</v>
      </c>
      <c r="Y488" s="3">
        <v>0</v>
      </c>
      <c r="Z488" s="3">
        <f>SUM(Table2[[#This Row],[Physical Therapist (PT) Hours]:[PT Aide Hours]])/Table2[[#This Row],[MDS Census]]</f>
        <v>0.20152372262773727</v>
      </c>
      <c r="AA488" s="3">
        <v>0</v>
      </c>
      <c r="AB488" s="3">
        <v>0</v>
      </c>
      <c r="AC488" s="3">
        <v>0</v>
      </c>
      <c r="AD488" s="3">
        <v>0</v>
      </c>
      <c r="AE488" s="3">
        <v>0</v>
      </c>
      <c r="AF488" s="3">
        <v>0</v>
      </c>
      <c r="AG488" s="3">
        <v>0</v>
      </c>
      <c r="AH488" s="1" t="s">
        <v>486</v>
      </c>
      <c r="AI488" s="17">
        <v>5</v>
      </c>
      <c r="AJ488" s="1"/>
    </row>
    <row r="489" spans="1:36" x14ac:dyDescent="0.2">
      <c r="A489" s="1" t="s">
        <v>680</v>
      </c>
      <c r="B489" s="1" t="s">
        <v>1171</v>
      </c>
      <c r="C489" s="1" t="s">
        <v>1641</v>
      </c>
      <c r="D489" s="1" t="s">
        <v>1733</v>
      </c>
      <c r="E489" s="3">
        <v>47.8</v>
      </c>
      <c r="F489" s="3">
        <v>5.25</v>
      </c>
      <c r="G489" s="3">
        <v>0.73333333333333328</v>
      </c>
      <c r="H489" s="3">
        <v>0.18333333333333332</v>
      </c>
      <c r="I489" s="3">
        <v>5.333333333333333</v>
      </c>
      <c r="J489" s="3">
        <v>0</v>
      </c>
      <c r="K489" s="3">
        <v>0</v>
      </c>
      <c r="L489" s="3">
        <v>4.2464444444444442</v>
      </c>
      <c r="M489" s="3">
        <v>9.5</v>
      </c>
      <c r="N489" s="3">
        <v>0</v>
      </c>
      <c r="O489" s="3">
        <f>SUM(Table2[[#This Row],[Qualified Social Work Staff Hours]:[Other Social Work Staff Hours]])/Table2[[#This Row],[MDS Census]]</f>
        <v>0.19874476987447701</v>
      </c>
      <c r="P489" s="3">
        <v>18.730555555555554</v>
      </c>
      <c r="Q489" s="3">
        <v>5.0777777777777775</v>
      </c>
      <c r="R489" s="3">
        <f>SUM(Table2[[#This Row],[Qualified Activities Professional Hours]:[Other Activities Professional Hours]])/Table2[[#This Row],[MDS Census]]</f>
        <v>0.49808228730822868</v>
      </c>
      <c r="S489" s="3">
        <v>4.6041111111111102</v>
      </c>
      <c r="T489" s="3">
        <v>8.4303333333333335</v>
      </c>
      <c r="U489" s="3">
        <v>0</v>
      </c>
      <c r="V489" s="3">
        <f>SUM(Table2[[#This Row],[Occupational Therapist Hours]:[OT Aide Hours]])/Table2[[#This Row],[MDS Census]]</f>
        <v>0.27268712226871222</v>
      </c>
      <c r="W489" s="3">
        <v>7.2296666666666658</v>
      </c>
      <c r="X489" s="3">
        <v>16.65388888888889</v>
      </c>
      <c r="Y489" s="3">
        <v>0</v>
      </c>
      <c r="Z489" s="3">
        <f>SUM(Table2[[#This Row],[Physical Therapist (PT) Hours]:[PT Aide Hours]])/Table2[[#This Row],[MDS Census]]</f>
        <v>0.49965597396559747</v>
      </c>
      <c r="AA489" s="3">
        <v>0</v>
      </c>
      <c r="AB489" s="3">
        <v>0</v>
      </c>
      <c r="AC489" s="3">
        <v>0</v>
      </c>
      <c r="AD489" s="3">
        <v>0</v>
      </c>
      <c r="AE489" s="3">
        <v>0</v>
      </c>
      <c r="AF489" s="3">
        <v>0</v>
      </c>
      <c r="AG489" s="3">
        <v>0</v>
      </c>
      <c r="AH489" s="1" t="s">
        <v>487</v>
      </c>
      <c r="AI489" s="17">
        <v>5</v>
      </c>
      <c r="AJ489" s="1"/>
    </row>
    <row r="490" spans="1:36" x14ac:dyDescent="0.2">
      <c r="A490" s="1" t="s">
        <v>680</v>
      </c>
      <c r="B490" s="1" t="s">
        <v>1172</v>
      </c>
      <c r="C490" s="1" t="s">
        <v>1421</v>
      </c>
      <c r="D490" s="1" t="s">
        <v>1745</v>
      </c>
      <c r="E490" s="3">
        <v>75.733333333333334</v>
      </c>
      <c r="F490" s="3">
        <v>11.555555555555555</v>
      </c>
      <c r="G490" s="3">
        <v>0.72222222222222221</v>
      </c>
      <c r="H490" s="3">
        <v>0.2722222222222222</v>
      </c>
      <c r="I490" s="3">
        <v>0.88888888888888884</v>
      </c>
      <c r="J490" s="3">
        <v>0</v>
      </c>
      <c r="K490" s="3">
        <v>0</v>
      </c>
      <c r="L490" s="3">
        <v>1.1680000000000004</v>
      </c>
      <c r="M490" s="3">
        <v>0</v>
      </c>
      <c r="N490" s="3">
        <v>0.1</v>
      </c>
      <c r="O490" s="3">
        <f>SUM(Table2[[#This Row],[Qualified Social Work Staff Hours]:[Other Social Work Staff Hours]])/Table2[[#This Row],[MDS Census]]</f>
        <v>1.3204225352112676E-3</v>
      </c>
      <c r="P490" s="3">
        <v>5.7</v>
      </c>
      <c r="Q490" s="3">
        <v>9.94</v>
      </c>
      <c r="R490" s="3">
        <f>SUM(Table2[[#This Row],[Qualified Activities Professional Hours]:[Other Activities Professional Hours]])/Table2[[#This Row],[MDS Census]]</f>
        <v>0.20651408450704226</v>
      </c>
      <c r="S490" s="3">
        <v>0.84588888888888902</v>
      </c>
      <c r="T490" s="3">
        <v>3.4226666666666676</v>
      </c>
      <c r="U490" s="3">
        <v>0</v>
      </c>
      <c r="V490" s="3">
        <f>SUM(Table2[[#This Row],[Occupational Therapist Hours]:[OT Aide Hours]])/Table2[[#This Row],[MDS Census]]</f>
        <v>5.6362969483568087E-2</v>
      </c>
      <c r="W490" s="3">
        <v>1.0258888888888886</v>
      </c>
      <c r="X490" s="3">
        <v>6.4597777777777781</v>
      </c>
      <c r="Y490" s="3">
        <v>0</v>
      </c>
      <c r="Z490" s="3">
        <f>SUM(Table2[[#This Row],[Physical Therapist (PT) Hours]:[PT Aide Hours]])/Table2[[#This Row],[MDS Census]]</f>
        <v>9.8842429577464794E-2</v>
      </c>
      <c r="AA490" s="3">
        <v>4.083333333333333</v>
      </c>
      <c r="AB490" s="3">
        <v>0</v>
      </c>
      <c r="AC490" s="3">
        <v>0</v>
      </c>
      <c r="AD490" s="3">
        <v>0</v>
      </c>
      <c r="AE490" s="3">
        <v>0</v>
      </c>
      <c r="AF490" s="3">
        <v>0</v>
      </c>
      <c r="AG490" s="3">
        <v>0</v>
      </c>
      <c r="AH490" s="1" t="s">
        <v>488</v>
      </c>
      <c r="AI490" s="17">
        <v>5</v>
      </c>
      <c r="AJ490" s="1"/>
    </row>
    <row r="491" spans="1:36" x14ac:dyDescent="0.2">
      <c r="A491" s="1" t="s">
        <v>680</v>
      </c>
      <c r="B491" s="1" t="s">
        <v>1173</v>
      </c>
      <c r="C491" s="1" t="s">
        <v>1433</v>
      </c>
      <c r="D491" s="1" t="s">
        <v>1753</v>
      </c>
      <c r="E491" s="3">
        <v>39.322222222222223</v>
      </c>
      <c r="F491" s="3">
        <v>5.6</v>
      </c>
      <c r="G491" s="3">
        <v>0</v>
      </c>
      <c r="H491" s="3">
        <v>0</v>
      </c>
      <c r="I491" s="3">
        <v>0</v>
      </c>
      <c r="J491" s="3">
        <v>0</v>
      </c>
      <c r="K491" s="3">
        <v>0</v>
      </c>
      <c r="L491" s="3">
        <v>0.10166666666666667</v>
      </c>
      <c r="M491" s="3">
        <v>0</v>
      </c>
      <c r="N491" s="3">
        <v>0</v>
      </c>
      <c r="O491" s="3">
        <f>SUM(Table2[[#This Row],[Qualified Social Work Staff Hours]:[Other Social Work Staff Hours]])/Table2[[#This Row],[MDS Census]]</f>
        <v>0</v>
      </c>
      <c r="P491" s="3">
        <v>5.1472222222222221</v>
      </c>
      <c r="Q491" s="3">
        <v>10.738888888888889</v>
      </c>
      <c r="R491" s="3">
        <f>SUM(Table2[[#This Row],[Qualified Activities Professional Hours]:[Other Activities Professional Hours]])/Table2[[#This Row],[MDS Census]]</f>
        <v>0.40399830460582087</v>
      </c>
      <c r="S491" s="3">
        <v>0.30255555555555558</v>
      </c>
      <c r="T491" s="3">
        <v>4.2927777777777782</v>
      </c>
      <c r="U491" s="3">
        <v>0</v>
      </c>
      <c r="V491" s="3">
        <f>SUM(Table2[[#This Row],[Occupational Therapist Hours]:[OT Aide Hours]])/Table2[[#This Row],[MDS Census]]</f>
        <v>0.1168635207685787</v>
      </c>
      <c r="W491" s="3">
        <v>3.2145555555555561</v>
      </c>
      <c r="X491" s="3">
        <v>6.3948888888888868</v>
      </c>
      <c r="Y491" s="3">
        <v>0</v>
      </c>
      <c r="Z491" s="3">
        <f>SUM(Table2[[#This Row],[Physical Therapist (PT) Hours]:[PT Aide Hours]])/Table2[[#This Row],[MDS Census]]</f>
        <v>0.24437694263916354</v>
      </c>
      <c r="AA491" s="3">
        <v>0</v>
      </c>
      <c r="AB491" s="3">
        <v>0</v>
      </c>
      <c r="AC491" s="3">
        <v>0</v>
      </c>
      <c r="AD491" s="3">
        <v>0</v>
      </c>
      <c r="AE491" s="3">
        <v>0</v>
      </c>
      <c r="AF491" s="3">
        <v>0</v>
      </c>
      <c r="AG491" s="3">
        <v>0</v>
      </c>
      <c r="AH491" s="1" t="s">
        <v>489</v>
      </c>
      <c r="AI491" s="17">
        <v>5</v>
      </c>
      <c r="AJ491" s="1"/>
    </row>
    <row r="492" spans="1:36" x14ac:dyDescent="0.2">
      <c r="A492" s="1" t="s">
        <v>680</v>
      </c>
      <c r="B492" s="1" t="s">
        <v>1174</v>
      </c>
      <c r="C492" s="1" t="s">
        <v>1469</v>
      </c>
      <c r="D492" s="1" t="s">
        <v>1727</v>
      </c>
      <c r="E492" s="3">
        <v>64.522222222222226</v>
      </c>
      <c r="F492" s="3">
        <v>29.097222222222221</v>
      </c>
      <c r="G492" s="3">
        <v>0.12333333333333335</v>
      </c>
      <c r="H492" s="3">
        <v>0.44111111111111101</v>
      </c>
      <c r="I492" s="3">
        <v>0.47222222222222221</v>
      </c>
      <c r="J492" s="3">
        <v>0</v>
      </c>
      <c r="K492" s="3">
        <v>0</v>
      </c>
      <c r="L492" s="3">
        <v>1.9824444444444442</v>
      </c>
      <c r="M492" s="3">
        <v>0</v>
      </c>
      <c r="N492" s="3">
        <v>0</v>
      </c>
      <c r="O492" s="3">
        <f>SUM(Table2[[#This Row],[Qualified Social Work Staff Hours]:[Other Social Work Staff Hours]])/Table2[[#This Row],[MDS Census]]</f>
        <v>0</v>
      </c>
      <c r="P492" s="3">
        <v>5.5111111111111111</v>
      </c>
      <c r="Q492" s="3">
        <v>7.9249999999999998</v>
      </c>
      <c r="R492" s="3">
        <f>SUM(Table2[[#This Row],[Qualified Activities Professional Hours]:[Other Activities Professional Hours]])/Table2[[#This Row],[MDS Census]]</f>
        <v>0.20824005510590662</v>
      </c>
      <c r="S492" s="3">
        <v>4.8233333333333333</v>
      </c>
      <c r="T492" s="3">
        <v>12.76455555555555</v>
      </c>
      <c r="U492" s="3">
        <v>0</v>
      </c>
      <c r="V492" s="3">
        <f>SUM(Table2[[#This Row],[Occupational Therapist Hours]:[OT Aide Hours]])/Table2[[#This Row],[MDS Census]]</f>
        <v>0.27258653349405881</v>
      </c>
      <c r="W492" s="3">
        <v>3.0851111111111127</v>
      </c>
      <c r="X492" s="3">
        <v>12.673666666666668</v>
      </c>
      <c r="Y492" s="3">
        <v>0</v>
      </c>
      <c r="Z492" s="3">
        <f>SUM(Table2[[#This Row],[Physical Therapist (PT) Hours]:[PT Aide Hours]])/Table2[[#This Row],[MDS Census]]</f>
        <v>0.24423798863440677</v>
      </c>
      <c r="AA492" s="3">
        <v>0</v>
      </c>
      <c r="AB492" s="3">
        <v>0</v>
      </c>
      <c r="AC492" s="3">
        <v>0</v>
      </c>
      <c r="AD492" s="3">
        <v>0</v>
      </c>
      <c r="AE492" s="3">
        <v>0</v>
      </c>
      <c r="AF492" s="3">
        <v>0</v>
      </c>
      <c r="AG492" s="3">
        <v>0</v>
      </c>
      <c r="AH492" s="1" t="s">
        <v>490</v>
      </c>
      <c r="AI492" s="17">
        <v>5</v>
      </c>
      <c r="AJ492" s="1"/>
    </row>
    <row r="493" spans="1:36" x14ac:dyDescent="0.2">
      <c r="A493" s="1" t="s">
        <v>680</v>
      </c>
      <c r="B493" s="1" t="s">
        <v>1175</v>
      </c>
      <c r="C493" s="1" t="s">
        <v>1642</v>
      </c>
      <c r="D493" s="1" t="s">
        <v>1711</v>
      </c>
      <c r="E493" s="3">
        <v>52.62222222222222</v>
      </c>
      <c r="F493" s="3">
        <v>23.283333333333335</v>
      </c>
      <c r="G493" s="3">
        <v>0.37222222222222223</v>
      </c>
      <c r="H493" s="3">
        <v>0</v>
      </c>
      <c r="I493" s="3">
        <v>0</v>
      </c>
      <c r="J493" s="3">
        <v>0</v>
      </c>
      <c r="K493" s="3">
        <v>0</v>
      </c>
      <c r="L493" s="3">
        <v>4.1732222222222211</v>
      </c>
      <c r="M493" s="3">
        <v>0.23333333333333334</v>
      </c>
      <c r="N493" s="3">
        <v>7.25</v>
      </c>
      <c r="O493" s="3">
        <f>SUM(Table2[[#This Row],[Qualified Social Work Staff Hours]:[Other Social Work Staff Hours]])/Table2[[#This Row],[MDS Census]]</f>
        <v>0.14220861486486489</v>
      </c>
      <c r="P493" s="3">
        <v>4.8527777777777779</v>
      </c>
      <c r="Q493" s="3">
        <v>5.4555555555555557</v>
      </c>
      <c r="R493" s="3">
        <f>SUM(Table2[[#This Row],[Qualified Activities Professional Hours]:[Other Activities Professional Hours]])/Table2[[#This Row],[MDS Census]]</f>
        <v>0.1958931587837838</v>
      </c>
      <c r="S493" s="3">
        <v>1.3728888888888888</v>
      </c>
      <c r="T493" s="3">
        <v>8.382111111111108</v>
      </c>
      <c r="U493" s="3">
        <v>0</v>
      </c>
      <c r="V493" s="3">
        <f>SUM(Table2[[#This Row],[Occupational Therapist Hours]:[OT Aide Hours]])/Table2[[#This Row],[MDS Census]]</f>
        <v>0.18537795608108104</v>
      </c>
      <c r="W493" s="3">
        <v>0.88844444444444448</v>
      </c>
      <c r="X493" s="3">
        <v>9.1873333333333314</v>
      </c>
      <c r="Y493" s="3">
        <v>0</v>
      </c>
      <c r="Z493" s="3">
        <f>SUM(Table2[[#This Row],[Physical Therapist (PT) Hours]:[PT Aide Hours]])/Table2[[#This Row],[MDS Census]]</f>
        <v>0.19147381756756751</v>
      </c>
      <c r="AA493" s="3">
        <v>0</v>
      </c>
      <c r="AB493" s="3">
        <v>0</v>
      </c>
      <c r="AC493" s="3">
        <v>0</v>
      </c>
      <c r="AD493" s="3">
        <v>0</v>
      </c>
      <c r="AE493" s="3">
        <v>0</v>
      </c>
      <c r="AF493" s="3">
        <v>0</v>
      </c>
      <c r="AG493" s="3">
        <v>0</v>
      </c>
      <c r="AH493" s="1" t="s">
        <v>491</v>
      </c>
      <c r="AI493" s="17">
        <v>5</v>
      </c>
      <c r="AJ493" s="1"/>
    </row>
    <row r="494" spans="1:36" x14ac:dyDescent="0.2">
      <c r="A494" s="1" t="s">
        <v>680</v>
      </c>
      <c r="B494" s="1" t="s">
        <v>1176</v>
      </c>
      <c r="C494" s="1" t="s">
        <v>1411</v>
      </c>
      <c r="D494" s="1" t="s">
        <v>1741</v>
      </c>
      <c r="E494" s="3">
        <v>119.68888888888888</v>
      </c>
      <c r="F494" s="3">
        <v>5.1555555555555559</v>
      </c>
      <c r="G494" s="3">
        <v>0.33333333333333331</v>
      </c>
      <c r="H494" s="3">
        <v>0.43333333333333335</v>
      </c>
      <c r="I494" s="3">
        <v>5.9</v>
      </c>
      <c r="J494" s="3">
        <v>0</v>
      </c>
      <c r="K494" s="3">
        <v>0</v>
      </c>
      <c r="L494" s="3">
        <v>5.301555555555554</v>
      </c>
      <c r="M494" s="3">
        <v>5.4222222222222225</v>
      </c>
      <c r="N494" s="3">
        <v>0</v>
      </c>
      <c r="O494" s="3">
        <f>SUM(Table2[[#This Row],[Qualified Social Work Staff Hours]:[Other Social Work Staff Hours]])/Table2[[#This Row],[MDS Census]]</f>
        <v>4.5302636464909028E-2</v>
      </c>
      <c r="P494" s="3">
        <v>5.4083333333333332</v>
      </c>
      <c r="Q494" s="3">
        <v>10.95</v>
      </c>
      <c r="R494" s="3">
        <f>SUM(Table2[[#This Row],[Qualified Activities Professional Hours]:[Other Activities Professional Hours]])/Table2[[#This Row],[MDS Census]]</f>
        <v>0.13667378388414408</v>
      </c>
      <c r="S494" s="3">
        <v>4.7615555555555558</v>
      </c>
      <c r="T494" s="3">
        <v>16.119111111111113</v>
      </c>
      <c r="U494" s="3">
        <v>0</v>
      </c>
      <c r="V494" s="3">
        <f>SUM(Table2[[#This Row],[Occupational Therapist Hours]:[OT Aide Hours]])/Table2[[#This Row],[MDS Census]]</f>
        <v>0.17445785369476424</v>
      </c>
      <c r="W494" s="3">
        <v>8.9405555555555569</v>
      </c>
      <c r="X494" s="3">
        <v>22.64566666666666</v>
      </c>
      <c r="Y494" s="3">
        <v>0</v>
      </c>
      <c r="Z494" s="3">
        <f>SUM(Table2[[#This Row],[Physical Therapist (PT) Hours]:[PT Aide Hours]])/Table2[[#This Row],[MDS Census]]</f>
        <v>0.26390271073152616</v>
      </c>
      <c r="AA494" s="3">
        <v>0</v>
      </c>
      <c r="AB494" s="3">
        <v>0</v>
      </c>
      <c r="AC494" s="3">
        <v>0</v>
      </c>
      <c r="AD494" s="3">
        <v>0</v>
      </c>
      <c r="AE494" s="3">
        <v>0</v>
      </c>
      <c r="AF494" s="3">
        <v>0</v>
      </c>
      <c r="AG494" s="3">
        <v>0</v>
      </c>
      <c r="AH494" s="1" t="s">
        <v>492</v>
      </c>
      <c r="AI494" s="17">
        <v>5</v>
      </c>
      <c r="AJ494" s="1"/>
    </row>
    <row r="495" spans="1:36" x14ac:dyDescent="0.2">
      <c r="A495" s="1" t="s">
        <v>680</v>
      </c>
      <c r="B495" s="1" t="s">
        <v>1177</v>
      </c>
      <c r="C495" s="1" t="s">
        <v>1439</v>
      </c>
      <c r="D495" s="1" t="s">
        <v>1741</v>
      </c>
      <c r="E495" s="3">
        <v>194.03333333333333</v>
      </c>
      <c r="F495" s="3">
        <v>44.06111111111111</v>
      </c>
      <c r="G495" s="3">
        <v>0.26666666666666666</v>
      </c>
      <c r="H495" s="3">
        <v>1.1544444444444446</v>
      </c>
      <c r="I495" s="3">
        <v>3.3833333333333333</v>
      </c>
      <c r="J495" s="3">
        <v>0</v>
      </c>
      <c r="K495" s="3">
        <v>0.27666666666666667</v>
      </c>
      <c r="L495" s="3">
        <v>1.3673333333333337</v>
      </c>
      <c r="M495" s="3">
        <v>0</v>
      </c>
      <c r="N495" s="3">
        <v>14.491666666666667</v>
      </c>
      <c r="O495" s="3">
        <f>SUM(Table2[[#This Row],[Qualified Social Work Staff Hours]:[Other Social Work Staff Hours]])/Table2[[#This Row],[MDS Census]]</f>
        <v>7.468647998625666E-2</v>
      </c>
      <c r="P495" s="3">
        <v>4.9777777777777779</v>
      </c>
      <c r="Q495" s="3">
        <v>17.238888888888887</v>
      </c>
      <c r="R495" s="3">
        <f>SUM(Table2[[#This Row],[Qualified Activities Professional Hours]:[Other Activities Professional Hours]])/Table2[[#This Row],[MDS Census]]</f>
        <v>0.1144992269369524</v>
      </c>
      <c r="S495" s="3">
        <v>2.9553333333333334</v>
      </c>
      <c r="T495" s="3">
        <v>4.1051111111111132</v>
      </c>
      <c r="U495" s="3">
        <v>0</v>
      </c>
      <c r="V495" s="3">
        <f>SUM(Table2[[#This Row],[Occupational Therapist Hours]:[OT Aide Hours]])/Table2[[#This Row],[MDS Census]]</f>
        <v>3.6387791330241087E-2</v>
      </c>
      <c r="W495" s="3">
        <v>4.9444444444444438</v>
      </c>
      <c r="X495" s="3">
        <v>5.1832222222222217</v>
      </c>
      <c r="Y495" s="3">
        <v>0</v>
      </c>
      <c r="Z495" s="3">
        <f>SUM(Table2[[#This Row],[Physical Therapist (PT) Hours]:[PT Aide Hours]])/Table2[[#This Row],[MDS Census]]</f>
        <v>5.2195499055145166E-2</v>
      </c>
      <c r="AA495" s="3">
        <v>0</v>
      </c>
      <c r="AB495" s="3">
        <v>0</v>
      </c>
      <c r="AC495" s="3">
        <v>0</v>
      </c>
      <c r="AD495" s="3">
        <v>0</v>
      </c>
      <c r="AE495" s="3">
        <v>0</v>
      </c>
      <c r="AF495" s="3">
        <v>0.34666666666666668</v>
      </c>
      <c r="AG495" s="3">
        <v>9.1111111111111129E-2</v>
      </c>
      <c r="AH495" s="1" t="s">
        <v>493</v>
      </c>
      <c r="AI495" s="17">
        <v>5</v>
      </c>
      <c r="AJ495" s="1"/>
    </row>
    <row r="496" spans="1:36" x14ac:dyDescent="0.2">
      <c r="A496" s="1" t="s">
        <v>680</v>
      </c>
      <c r="B496" s="1" t="s">
        <v>1178</v>
      </c>
      <c r="C496" s="1" t="s">
        <v>1631</v>
      </c>
      <c r="D496" s="1" t="s">
        <v>1741</v>
      </c>
      <c r="E496" s="3">
        <v>42.655555555555559</v>
      </c>
      <c r="F496" s="3">
        <v>5.6</v>
      </c>
      <c r="G496" s="3">
        <v>0.31111111111111112</v>
      </c>
      <c r="H496" s="3">
        <v>0.26666666666666666</v>
      </c>
      <c r="I496" s="3">
        <v>0.26666666666666666</v>
      </c>
      <c r="J496" s="3">
        <v>0</v>
      </c>
      <c r="K496" s="3">
        <v>0</v>
      </c>
      <c r="L496" s="3">
        <v>1.0805555555555555</v>
      </c>
      <c r="M496" s="3">
        <v>0</v>
      </c>
      <c r="N496" s="3">
        <v>0</v>
      </c>
      <c r="O496" s="3">
        <f>SUM(Table2[[#This Row],[Qualified Social Work Staff Hours]:[Other Social Work Staff Hours]])/Table2[[#This Row],[MDS Census]]</f>
        <v>0</v>
      </c>
      <c r="P496" s="3">
        <v>0</v>
      </c>
      <c r="Q496" s="3">
        <v>16.591666666666665</v>
      </c>
      <c r="R496" s="3">
        <f>SUM(Table2[[#This Row],[Qualified Activities Professional Hours]:[Other Activities Professional Hours]])/Table2[[#This Row],[MDS Census]]</f>
        <v>0.38896848137535811</v>
      </c>
      <c r="S496" s="3">
        <v>3.7305555555555556</v>
      </c>
      <c r="T496" s="3">
        <v>0</v>
      </c>
      <c r="U496" s="3">
        <v>0</v>
      </c>
      <c r="V496" s="3">
        <f>SUM(Table2[[#This Row],[Occupational Therapist Hours]:[OT Aide Hours]])/Table2[[#This Row],[MDS Census]]</f>
        <v>8.7457671268559523E-2</v>
      </c>
      <c r="W496" s="3">
        <v>0.58888888888888891</v>
      </c>
      <c r="X496" s="3">
        <v>0</v>
      </c>
      <c r="Y496" s="3">
        <v>0.1361111111111111</v>
      </c>
      <c r="Z496" s="3">
        <f>SUM(Table2[[#This Row],[Physical Therapist (PT) Hours]:[PT Aide Hours]])/Table2[[#This Row],[MDS Census]]</f>
        <v>1.699661370148476E-2</v>
      </c>
      <c r="AA496" s="3">
        <v>0</v>
      </c>
      <c r="AB496" s="3">
        <v>0</v>
      </c>
      <c r="AC496" s="3">
        <v>0</v>
      </c>
      <c r="AD496" s="3">
        <v>0</v>
      </c>
      <c r="AE496" s="3">
        <v>0</v>
      </c>
      <c r="AF496" s="3">
        <v>0</v>
      </c>
      <c r="AG496" s="3">
        <v>0</v>
      </c>
      <c r="AH496" s="1" t="s">
        <v>494</v>
      </c>
      <c r="AI496" s="17">
        <v>5</v>
      </c>
      <c r="AJ496" s="1"/>
    </row>
    <row r="497" spans="1:36" x14ac:dyDescent="0.2">
      <c r="A497" s="1" t="s">
        <v>680</v>
      </c>
      <c r="B497" s="1" t="s">
        <v>1179</v>
      </c>
      <c r="C497" s="1" t="s">
        <v>1474</v>
      </c>
      <c r="D497" s="1" t="s">
        <v>1741</v>
      </c>
      <c r="E497" s="3">
        <v>67.833333333333329</v>
      </c>
      <c r="F497" s="3">
        <v>5.333333333333333</v>
      </c>
      <c r="G497" s="3">
        <v>0.4</v>
      </c>
      <c r="H497" s="3">
        <v>0.49444444444444446</v>
      </c>
      <c r="I497" s="3">
        <v>1.0444444444444445</v>
      </c>
      <c r="J497" s="3">
        <v>0</v>
      </c>
      <c r="K497" s="3">
        <v>0</v>
      </c>
      <c r="L497" s="3">
        <v>5.2540000000000004</v>
      </c>
      <c r="M497" s="3">
        <v>4.4444444444444446E-2</v>
      </c>
      <c r="N497" s="3">
        <v>6.6194444444444445</v>
      </c>
      <c r="O497" s="3">
        <f>SUM(Table2[[#This Row],[Qualified Social Work Staff Hours]:[Other Social Work Staff Hours]])/Table2[[#This Row],[MDS Census]]</f>
        <v>9.8239148239148241E-2</v>
      </c>
      <c r="P497" s="3">
        <v>5.5166666666666666</v>
      </c>
      <c r="Q497" s="3">
        <v>13.566666666666666</v>
      </c>
      <c r="R497" s="3">
        <f>SUM(Table2[[#This Row],[Qualified Activities Professional Hours]:[Other Activities Professional Hours]])/Table2[[#This Row],[MDS Census]]</f>
        <v>0.28132678132678135</v>
      </c>
      <c r="S497" s="3">
        <v>5.4686666666666657</v>
      </c>
      <c r="T497" s="3">
        <v>5.5321111111111092</v>
      </c>
      <c r="U497" s="3">
        <v>0</v>
      </c>
      <c r="V497" s="3">
        <f>SUM(Table2[[#This Row],[Occupational Therapist Hours]:[OT Aide Hours]])/Table2[[#This Row],[MDS Census]]</f>
        <v>0.16217362817362813</v>
      </c>
      <c r="W497" s="3">
        <v>6.2646666666666659</v>
      </c>
      <c r="X497" s="3">
        <v>12.663444444444448</v>
      </c>
      <c r="Y497" s="3">
        <v>0</v>
      </c>
      <c r="Z497" s="3">
        <f>SUM(Table2[[#This Row],[Physical Therapist (PT) Hours]:[PT Aide Hours]])/Table2[[#This Row],[MDS Census]]</f>
        <v>0.2790384930384931</v>
      </c>
      <c r="AA497" s="3">
        <v>0</v>
      </c>
      <c r="AB497" s="3">
        <v>3.3333333333333333E-2</v>
      </c>
      <c r="AC497" s="3">
        <v>0</v>
      </c>
      <c r="AD497" s="3">
        <v>0</v>
      </c>
      <c r="AE497" s="3">
        <v>0</v>
      </c>
      <c r="AF497" s="3">
        <v>16.136111111111113</v>
      </c>
      <c r="AG497" s="3">
        <v>0</v>
      </c>
      <c r="AH497" s="1" t="s">
        <v>495</v>
      </c>
      <c r="AI497" s="17">
        <v>5</v>
      </c>
      <c r="AJ497" s="1"/>
    </row>
    <row r="498" spans="1:36" x14ac:dyDescent="0.2">
      <c r="A498" s="1" t="s">
        <v>680</v>
      </c>
      <c r="B498" s="1" t="s">
        <v>1180</v>
      </c>
      <c r="C498" s="1" t="s">
        <v>1452</v>
      </c>
      <c r="D498" s="1" t="s">
        <v>1741</v>
      </c>
      <c r="E498" s="3">
        <v>63.022222222222226</v>
      </c>
      <c r="F498" s="3">
        <v>0</v>
      </c>
      <c r="G498" s="3">
        <v>0</v>
      </c>
      <c r="H498" s="3">
        <v>0.68888888888888888</v>
      </c>
      <c r="I498" s="3">
        <v>0.38333333333333336</v>
      </c>
      <c r="J498" s="3">
        <v>0</v>
      </c>
      <c r="K498" s="3">
        <v>0</v>
      </c>
      <c r="L498" s="3">
        <v>3.2994444444444451</v>
      </c>
      <c r="M498" s="3">
        <v>0</v>
      </c>
      <c r="N498" s="3">
        <v>0</v>
      </c>
      <c r="O498" s="3">
        <f>SUM(Table2[[#This Row],[Qualified Social Work Staff Hours]:[Other Social Work Staff Hours]])/Table2[[#This Row],[MDS Census]]</f>
        <v>0</v>
      </c>
      <c r="P498" s="3">
        <v>0</v>
      </c>
      <c r="Q498" s="3">
        <v>15.35</v>
      </c>
      <c r="R498" s="3">
        <f>SUM(Table2[[#This Row],[Qualified Activities Professional Hours]:[Other Activities Professional Hours]])/Table2[[#This Row],[MDS Census]]</f>
        <v>0.24356488011283495</v>
      </c>
      <c r="S498" s="3">
        <v>5.4766666666666648</v>
      </c>
      <c r="T498" s="3">
        <v>0.62300000000000011</v>
      </c>
      <c r="U498" s="3">
        <v>0</v>
      </c>
      <c r="V498" s="3">
        <f>SUM(Table2[[#This Row],[Occupational Therapist Hours]:[OT Aide Hours]])/Table2[[#This Row],[MDS Census]]</f>
        <v>9.6785966149506311E-2</v>
      </c>
      <c r="W498" s="3">
        <v>6.301666666666665</v>
      </c>
      <c r="X498" s="3">
        <v>0</v>
      </c>
      <c r="Y498" s="3">
        <v>0</v>
      </c>
      <c r="Z498" s="3">
        <f>SUM(Table2[[#This Row],[Physical Therapist (PT) Hours]:[PT Aide Hours]])/Table2[[#This Row],[MDS Census]]</f>
        <v>9.9991184767277821E-2</v>
      </c>
      <c r="AA498" s="3">
        <v>0</v>
      </c>
      <c r="AB498" s="3">
        <v>0</v>
      </c>
      <c r="AC498" s="3">
        <v>0</v>
      </c>
      <c r="AD498" s="3">
        <v>0</v>
      </c>
      <c r="AE498" s="3">
        <v>0</v>
      </c>
      <c r="AF498" s="3">
        <v>0</v>
      </c>
      <c r="AG498" s="3">
        <v>0</v>
      </c>
      <c r="AH498" s="1" t="s">
        <v>496</v>
      </c>
      <c r="AI498" s="17">
        <v>5</v>
      </c>
      <c r="AJ498" s="1"/>
    </row>
    <row r="499" spans="1:36" x14ac:dyDescent="0.2">
      <c r="A499" s="1" t="s">
        <v>680</v>
      </c>
      <c r="B499" s="1" t="s">
        <v>1181</v>
      </c>
      <c r="C499" s="1" t="s">
        <v>1390</v>
      </c>
      <c r="D499" s="1" t="s">
        <v>1740</v>
      </c>
      <c r="E499" s="3">
        <v>74.788888888888891</v>
      </c>
      <c r="F499" s="3">
        <v>26.730555555555554</v>
      </c>
      <c r="G499" s="3">
        <v>0.33333333333333331</v>
      </c>
      <c r="H499" s="3">
        <v>0.26666666666666666</v>
      </c>
      <c r="I499" s="3">
        <v>0</v>
      </c>
      <c r="J499" s="3">
        <v>0</v>
      </c>
      <c r="K499" s="3">
        <v>0</v>
      </c>
      <c r="L499" s="3">
        <v>4.3115555555555556</v>
      </c>
      <c r="M499" s="3">
        <v>5.6888888888888891</v>
      </c>
      <c r="N499" s="3">
        <v>0</v>
      </c>
      <c r="O499" s="3">
        <f>SUM(Table2[[#This Row],[Qualified Social Work Staff Hours]:[Other Social Work Staff Hours]])/Table2[[#This Row],[MDS Census]]</f>
        <v>7.6065963452681629E-2</v>
      </c>
      <c r="P499" s="3">
        <v>8.0027777777777782</v>
      </c>
      <c r="Q499" s="3">
        <v>17.013888888888889</v>
      </c>
      <c r="R499" s="3">
        <f>SUM(Table2[[#This Row],[Qualified Activities Professional Hours]:[Other Activities Professional Hours]])/Table2[[#This Row],[MDS Census]]</f>
        <v>0.33449710295647006</v>
      </c>
      <c r="S499" s="3">
        <v>4.4191111111111114</v>
      </c>
      <c r="T499" s="3">
        <v>4.0562222222222237</v>
      </c>
      <c r="U499" s="3">
        <v>0</v>
      </c>
      <c r="V499" s="3">
        <f>SUM(Table2[[#This Row],[Occupational Therapist Hours]:[OT Aide Hours]])/Table2[[#This Row],[MDS Census]]</f>
        <v>0.11332342891100879</v>
      </c>
      <c r="W499" s="3">
        <v>1.0602222222222222</v>
      </c>
      <c r="X499" s="3">
        <v>4.5521111111111114</v>
      </c>
      <c r="Y499" s="3">
        <v>0</v>
      </c>
      <c r="Z499" s="3">
        <f>SUM(Table2[[#This Row],[Physical Therapist (PT) Hours]:[PT Aide Hours]])/Table2[[#This Row],[MDS Census]]</f>
        <v>7.5042341405437529E-2</v>
      </c>
      <c r="AA499" s="3">
        <v>0</v>
      </c>
      <c r="AB499" s="3">
        <v>0</v>
      </c>
      <c r="AC499" s="3">
        <v>0</v>
      </c>
      <c r="AD499" s="3">
        <v>0</v>
      </c>
      <c r="AE499" s="3">
        <v>0</v>
      </c>
      <c r="AF499" s="3">
        <v>0</v>
      </c>
      <c r="AG499" s="3">
        <v>0</v>
      </c>
      <c r="AH499" s="1" t="s">
        <v>497</v>
      </c>
      <c r="AI499" s="17">
        <v>5</v>
      </c>
      <c r="AJ499" s="1"/>
    </row>
    <row r="500" spans="1:36" x14ac:dyDescent="0.2">
      <c r="A500" s="1" t="s">
        <v>680</v>
      </c>
      <c r="B500" s="1" t="s">
        <v>1182</v>
      </c>
      <c r="C500" s="1" t="s">
        <v>1439</v>
      </c>
      <c r="D500" s="1" t="s">
        <v>1741</v>
      </c>
      <c r="E500" s="3">
        <v>170.25555555555556</v>
      </c>
      <c r="F500" s="3">
        <v>62.709999999999987</v>
      </c>
      <c r="G500" s="3">
        <v>0.26666666666666666</v>
      </c>
      <c r="H500" s="3">
        <v>0.58888888888888891</v>
      </c>
      <c r="I500" s="3">
        <v>0.24444444444444444</v>
      </c>
      <c r="J500" s="3">
        <v>0</v>
      </c>
      <c r="K500" s="3">
        <v>0</v>
      </c>
      <c r="L500" s="3">
        <v>7.5525555555555579</v>
      </c>
      <c r="M500" s="3">
        <v>5.3111111111111109</v>
      </c>
      <c r="N500" s="3">
        <v>11.591111111111111</v>
      </c>
      <c r="O500" s="3">
        <f>SUM(Table2[[#This Row],[Qualified Social Work Staff Hours]:[Other Social Work Staff Hours]])/Table2[[#This Row],[MDS Census]]</f>
        <v>9.9275598773086199E-2</v>
      </c>
      <c r="P500" s="3">
        <v>5.0144444444444449</v>
      </c>
      <c r="Q500" s="3">
        <v>29.55555555555555</v>
      </c>
      <c r="R500" s="3">
        <f>SUM(Table2[[#This Row],[Qualified Activities Professional Hours]:[Other Activities Professional Hours]])/Table2[[#This Row],[MDS Census]]</f>
        <v>0.20304770606278139</v>
      </c>
      <c r="S500" s="3">
        <v>10.62077777777778</v>
      </c>
      <c r="T500" s="3">
        <v>9.9169999999999998</v>
      </c>
      <c r="U500" s="3">
        <v>0</v>
      </c>
      <c r="V500" s="3">
        <f>SUM(Table2[[#This Row],[Occupational Therapist Hours]:[OT Aide Hours]])/Table2[[#This Row],[MDS Census]]</f>
        <v>0.12062911962409451</v>
      </c>
      <c r="W500" s="3">
        <v>11.517111111111111</v>
      </c>
      <c r="X500" s="3">
        <v>17.283333333333339</v>
      </c>
      <c r="Y500" s="3">
        <v>5.5533333333333337</v>
      </c>
      <c r="Z500" s="3">
        <f>SUM(Table2[[#This Row],[Physical Therapist (PT) Hours]:[PT Aide Hours]])/Table2[[#This Row],[MDS Census]]</f>
        <v>0.20177771976766956</v>
      </c>
      <c r="AA500" s="3">
        <v>0</v>
      </c>
      <c r="AB500" s="3">
        <v>0</v>
      </c>
      <c r="AC500" s="3">
        <v>0</v>
      </c>
      <c r="AD500" s="3">
        <v>0</v>
      </c>
      <c r="AE500" s="3">
        <v>0</v>
      </c>
      <c r="AF500" s="3">
        <v>0</v>
      </c>
      <c r="AG500" s="3">
        <v>0</v>
      </c>
      <c r="AH500" s="1" t="s">
        <v>498</v>
      </c>
      <c r="AI500" s="17">
        <v>5</v>
      </c>
      <c r="AJ500" s="1"/>
    </row>
    <row r="501" spans="1:36" x14ac:dyDescent="0.2">
      <c r="A501" s="1" t="s">
        <v>680</v>
      </c>
      <c r="B501" s="1" t="s">
        <v>1183</v>
      </c>
      <c r="C501" s="1" t="s">
        <v>1366</v>
      </c>
      <c r="D501" s="1" t="s">
        <v>1707</v>
      </c>
      <c r="E501" s="3">
        <v>144.05555555555554</v>
      </c>
      <c r="F501" s="3">
        <v>2.4888888888888889</v>
      </c>
      <c r="G501" s="3">
        <v>0.16666666666666666</v>
      </c>
      <c r="H501" s="3">
        <v>0.51111111111111107</v>
      </c>
      <c r="I501" s="3">
        <v>1.1027777777777779</v>
      </c>
      <c r="J501" s="3">
        <v>0</v>
      </c>
      <c r="K501" s="3">
        <v>0</v>
      </c>
      <c r="L501" s="3">
        <v>1.4932222222222218</v>
      </c>
      <c r="M501" s="3">
        <v>5.2472222222222218</v>
      </c>
      <c r="N501" s="3">
        <v>8.7944444444444443</v>
      </c>
      <c r="O501" s="3">
        <f>SUM(Table2[[#This Row],[Qualified Social Work Staff Hours]:[Other Social Work Staff Hours]])/Table2[[#This Row],[MDS Census]]</f>
        <v>9.7473968376398004E-2</v>
      </c>
      <c r="P501" s="3">
        <v>4.447222222222222</v>
      </c>
      <c r="Q501" s="3">
        <v>13.71111111111111</v>
      </c>
      <c r="R501" s="3">
        <f>SUM(Table2[[#This Row],[Qualified Activities Professional Hours]:[Other Activities Professional Hours]])/Table2[[#This Row],[MDS Census]]</f>
        <v>0.12605090628615503</v>
      </c>
      <c r="S501" s="3">
        <v>2.9027777777777777</v>
      </c>
      <c r="T501" s="3">
        <v>13.978444444444449</v>
      </c>
      <c r="U501" s="3">
        <v>0</v>
      </c>
      <c r="V501" s="3">
        <f>SUM(Table2[[#This Row],[Occupational Therapist Hours]:[OT Aide Hours]])/Table2[[#This Row],[MDS Census]]</f>
        <v>0.11718549942151953</v>
      </c>
      <c r="W501" s="3">
        <v>4.7904444444444447</v>
      </c>
      <c r="X501" s="3">
        <v>15.898555555555559</v>
      </c>
      <c r="Y501" s="3">
        <v>0</v>
      </c>
      <c r="Z501" s="3">
        <f>SUM(Table2[[#This Row],[Physical Therapist (PT) Hours]:[PT Aide Hours]])/Table2[[#This Row],[MDS Census]]</f>
        <v>0.14361820285383728</v>
      </c>
      <c r="AA501" s="3">
        <v>0</v>
      </c>
      <c r="AB501" s="3">
        <v>0</v>
      </c>
      <c r="AC501" s="3">
        <v>0</v>
      </c>
      <c r="AD501" s="3">
        <v>0</v>
      </c>
      <c r="AE501" s="3">
        <v>0</v>
      </c>
      <c r="AF501" s="3">
        <v>0</v>
      </c>
      <c r="AG501" s="3">
        <v>0</v>
      </c>
      <c r="AH501" s="1" t="s">
        <v>499</v>
      </c>
      <c r="AI501" s="17">
        <v>5</v>
      </c>
      <c r="AJ501" s="1"/>
    </row>
    <row r="502" spans="1:36" x14ac:dyDescent="0.2">
      <c r="A502" s="1" t="s">
        <v>680</v>
      </c>
      <c r="B502" s="1" t="s">
        <v>1184</v>
      </c>
      <c r="C502" s="1" t="s">
        <v>1643</v>
      </c>
      <c r="D502" s="1" t="s">
        <v>1726</v>
      </c>
      <c r="E502" s="3">
        <v>51.133333333333333</v>
      </c>
      <c r="F502" s="3">
        <v>0.60555555555555551</v>
      </c>
      <c r="G502" s="3">
        <v>0.95</v>
      </c>
      <c r="H502" s="3">
        <v>0.14444444444444443</v>
      </c>
      <c r="I502" s="3">
        <v>7.7777777777777779E-2</v>
      </c>
      <c r="J502" s="3">
        <v>0</v>
      </c>
      <c r="K502" s="3">
        <v>0</v>
      </c>
      <c r="L502" s="3">
        <v>2.6956666666666664</v>
      </c>
      <c r="M502" s="3">
        <v>0</v>
      </c>
      <c r="N502" s="3">
        <v>3.7777777777777777</v>
      </c>
      <c r="O502" s="3">
        <f>SUM(Table2[[#This Row],[Qualified Social Work Staff Hours]:[Other Social Work Staff Hours]])/Table2[[#This Row],[MDS Census]]</f>
        <v>7.3880921338548455E-2</v>
      </c>
      <c r="P502" s="3">
        <v>4.3888888888888893</v>
      </c>
      <c r="Q502" s="3">
        <v>3.6194444444444445</v>
      </c>
      <c r="R502" s="3">
        <f>SUM(Table2[[#This Row],[Qualified Activities Professional Hours]:[Other Activities Professional Hours]])/Table2[[#This Row],[MDS Census]]</f>
        <v>0.1566166883963494</v>
      </c>
      <c r="S502" s="3">
        <v>1.0091111111111113</v>
      </c>
      <c r="T502" s="3">
        <v>6.6437777777777747</v>
      </c>
      <c r="U502" s="3">
        <v>0</v>
      </c>
      <c r="V502" s="3">
        <f>SUM(Table2[[#This Row],[Occupational Therapist Hours]:[OT Aide Hours]])/Table2[[#This Row],[MDS Census]]</f>
        <v>0.14966536288570181</v>
      </c>
      <c r="W502" s="3">
        <v>1.4296666666666669</v>
      </c>
      <c r="X502" s="3">
        <v>7.0014444444444468</v>
      </c>
      <c r="Y502" s="3">
        <v>0</v>
      </c>
      <c r="Z502" s="3">
        <f>SUM(Table2[[#This Row],[Physical Therapist (PT) Hours]:[PT Aide Hours]])/Table2[[#This Row],[MDS Census]]</f>
        <v>0.16488483268144291</v>
      </c>
      <c r="AA502" s="3">
        <v>0</v>
      </c>
      <c r="AB502" s="3">
        <v>0</v>
      </c>
      <c r="AC502" s="3">
        <v>0</v>
      </c>
      <c r="AD502" s="3">
        <v>0</v>
      </c>
      <c r="AE502" s="3">
        <v>0</v>
      </c>
      <c r="AF502" s="3">
        <v>0</v>
      </c>
      <c r="AG502" s="3">
        <v>0</v>
      </c>
      <c r="AH502" s="1" t="s">
        <v>500</v>
      </c>
      <c r="AI502" s="17">
        <v>5</v>
      </c>
      <c r="AJ502" s="1"/>
    </row>
    <row r="503" spans="1:36" x14ac:dyDescent="0.2">
      <c r="A503" s="1" t="s">
        <v>680</v>
      </c>
      <c r="B503" s="1" t="s">
        <v>1185</v>
      </c>
      <c r="C503" s="1" t="s">
        <v>1446</v>
      </c>
      <c r="D503" s="1" t="s">
        <v>1741</v>
      </c>
      <c r="E503" s="3">
        <v>30.411111111111111</v>
      </c>
      <c r="F503" s="3">
        <v>4.5</v>
      </c>
      <c r="G503" s="3">
        <v>0.33333333333333331</v>
      </c>
      <c r="H503" s="3">
        <v>0.22500000000000001</v>
      </c>
      <c r="I503" s="3">
        <v>3.8158888888888871</v>
      </c>
      <c r="J503" s="3">
        <v>0</v>
      </c>
      <c r="K503" s="3">
        <v>0</v>
      </c>
      <c r="L503" s="3">
        <v>3.3240000000000007</v>
      </c>
      <c r="M503" s="3">
        <v>13.511999999999997</v>
      </c>
      <c r="N503" s="3">
        <v>0</v>
      </c>
      <c r="O503" s="3">
        <f>SUM(Table2[[#This Row],[Qualified Social Work Staff Hours]:[Other Social Work Staff Hours]])/Table2[[#This Row],[MDS Census]]</f>
        <v>0.44431128973328449</v>
      </c>
      <c r="P503" s="3">
        <v>38.080555555555556</v>
      </c>
      <c r="Q503" s="3">
        <v>4.4194444444444443</v>
      </c>
      <c r="R503" s="3">
        <f>SUM(Table2[[#This Row],[Qualified Activities Professional Hours]:[Other Activities Professional Hours]])/Table2[[#This Row],[MDS Census]]</f>
        <v>1.3975155279503106</v>
      </c>
      <c r="S503" s="3">
        <v>3.6054444444444438</v>
      </c>
      <c r="T503" s="3">
        <v>2.145888888888889</v>
      </c>
      <c r="U503" s="3">
        <v>0</v>
      </c>
      <c r="V503" s="3">
        <f>SUM(Table2[[#This Row],[Occupational Therapist Hours]:[OT Aide Hours]])/Table2[[#This Row],[MDS Census]]</f>
        <v>0.18911947387650713</v>
      </c>
      <c r="W503" s="3">
        <v>4.644222222222222</v>
      </c>
      <c r="X503" s="3">
        <v>11.790222222222223</v>
      </c>
      <c r="Y503" s="3">
        <v>0</v>
      </c>
      <c r="Z503" s="3">
        <f>SUM(Table2[[#This Row],[Physical Therapist (PT) Hours]:[PT Aide Hours]])/Table2[[#This Row],[MDS Census]]</f>
        <v>0.54040920716112528</v>
      </c>
      <c r="AA503" s="3">
        <v>0</v>
      </c>
      <c r="AB503" s="3">
        <v>0</v>
      </c>
      <c r="AC503" s="3">
        <v>0</v>
      </c>
      <c r="AD503" s="3">
        <v>0</v>
      </c>
      <c r="AE503" s="3">
        <v>0</v>
      </c>
      <c r="AF503" s="3">
        <v>0</v>
      </c>
      <c r="AG503" s="3">
        <v>0</v>
      </c>
      <c r="AH503" s="1" t="s">
        <v>501</v>
      </c>
      <c r="AI503" s="17">
        <v>5</v>
      </c>
      <c r="AJ503" s="1"/>
    </row>
    <row r="504" spans="1:36" x14ac:dyDescent="0.2">
      <c r="A504" s="1" t="s">
        <v>680</v>
      </c>
      <c r="B504" s="1" t="s">
        <v>1186</v>
      </c>
      <c r="C504" s="1" t="s">
        <v>1398</v>
      </c>
      <c r="D504" s="1" t="s">
        <v>1744</v>
      </c>
      <c r="E504" s="3">
        <v>63.344444444444441</v>
      </c>
      <c r="F504" s="3">
        <v>6.9305555555555554</v>
      </c>
      <c r="G504" s="3">
        <v>0.29444444444444445</v>
      </c>
      <c r="H504" s="3">
        <v>0.16666666666666666</v>
      </c>
      <c r="I504" s="3">
        <v>1.6888888888888889</v>
      </c>
      <c r="J504" s="3">
        <v>0</v>
      </c>
      <c r="K504" s="3">
        <v>0</v>
      </c>
      <c r="L504" s="3">
        <v>7.6331111111111101</v>
      </c>
      <c r="M504" s="3">
        <v>4.4444444444444446E-2</v>
      </c>
      <c r="N504" s="3">
        <v>4.9944444444444445</v>
      </c>
      <c r="O504" s="3">
        <f>SUM(Table2[[#This Row],[Qualified Social Work Staff Hours]:[Other Social Work Staff Hours]])/Table2[[#This Row],[MDS Census]]</f>
        <v>7.9547447816172609E-2</v>
      </c>
      <c r="P504" s="3">
        <v>5.0944444444444441</v>
      </c>
      <c r="Q504" s="3">
        <v>14.722222222222221</v>
      </c>
      <c r="R504" s="3">
        <f>SUM(Table2[[#This Row],[Qualified Activities Professional Hours]:[Other Activities Professional Hours]])/Table2[[#This Row],[MDS Census]]</f>
        <v>0.31283985265742853</v>
      </c>
      <c r="S504" s="3">
        <v>11.980222222222222</v>
      </c>
      <c r="T504" s="3">
        <v>14.738666666666674</v>
      </c>
      <c r="U504" s="3">
        <v>0</v>
      </c>
      <c r="V504" s="3">
        <f>SUM(Table2[[#This Row],[Occupational Therapist Hours]:[OT Aide Hours]])/Table2[[#This Row],[MDS Census]]</f>
        <v>0.42180319242238218</v>
      </c>
      <c r="W504" s="3">
        <v>15.091222222222223</v>
      </c>
      <c r="X504" s="3">
        <v>24.605666666666657</v>
      </c>
      <c r="Y504" s="3">
        <v>2.2651111111111106</v>
      </c>
      <c r="Z504" s="3">
        <f>SUM(Table2[[#This Row],[Physical Therapist (PT) Hours]:[PT Aide Hours]])/Table2[[#This Row],[MDS Census]]</f>
        <v>0.66244167689878952</v>
      </c>
      <c r="AA504" s="3">
        <v>0</v>
      </c>
      <c r="AB504" s="3">
        <v>6.6666666666666666E-2</v>
      </c>
      <c r="AC504" s="3">
        <v>0</v>
      </c>
      <c r="AD504" s="3">
        <v>0</v>
      </c>
      <c r="AE504" s="3">
        <v>0</v>
      </c>
      <c r="AF504" s="3">
        <v>8.3333333333333332E-3</v>
      </c>
      <c r="AG504" s="3">
        <v>0</v>
      </c>
      <c r="AH504" s="1" t="s">
        <v>502</v>
      </c>
      <c r="AI504" s="17">
        <v>5</v>
      </c>
      <c r="AJ504" s="1"/>
    </row>
    <row r="505" spans="1:36" x14ac:dyDescent="0.2">
      <c r="A505" s="1" t="s">
        <v>680</v>
      </c>
      <c r="B505" s="1" t="s">
        <v>1187</v>
      </c>
      <c r="C505" s="1" t="s">
        <v>1439</v>
      </c>
      <c r="D505" s="1" t="s">
        <v>1741</v>
      </c>
      <c r="E505" s="3">
        <v>45.088888888888889</v>
      </c>
      <c r="F505" s="3">
        <v>4.8888888888888893</v>
      </c>
      <c r="G505" s="3">
        <v>0.21666666666666667</v>
      </c>
      <c r="H505" s="3">
        <v>0.22777777777777777</v>
      </c>
      <c r="I505" s="3">
        <v>0.8</v>
      </c>
      <c r="J505" s="3">
        <v>0</v>
      </c>
      <c r="K505" s="3">
        <v>0</v>
      </c>
      <c r="L505" s="3">
        <v>1.9004444444444439</v>
      </c>
      <c r="M505" s="3">
        <v>5.2527777777777782</v>
      </c>
      <c r="N505" s="3">
        <v>1.7777777777777777</v>
      </c>
      <c r="O505" s="3">
        <f>SUM(Table2[[#This Row],[Qualified Social Work Staff Hours]:[Other Social Work Staff Hours]])/Table2[[#This Row],[MDS Census]]</f>
        <v>0.15592656481025136</v>
      </c>
      <c r="P505" s="3">
        <v>17.31388888888889</v>
      </c>
      <c r="Q505" s="3">
        <v>0</v>
      </c>
      <c r="R505" s="3">
        <f>SUM(Table2[[#This Row],[Qualified Activities Professional Hours]:[Other Activities Professional Hours]])/Table2[[#This Row],[MDS Census]]</f>
        <v>0.38399457861015279</v>
      </c>
      <c r="S505" s="3">
        <v>3.0888888888888881</v>
      </c>
      <c r="T505" s="3">
        <v>3.6609999999999996</v>
      </c>
      <c r="U505" s="3">
        <v>0</v>
      </c>
      <c r="V505" s="3">
        <f>SUM(Table2[[#This Row],[Occupational Therapist Hours]:[OT Aide Hours]])/Table2[[#This Row],[MDS Census]]</f>
        <v>0.14970182355840314</v>
      </c>
      <c r="W505" s="3">
        <v>8.3041111111111139</v>
      </c>
      <c r="X505" s="3">
        <v>3.1192222222222217</v>
      </c>
      <c r="Y505" s="3">
        <v>0</v>
      </c>
      <c r="Z505" s="3">
        <f>SUM(Table2[[#This Row],[Physical Therapist (PT) Hours]:[PT Aide Hours]])/Table2[[#This Row],[MDS Census]]</f>
        <v>0.25335140463282413</v>
      </c>
      <c r="AA505" s="3">
        <v>0</v>
      </c>
      <c r="AB505" s="3">
        <v>0</v>
      </c>
      <c r="AC505" s="3">
        <v>0</v>
      </c>
      <c r="AD505" s="3">
        <v>0</v>
      </c>
      <c r="AE505" s="3">
        <v>0</v>
      </c>
      <c r="AF505" s="3">
        <v>0</v>
      </c>
      <c r="AG505" s="3">
        <v>0</v>
      </c>
      <c r="AH505" s="1" t="s">
        <v>503</v>
      </c>
      <c r="AI505" s="17">
        <v>5</v>
      </c>
      <c r="AJ505" s="1"/>
    </row>
    <row r="506" spans="1:36" x14ac:dyDescent="0.2">
      <c r="A506" s="1" t="s">
        <v>680</v>
      </c>
      <c r="B506" s="1" t="s">
        <v>1188</v>
      </c>
      <c r="C506" s="1" t="s">
        <v>1628</v>
      </c>
      <c r="D506" s="1" t="s">
        <v>1774</v>
      </c>
      <c r="E506" s="3">
        <v>75.588888888888889</v>
      </c>
      <c r="F506" s="3">
        <v>28.288888888888888</v>
      </c>
      <c r="G506" s="3">
        <v>0</v>
      </c>
      <c r="H506" s="3">
        <v>0.26666666666666666</v>
      </c>
      <c r="I506" s="3">
        <v>0</v>
      </c>
      <c r="J506" s="3">
        <v>0</v>
      </c>
      <c r="K506" s="3">
        <v>0</v>
      </c>
      <c r="L506" s="3">
        <v>3.0679999999999987</v>
      </c>
      <c r="M506" s="3">
        <v>5.6888888888888891</v>
      </c>
      <c r="N506" s="3">
        <v>0</v>
      </c>
      <c r="O506" s="3">
        <f>SUM(Table2[[#This Row],[Qualified Social Work Staff Hours]:[Other Social Work Staff Hours]])/Table2[[#This Row],[MDS Census]]</f>
        <v>7.5260914302513596E-2</v>
      </c>
      <c r="P506" s="3">
        <v>5.5111111111111111</v>
      </c>
      <c r="Q506" s="3">
        <v>15.680555555555555</v>
      </c>
      <c r="R506" s="3">
        <f>SUM(Table2[[#This Row],[Qualified Activities Professional Hours]:[Other Activities Professional Hours]])/Table2[[#This Row],[MDS Census]]</f>
        <v>0.2803542554755255</v>
      </c>
      <c r="S506" s="3">
        <v>1.4712222222222222</v>
      </c>
      <c r="T506" s="3">
        <v>5.8777777777777782</v>
      </c>
      <c r="U506" s="3">
        <v>0</v>
      </c>
      <c r="V506" s="3">
        <f>SUM(Table2[[#This Row],[Occupational Therapist Hours]:[OT Aide Hours]])/Table2[[#This Row],[MDS Census]]</f>
        <v>9.7223283845362343E-2</v>
      </c>
      <c r="W506" s="3">
        <v>4.9511111111111124</v>
      </c>
      <c r="X506" s="3">
        <v>3.8600000000000012</v>
      </c>
      <c r="Y506" s="3">
        <v>0</v>
      </c>
      <c r="Z506" s="3">
        <f>SUM(Table2[[#This Row],[Physical Therapist (PT) Hours]:[PT Aide Hours]])/Table2[[#This Row],[MDS Census]]</f>
        <v>0.11656622078494785</v>
      </c>
      <c r="AA506" s="3">
        <v>0</v>
      </c>
      <c r="AB506" s="3">
        <v>0</v>
      </c>
      <c r="AC506" s="3">
        <v>0</v>
      </c>
      <c r="AD506" s="3">
        <v>0</v>
      </c>
      <c r="AE506" s="3">
        <v>0</v>
      </c>
      <c r="AF506" s="3">
        <v>0</v>
      </c>
      <c r="AG506" s="3">
        <v>0</v>
      </c>
      <c r="AH506" s="1" t="s">
        <v>504</v>
      </c>
      <c r="AI506" s="17">
        <v>5</v>
      </c>
      <c r="AJ506" s="1"/>
    </row>
    <row r="507" spans="1:36" x14ac:dyDescent="0.2">
      <c r="A507" s="1" t="s">
        <v>680</v>
      </c>
      <c r="B507" s="1" t="s">
        <v>1189</v>
      </c>
      <c r="C507" s="1" t="s">
        <v>1402</v>
      </c>
      <c r="D507" s="1" t="s">
        <v>1775</v>
      </c>
      <c r="E507" s="3">
        <v>39.1</v>
      </c>
      <c r="F507" s="3">
        <v>5.7142222222222268</v>
      </c>
      <c r="G507" s="3">
        <v>0</v>
      </c>
      <c r="H507" s="3">
        <v>0.18888888888888888</v>
      </c>
      <c r="I507" s="3">
        <v>0.26666666666666666</v>
      </c>
      <c r="J507" s="3">
        <v>0</v>
      </c>
      <c r="K507" s="3">
        <v>0</v>
      </c>
      <c r="L507" s="3">
        <v>1.3415555555555554</v>
      </c>
      <c r="M507" s="3">
        <v>0</v>
      </c>
      <c r="N507" s="3">
        <v>5.6543333333333345</v>
      </c>
      <c r="O507" s="3">
        <f>SUM(Table2[[#This Row],[Qualified Social Work Staff Hours]:[Other Social Work Staff Hours]])/Table2[[#This Row],[MDS Census]]</f>
        <v>0.14461210571184999</v>
      </c>
      <c r="P507" s="3">
        <v>4.721222222222222</v>
      </c>
      <c r="Q507" s="3">
        <v>0</v>
      </c>
      <c r="R507" s="3">
        <f>SUM(Table2[[#This Row],[Qualified Activities Professional Hours]:[Other Activities Professional Hours]])/Table2[[#This Row],[MDS Census]]</f>
        <v>0.12074737141233303</v>
      </c>
      <c r="S507" s="3">
        <v>0.63388888888888884</v>
      </c>
      <c r="T507" s="3">
        <v>3.8143333333333334</v>
      </c>
      <c r="U507" s="3">
        <v>0</v>
      </c>
      <c r="V507" s="3">
        <f>SUM(Table2[[#This Row],[Occupational Therapist Hours]:[OT Aide Hours]])/Table2[[#This Row],[MDS Census]]</f>
        <v>0.11376527422563228</v>
      </c>
      <c r="W507" s="3">
        <v>0.66188888888888897</v>
      </c>
      <c r="X507" s="3">
        <v>2.2481111111111107</v>
      </c>
      <c r="Y507" s="3">
        <v>0</v>
      </c>
      <c r="Z507" s="3">
        <f>SUM(Table2[[#This Row],[Physical Therapist (PT) Hours]:[PT Aide Hours]])/Table2[[#This Row],[MDS Census]]</f>
        <v>7.4424552429667515E-2</v>
      </c>
      <c r="AA507" s="3">
        <v>0</v>
      </c>
      <c r="AB507" s="3">
        <v>0</v>
      </c>
      <c r="AC507" s="3">
        <v>0</v>
      </c>
      <c r="AD507" s="3">
        <v>0</v>
      </c>
      <c r="AE507" s="3">
        <v>0</v>
      </c>
      <c r="AF507" s="3">
        <v>0</v>
      </c>
      <c r="AG507" s="3">
        <v>0</v>
      </c>
      <c r="AH507" s="1" t="s">
        <v>505</v>
      </c>
      <c r="AI507" s="17">
        <v>5</v>
      </c>
      <c r="AJ507" s="1"/>
    </row>
    <row r="508" spans="1:36" x14ac:dyDescent="0.2">
      <c r="A508" s="1" t="s">
        <v>680</v>
      </c>
      <c r="B508" s="1" t="s">
        <v>1190</v>
      </c>
      <c r="C508" s="1" t="s">
        <v>681</v>
      </c>
      <c r="D508" s="1" t="s">
        <v>1741</v>
      </c>
      <c r="E508" s="3">
        <v>41.155555555555559</v>
      </c>
      <c r="F508" s="3">
        <v>2.6666666666666665</v>
      </c>
      <c r="G508" s="3">
        <v>0</v>
      </c>
      <c r="H508" s="3">
        <v>8.8888888888888892E-2</v>
      </c>
      <c r="I508" s="3">
        <v>0</v>
      </c>
      <c r="J508" s="3">
        <v>0</v>
      </c>
      <c r="K508" s="3">
        <v>0</v>
      </c>
      <c r="L508" s="3">
        <v>0.82566666666666666</v>
      </c>
      <c r="M508" s="3">
        <v>0</v>
      </c>
      <c r="N508" s="3">
        <v>2.2305555555555556</v>
      </c>
      <c r="O508" s="3">
        <f>SUM(Table2[[#This Row],[Qualified Social Work Staff Hours]:[Other Social Work Staff Hours]])/Table2[[#This Row],[MDS Census]]</f>
        <v>5.4198164146868247E-2</v>
      </c>
      <c r="P508" s="3">
        <v>0.96944444444444444</v>
      </c>
      <c r="Q508" s="3">
        <v>13.938888888888888</v>
      </c>
      <c r="R508" s="3">
        <f>SUM(Table2[[#This Row],[Qualified Activities Professional Hours]:[Other Activities Professional Hours]])/Table2[[#This Row],[MDS Census]]</f>
        <v>0.36224352051835851</v>
      </c>
      <c r="S508" s="3">
        <v>0.48144444444444451</v>
      </c>
      <c r="T508" s="3">
        <v>3.0687777777777776</v>
      </c>
      <c r="U508" s="3">
        <v>0</v>
      </c>
      <c r="V508" s="3">
        <f>SUM(Table2[[#This Row],[Occupational Therapist Hours]:[OT Aide Hours]])/Table2[[#This Row],[MDS Census]]</f>
        <v>8.626349892008639E-2</v>
      </c>
      <c r="W508" s="3">
        <v>0.82077777777777783</v>
      </c>
      <c r="X508" s="3">
        <v>3.7467777777777789</v>
      </c>
      <c r="Y508" s="3">
        <v>0</v>
      </c>
      <c r="Z508" s="3">
        <f>SUM(Table2[[#This Row],[Physical Therapist (PT) Hours]:[PT Aide Hours]])/Table2[[#This Row],[MDS Census]]</f>
        <v>0.11098272138228944</v>
      </c>
      <c r="AA508" s="3">
        <v>0</v>
      </c>
      <c r="AB508" s="3">
        <v>0</v>
      </c>
      <c r="AC508" s="3">
        <v>2.7555555555555555</v>
      </c>
      <c r="AD508" s="3">
        <v>0</v>
      </c>
      <c r="AE508" s="3">
        <v>0</v>
      </c>
      <c r="AF508" s="3">
        <v>0</v>
      </c>
      <c r="AG508" s="3">
        <v>0</v>
      </c>
      <c r="AH508" s="1" t="s">
        <v>506</v>
      </c>
      <c r="AI508" s="17">
        <v>5</v>
      </c>
      <c r="AJ508" s="1"/>
    </row>
    <row r="509" spans="1:36" x14ac:dyDescent="0.2">
      <c r="A509" s="1" t="s">
        <v>680</v>
      </c>
      <c r="B509" s="1" t="s">
        <v>1191</v>
      </c>
      <c r="C509" s="1" t="s">
        <v>1644</v>
      </c>
      <c r="D509" s="1" t="s">
        <v>1759</v>
      </c>
      <c r="E509" s="3">
        <v>18.955555555555556</v>
      </c>
      <c r="F509" s="3">
        <v>2.4</v>
      </c>
      <c r="G509" s="3">
        <v>0</v>
      </c>
      <c r="H509" s="3">
        <v>0.75555555555555554</v>
      </c>
      <c r="I509" s="3">
        <v>0</v>
      </c>
      <c r="J509" s="3">
        <v>0</v>
      </c>
      <c r="K509" s="3">
        <v>0</v>
      </c>
      <c r="L509" s="3">
        <v>0.58333333333333337</v>
      </c>
      <c r="M509" s="3">
        <v>4.8</v>
      </c>
      <c r="N509" s="3">
        <v>0</v>
      </c>
      <c r="O509" s="3">
        <f>SUM(Table2[[#This Row],[Qualified Social Work Staff Hours]:[Other Social Work Staff Hours]])/Table2[[#This Row],[MDS Census]]</f>
        <v>0.25322391559202811</v>
      </c>
      <c r="P509" s="3">
        <v>6.4249999999999998</v>
      </c>
      <c r="Q509" s="3">
        <v>0</v>
      </c>
      <c r="R509" s="3">
        <f>SUM(Table2[[#This Row],[Qualified Activities Professional Hours]:[Other Activities Professional Hours]])/Table2[[#This Row],[MDS Census]]</f>
        <v>0.33895076201641267</v>
      </c>
      <c r="S509" s="3">
        <v>3.3444444444444446</v>
      </c>
      <c r="T509" s="3">
        <v>0</v>
      </c>
      <c r="U509" s="3">
        <v>0</v>
      </c>
      <c r="V509" s="3">
        <f>SUM(Table2[[#This Row],[Occupational Therapist Hours]:[OT Aide Hours]])/Table2[[#This Row],[MDS Census]]</f>
        <v>0.17643610785463071</v>
      </c>
      <c r="W509" s="3">
        <v>4.5305555555555559</v>
      </c>
      <c r="X509" s="3">
        <v>0</v>
      </c>
      <c r="Y509" s="3">
        <v>0</v>
      </c>
      <c r="Z509" s="3">
        <f>SUM(Table2[[#This Row],[Physical Therapist (PT) Hours]:[PT Aide Hours]])/Table2[[#This Row],[MDS Census]]</f>
        <v>0.23900937866354047</v>
      </c>
      <c r="AA509" s="3">
        <v>0</v>
      </c>
      <c r="AB509" s="3">
        <v>0</v>
      </c>
      <c r="AC509" s="3">
        <v>0</v>
      </c>
      <c r="AD509" s="3">
        <v>0</v>
      </c>
      <c r="AE509" s="3">
        <v>0</v>
      </c>
      <c r="AF509" s="3">
        <v>0</v>
      </c>
      <c r="AG509" s="3">
        <v>0</v>
      </c>
      <c r="AH509" s="1" t="s">
        <v>507</v>
      </c>
      <c r="AI509" s="17">
        <v>5</v>
      </c>
      <c r="AJ509" s="1"/>
    </row>
    <row r="510" spans="1:36" x14ac:dyDescent="0.2">
      <c r="A510" s="1" t="s">
        <v>680</v>
      </c>
      <c r="B510" s="1" t="s">
        <v>1192</v>
      </c>
      <c r="C510" s="1" t="s">
        <v>1416</v>
      </c>
      <c r="D510" s="1" t="s">
        <v>1759</v>
      </c>
      <c r="E510" s="3">
        <v>51.755555555555553</v>
      </c>
      <c r="F510" s="3">
        <v>5.3777777777777782</v>
      </c>
      <c r="G510" s="3">
        <v>0</v>
      </c>
      <c r="H510" s="3">
        <v>0</v>
      </c>
      <c r="I510" s="3">
        <v>0</v>
      </c>
      <c r="J510" s="3">
        <v>0</v>
      </c>
      <c r="K510" s="3">
        <v>0</v>
      </c>
      <c r="L510" s="3">
        <v>4.5443333333333333</v>
      </c>
      <c r="M510" s="3">
        <v>0</v>
      </c>
      <c r="N510" s="3">
        <v>11.475</v>
      </c>
      <c r="O510" s="3">
        <f>SUM(Table2[[#This Row],[Qualified Social Work Staff Hours]:[Other Social Work Staff Hours]])/Table2[[#This Row],[MDS Census]]</f>
        <v>0.22171532846715328</v>
      </c>
      <c r="P510" s="3">
        <v>0</v>
      </c>
      <c r="Q510" s="3">
        <v>26.711111111111112</v>
      </c>
      <c r="R510" s="3">
        <f>SUM(Table2[[#This Row],[Qualified Activities Professional Hours]:[Other Activities Professional Hours]])/Table2[[#This Row],[MDS Census]]</f>
        <v>0.51610133104336631</v>
      </c>
      <c r="S510" s="3">
        <v>2.4421111111111111</v>
      </c>
      <c r="T510" s="3">
        <v>4.6903333333333332</v>
      </c>
      <c r="U510" s="3">
        <v>0</v>
      </c>
      <c r="V510" s="3">
        <f>SUM(Table2[[#This Row],[Occupational Therapist Hours]:[OT Aide Hours]])/Table2[[#This Row],[MDS Census]]</f>
        <v>0.13781021897810219</v>
      </c>
      <c r="W510" s="3">
        <v>3.5779999999999985</v>
      </c>
      <c r="X510" s="3">
        <v>5.0711111111111116</v>
      </c>
      <c r="Y510" s="3">
        <v>0</v>
      </c>
      <c r="Z510" s="3">
        <f>SUM(Table2[[#This Row],[Physical Therapist (PT) Hours]:[PT Aide Hours]])/Table2[[#This Row],[MDS Census]]</f>
        <v>0.16711464147702879</v>
      </c>
      <c r="AA510" s="3">
        <v>0</v>
      </c>
      <c r="AB510" s="3">
        <v>0</v>
      </c>
      <c r="AC510" s="3">
        <v>0</v>
      </c>
      <c r="AD510" s="3">
        <v>0</v>
      </c>
      <c r="AE510" s="3">
        <v>0</v>
      </c>
      <c r="AF510" s="3">
        <v>0</v>
      </c>
      <c r="AG510" s="3">
        <v>0</v>
      </c>
      <c r="AH510" s="1" t="s">
        <v>508</v>
      </c>
      <c r="AI510" s="17">
        <v>5</v>
      </c>
      <c r="AJ510" s="1"/>
    </row>
    <row r="511" spans="1:36" x14ac:dyDescent="0.2">
      <c r="A511" s="1" t="s">
        <v>680</v>
      </c>
      <c r="B511" s="1" t="s">
        <v>1193</v>
      </c>
      <c r="C511" s="1" t="s">
        <v>1417</v>
      </c>
      <c r="D511" s="1" t="s">
        <v>1731</v>
      </c>
      <c r="E511" s="3">
        <v>83.36666666666666</v>
      </c>
      <c r="F511" s="3">
        <v>5.7142222222222259</v>
      </c>
      <c r="G511" s="3">
        <v>0</v>
      </c>
      <c r="H511" s="3">
        <v>0.31111111111111112</v>
      </c>
      <c r="I511" s="3">
        <v>0.47222222222222221</v>
      </c>
      <c r="J511" s="3">
        <v>0</v>
      </c>
      <c r="K511" s="3">
        <v>0</v>
      </c>
      <c r="L511" s="3">
        <v>1.0276666666666667</v>
      </c>
      <c r="M511" s="3">
        <v>0</v>
      </c>
      <c r="N511" s="3">
        <v>4.6937777777777798</v>
      </c>
      <c r="O511" s="3">
        <f>SUM(Table2[[#This Row],[Qualified Social Work Staff Hours]:[Other Social Work Staff Hours]])/Table2[[#This Row],[MDS Census]]</f>
        <v>5.630281220844998E-2</v>
      </c>
      <c r="P511" s="3">
        <v>5.5449999999999999</v>
      </c>
      <c r="Q511" s="3">
        <v>10.987444444444444</v>
      </c>
      <c r="R511" s="3">
        <f>SUM(Table2[[#This Row],[Qualified Activities Professional Hours]:[Other Activities Professional Hours]])/Table2[[#This Row],[MDS Census]]</f>
        <v>0.19831000932960149</v>
      </c>
      <c r="S511" s="3">
        <v>0.95799999999999996</v>
      </c>
      <c r="T511" s="3">
        <v>2.2694444444444453</v>
      </c>
      <c r="U511" s="3">
        <v>0</v>
      </c>
      <c r="V511" s="3">
        <f>SUM(Table2[[#This Row],[Occupational Therapist Hours]:[OT Aide Hours]])/Table2[[#This Row],[MDS Census]]</f>
        <v>3.8713847794215654E-2</v>
      </c>
      <c r="W511" s="3">
        <v>0.60755555555555563</v>
      </c>
      <c r="X511" s="3">
        <v>3.5082222222222241</v>
      </c>
      <c r="Y511" s="3">
        <v>0.94011111111111112</v>
      </c>
      <c r="Z511" s="3">
        <f>SUM(Table2[[#This Row],[Physical Therapist (PT) Hours]:[PT Aide Hours]])/Table2[[#This Row],[MDS Census]]</f>
        <v>6.0646408103425323E-2</v>
      </c>
      <c r="AA511" s="3">
        <v>0</v>
      </c>
      <c r="AB511" s="3">
        <v>0</v>
      </c>
      <c r="AC511" s="3">
        <v>0</v>
      </c>
      <c r="AD511" s="3">
        <v>0</v>
      </c>
      <c r="AE511" s="3">
        <v>0</v>
      </c>
      <c r="AF511" s="3">
        <v>0</v>
      </c>
      <c r="AG511" s="3">
        <v>0</v>
      </c>
      <c r="AH511" s="1" t="s">
        <v>509</v>
      </c>
      <c r="AI511" s="17">
        <v>5</v>
      </c>
      <c r="AJ511" s="1"/>
    </row>
    <row r="512" spans="1:36" x14ac:dyDescent="0.2">
      <c r="A512" s="1" t="s">
        <v>680</v>
      </c>
      <c r="B512" s="1" t="s">
        <v>1194</v>
      </c>
      <c r="C512" s="1" t="s">
        <v>1645</v>
      </c>
      <c r="D512" s="1" t="s">
        <v>1768</v>
      </c>
      <c r="E512" s="3">
        <v>34.155555555555559</v>
      </c>
      <c r="F512" s="3">
        <v>5.714222222222217</v>
      </c>
      <c r="G512" s="3">
        <v>0</v>
      </c>
      <c r="H512" s="3">
        <v>0.16666666666666666</v>
      </c>
      <c r="I512" s="3">
        <v>0.26666666666666666</v>
      </c>
      <c r="J512" s="3">
        <v>0</v>
      </c>
      <c r="K512" s="3">
        <v>0</v>
      </c>
      <c r="L512" s="3">
        <v>1.4247777777777779</v>
      </c>
      <c r="M512" s="3">
        <v>0</v>
      </c>
      <c r="N512" s="3">
        <v>0</v>
      </c>
      <c r="O512" s="3">
        <f>SUM(Table2[[#This Row],[Qualified Social Work Staff Hours]:[Other Social Work Staff Hours]])/Table2[[#This Row],[MDS Census]]</f>
        <v>0</v>
      </c>
      <c r="P512" s="3">
        <v>0</v>
      </c>
      <c r="Q512" s="3">
        <v>0</v>
      </c>
      <c r="R512" s="3">
        <f>SUM(Table2[[#This Row],[Qualified Activities Professional Hours]:[Other Activities Professional Hours]])/Table2[[#This Row],[MDS Census]]</f>
        <v>0</v>
      </c>
      <c r="S512" s="3">
        <v>0.60611111111111104</v>
      </c>
      <c r="T512" s="3">
        <v>4.89611111111111</v>
      </c>
      <c r="U512" s="3">
        <v>0</v>
      </c>
      <c r="V512" s="3">
        <f>SUM(Table2[[#This Row],[Occupational Therapist Hours]:[OT Aide Hours]])/Table2[[#This Row],[MDS Census]]</f>
        <v>0.16109303838646707</v>
      </c>
      <c r="W512" s="3">
        <v>0.59777777777777785</v>
      </c>
      <c r="X512" s="3">
        <v>4.0826666666666664</v>
      </c>
      <c r="Y512" s="3">
        <v>0</v>
      </c>
      <c r="Z512" s="3">
        <f>SUM(Table2[[#This Row],[Physical Therapist (PT) Hours]:[PT Aide Hours]])/Table2[[#This Row],[MDS Census]]</f>
        <v>0.13703318152244631</v>
      </c>
      <c r="AA512" s="3">
        <v>0</v>
      </c>
      <c r="AB512" s="3">
        <v>0</v>
      </c>
      <c r="AC512" s="3">
        <v>0</v>
      </c>
      <c r="AD512" s="3">
        <v>0</v>
      </c>
      <c r="AE512" s="3">
        <v>0</v>
      </c>
      <c r="AF512" s="3">
        <v>0</v>
      </c>
      <c r="AG512" s="3">
        <v>0</v>
      </c>
      <c r="AH512" s="1" t="s">
        <v>510</v>
      </c>
      <c r="AI512" s="17">
        <v>5</v>
      </c>
      <c r="AJ512" s="1"/>
    </row>
    <row r="513" spans="1:36" x14ac:dyDescent="0.2">
      <c r="A513" s="1" t="s">
        <v>680</v>
      </c>
      <c r="B513" s="1" t="s">
        <v>1195</v>
      </c>
      <c r="C513" s="1" t="s">
        <v>1439</v>
      </c>
      <c r="D513" s="1" t="s">
        <v>1741</v>
      </c>
      <c r="E513" s="3">
        <v>86.25555555555556</v>
      </c>
      <c r="F513" s="3">
        <v>30.783333333333335</v>
      </c>
      <c r="G513" s="3">
        <v>0</v>
      </c>
      <c r="H513" s="3">
        <v>0</v>
      </c>
      <c r="I513" s="3">
        <v>0</v>
      </c>
      <c r="J513" s="3">
        <v>0</v>
      </c>
      <c r="K513" s="3">
        <v>0</v>
      </c>
      <c r="L513" s="3">
        <v>4.7245555555555558</v>
      </c>
      <c r="M513" s="3">
        <v>0</v>
      </c>
      <c r="N513" s="3">
        <v>0</v>
      </c>
      <c r="O513" s="3">
        <f>SUM(Table2[[#This Row],[Qualified Social Work Staff Hours]:[Other Social Work Staff Hours]])/Table2[[#This Row],[MDS Census]]</f>
        <v>0</v>
      </c>
      <c r="P513" s="3">
        <v>4.8833333333333337</v>
      </c>
      <c r="Q513" s="3">
        <v>18.044444444444444</v>
      </c>
      <c r="R513" s="3">
        <f>SUM(Table2[[#This Row],[Qualified Activities Professional Hours]:[Other Activities Professional Hours]])/Table2[[#This Row],[MDS Census]]</f>
        <v>0.26581218601056289</v>
      </c>
      <c r="S513" s="3">
        <v>2.7415555555555553</v>
      </c>
      <c r="T513" s="3">
        <v>4.1702222222222227</v>
      </c>
      <c r="U513" s="3">
        <v>0</v>
      </c>
      <c r="V513" s="3">
        <f>SUM(Table2[[#This Row],[Occupational Therapist Hours]:[OT Aide Hours]])/Table2[[#This Row],[MDS Census]]</f>
        <v>8.0131392502898358E-2</v>
      </c>
      <c r="W513" s="3">
        <v>1.4693333333333332</v>
      </c>
      <c r="X513" s="3">
        <v>5.5114444444444439</v>
      </c>
      <c r="Y513" s="3">
        <v>0</v>
      </c>
      <c r="Z513" s="3">
        <f>SUM(Table2[[#This Row],[Physical Therapist (PT) Hours]:[PT Aide Hours]])/Table2[[#This Row],[MDS Census]]</f>
        <v>8.0931340976426625E-2</v>
      </c>
      <c r="AA513" s="3">
        <v>0</v>
      </c>
      <c r="AB513" s="3">
        <v>0</v>
      </c>
      <c r="AC513" s="3">
        <v>0</v>
      </c>
      <c r="AD513" s="3">
        <v>0</v>
      </c>
      <c r="AE513" s="3">
        <v>0</v>
      </c>
      <c r="AF513" s="3">
        <v>0</v>
      </c>
      <c r="AG513" s="3">
        <v>0</v>
      </c>
      <c r="AH513" s="1" t="s">
        <v>511</v>
      </c>
      <c r="AI513" s="17">
        <v>5</v>
      </c>
      <c r="AJ513" s="1"/>
    </row>
    <row r="514" spans="1:36" x14ac:dyDescent="0.2">
      <c r="A514" s="1" t="s">
        <v>680</v>
      </c>
      <c r="B514" s="1" t="s">
        <v>1196</v>
      </c>
      <c r="C514" s="1" t="s">
        <v>1646</v>
      </c>
      <c r="D514" s="1" t="s">
        <v>1723</v>
      </c>
      <c r="E514" s="3">
        <v>118.62222222222222</v>
      </c>
      <c r="F514" s="3">
        <v>10.933333333333334</v>
      </c>
      <c r="G514" s="3">
        <v>5.5555555555555552E-2</v>
      </c>
      <c r="H514" s="3">
        <v>0.93611111111111112</v>
      </c>
      <c r="I514" s="3">
        <v>4.4444444444444446E-2</v>
      </c>
      <c r="J514" s="3">
        <v>0</v>
      </c>
      <c r="K514" s="3">
        <v>0</v>
      </c>
      <c r="L514" s="3">
        <v>6.5021111111111116</v>
      </c>
      <c r="M514" s="3">
        <v>10.430555555555555</v>
      </c>
      <c r="N514" s="3">
        <v>24.069444444444443</v>
      </c>
      <c r="O514" s="3">
        <f>SUM(Table2[[#This Row],[Qualified Social Work Staff Hours]:[Other Social Work Staff Hours]])/Table2[[#This Row],[MDS Census]]</f>
        <v>0.29083926564256274</v>
      </c>
      <c r="P514" s="3">
        <v>5.0027777777777782</v>
      </c>
      <c r="Q514" s="3">
        <v>22.147222222222222</v>
      </c>
      <c r="R514" s="3">
        <f>SUM(Table2[[#This Row],[Qualified Activities Professional Hours]:[Other Activities Professional Hours]])/Table2[[#This Row],[MDS Census]]</f>
        <v>0.22887785687523415</v>
      </c>
      <c r="S514" s="3">
        <v>10.581999999999995</v>
      </c>
      <c r="T514" s="3">
        <v>16.568111111111111</v>
      </c>
      <c r="U514" s="3">
        <v>0</v>
      </c>
      <c r="V514" s="3">
        <f>SUM(Table2[[#This Row],[Occupational Therapist Hours]:[OT Aide Hours]])/Table2[[#This Row],[MDS Census]]</f>
        <v>0.22887879355563881</v>
      </c>
      <c r="W514" s="3">
        <v>10.166666666666666</v>
      </c>
      <c r="X514" s="3">
        <v>20.547666666666661</v>
      </c>
      <c r="Y514" s="3">
        <v>7.4227777777777773</v>
      </c>
      <c r="Z514" s="3">
        <f>SUM(Table2[[#This Row],[Physical Therapist (PT) Hours]:[PT Aide Hours]])/Table2[[#This Row],[MDS Census]]</f>
        <v>0.32150056200824273</v>
      </c>
      <c r="AA514" s="3">
        <v>0</v>
      </c>
      <c r="AB514" s="3">
        <v>0</v>
      </c>
      <c r="AC514" s="3">
        <v>0</v>
      </c>
      <c r="AD514" s="3">
        <v>0</v>
      </c>
      <c r="AE514" s="3">
        <v>0</v>
      </c>
      <c r="AF514" s="3">
        <v>0</v>
      </c>
      <c r="AG514" s="3">
        <v>0</v>
      </c>
      <c r="AH514" s="1" t="s">
        <v>512</v>
      </c>
      <c r="AI514" s="17">
        <v>5</v>
      </c>
      <c r="AJ514" s="1"/>
    </row>
    <row r="515" spans="1:36" x14ac:dyDescent="0.2">
      <c r="A515" s="1" t="s">
        <v>680</v>
      </c>
      <c r="B515" s="1" t="s">
        <v>1197</v>
      </c>
      <c r="C515" s="1" t="s">
        <v>1393</v>
      </c>
      <c r="D515" s="1" t="s">
        <v>1738</v>
      </c>
      <c r="E515" s="3">
        <v>52.411111111111111</v>
      </c>
      <c r="F515" s="3">
        <v>5.7142222222222268</v>
      </c>
      <c r="G515" s="3">
        <v>0</v>
      </c>
      <c r="H515" s="3">
        <v>0.18522222222222223</v>
      </c>
      <c r="I515" s="3">
        <v>0.28333333333333333</v>
      </c>
      <c r="J515" s="3">
        <v>0</v>
      </c>
      <c r="K515" s="3">
        <v>0</v>
      </c>
      <c r="L515" s="3">
        <v>1.4104444444444448</v>
      </c>
      <c r="M515" s="3">
        <v>0</v>
      </c>
      <c r="N515" s="3">
        <v>5.2713333333333345</v>
      </c>
      <c r="O515" s="3">
        <f>SUM(Table2[[#This Row],[Qualified Social Work Staff Hours]:[Other Social Work Staff Hours]])/Table2[[#This Row],[MDS Census]]</f>
        <v>0.10057663769344925</v>
      </c>
      <c r="P515" s="3">
        <v>5.1201111111111128</v>
      </c>
      <c r="Q515" s="3">
        <v>0</v>
      </c>
      <c r="R515" s="3">
        <f>SUM(Table2[[#This Row],[Qualified Activities Professional Hours]:[Other Activities Professional Hours]])/Table2[[#This Row],[MDS Census]]</f>
        <v>9.76913292346831E-2</v>
      </c>
      <c r="S515" s="3">
        <v>1.7593333333333336</v>
      </c>
      <c r="T515" s="3">
        <v>3.3551111111111109</v>
      </c>
      <c r="U515" s="3">
        <v>0</v>
      </c>
      <c r="V515" s="3">
        <f>SUM(Table2[[#This Row],[Occupational Therapist Hours]:[OT Aide Hours]])/Table2[[#This Row],[MDS Census]]</f>
        <v>9.758320966716133E-2</v>
      </c>
      <c r="W515" s="3">
        <v>0.66422222222222216</v>
      </c>
      <c r="X515" s="3">
        <v>3.2609999999999983</v>
      </c>
      <c r="Y515" s="3">
        <v>1.9443333333333335</v>
      </c>
      <c r="Z515" s="3">
        <f>SUM(Table2[[#This Row],[Physical Therapist (PT) Hours]:[PT Aide Hours]])/Table2[[#This Row],[MDS Census]]</f>
        <v>0.11199067203731182</v>
      </c>
      <c r="AA515" s="3">
        <v>0</v>
      </c>
      <c r="AB515" s="3">
        <v>0</v>
      </c>
      <c r="AC515" s="3">
        <v>0</v>
      </c>
      <c r="AD515" s="3">
        <v>0</v>
      </c>
      <c r="AE515" s="3">
        <v>0</v>
      </c>
      <c r="AF515" s="3">
        <v>0</v>
      </c>
      <c r="AG515" s="3">
        <v>0</v>
      </c>
      <c r="AH515" s="1" t="s">
        <v>513</v>
      </c>
      <c r="AI515" s="17">
        <v>5</v>
      </c>
      <c r="AJ515" s="1"/>
    </row>
    <row r="516" spans="1:36" x14ac:dyDescent="0.2">
      <c r="A516" s="1" t="s">
        <v>680</v>
      </c>
      <c r="B516" s="1" t="s">
        <v>1198</v>
      </c>
      <c r="C516" s="1" t="s">
        <v>1527</v>
      </c>
      <c r="D516" s="1" t="s">
        <v>1700</v>
      </c>
      <c r="E516" s="3">
        <v>59.62222222222222</v>
      </c>
      <c r="F516" s="3">
        <v>5.2444444444444445</v>
      </c>
      <c r="G516" s="3">
        <v>0.35</v>
      </c>
      <c r="H516" s="3">
        <v>0.39177777777777784</v>
      </c>
      <c r="I516" s="3">
        <v>0.4777777777777778</v>
      </c>
      <c r="J516" s="3">
        <v>0</v>
      </c>
      <c r="K516" s="3">
        <v>0</v>
      </c>
      <c r="L516" s="3">
        <v>5.3769999999999998</v>
      </c>
      <c r="M516" s="3">
        <v>0</v>
      </c>
      <c r="N516" s="3">
        <v>5.2444444444444445</v>
      </c>
      <c r="O516" s="3">
        <f>SUM(Table2[[#This Row],[Qualified Social Work Staff Hours]:[Other Social Work Staff Hours]])/Table2[[#This Row],[MDS Census]]</f>
        <v>8.7961237420797617E-2</v>
      </c>
      <c r="P516" s="3">
        <v>0</v>
      </c>
      <c r="Q516" s="3">
        <v>0</v>
      </c>
      <c r="R516" s="3">
        <f>SUM(Table2[[#This Row],[Qualified Activities Professional Hours]:[Other Activities Professional Hours]])/Table2[[#This Row],[MDS Census]]</f>
        <v>0</v>
      </c>
      <c r="S516" s="3">
        <v>3.5101111111111125</v>
      </c>
      <c r="T516" s="3">
        <v>9.5658888888888889</v>
      </c>
      <c r="U516" s="3">
        <v>0</v>
      </c>
      <c r="V516" s="3">
        <f>SUM(Table2[[#This Row],[Occupational Therapist Hours]:[OT Aide Hours]])/Table2[[#This Row],[MDS Census]]</f>
        <v>0.21931420052180398</v>
      </c>
      <c r="W516" s="3">
        <v>5.8723333333333336</v>
      </c>
      <c r="X516" s="3">
        <v>10.501444444444443</v>
      </c>
      <c r="Y516" s="3">
        <v>0</v>
      </c>
      <c r="Z516" s="3">
        <f>SUM(Table2[[#This Row],[Physical Therapist (PT) Hours]:[PT Aide Hours]])/Table2[[#This Row],[MDS Census]]</f>
        <v>0.27462541930674617</v>
      </c>
      <c r="AA516" s="3">
        <v>0</v>
      </c>
      <c r="AB516" s="3">
        <v>0</v>
      </c>
      <c r="AC516" s="3">
        <v>0</v>
      </c>
      <c r="AD516" s="3">
        <v>0</v>
      </c>
      <c r="AE516" s="3">
        <v>0</v>
      </c>
      <c r="AF516" s="3">
        <v>0</v>
      </c>
      <c r="AG516" s="3">
        <v>0</v>
      </c>
      <c r="AH516" s="1" t="s">
        <v>514</v>
      </c>
      <c r="AI516" s="17">
        <v>5</v>
      </c>
      <c r="AJ516" s="1"/>
    </row>
    <row r="517" spans="1:36" x14ac:dyDescent="0.2">
      <c r="A517" s="1" t="s">
        <v>680</v>
      </c>
      <c r="B517" s="1" t="s">
        <v>1199</v>
      </c>
      <c r="C517" s="1" t="s">
        <v>1647</v>
      </c>
      <c r="D517" s="1" t="s">
        <v>1770</v>
      </c>
      <c r="E517" s="3">
        <v>22.533333333333335</v>
      </c>
      <c r="F517" s="3">
        <v>26.277777777777779</v>
      </c>
      <c r="G517" s="3">
        <v>1.1111111111111112E-2</v>
      </c>
      <c r="H517" s="3">
        <v>0.2</v>
      </c>
      <c r="I517" s="3">
        <v>6.6666666666666666E-2</v>
      </c>
      <c r="J517" s="3">
        <v>0</v>
      </c>
      <c r="K517" s="3">
        <v>0</v>
      </c>
      <c r="L517" s="3">
        <v>0.63344444444444448</v>
      </c>
      <c r="M517" s="3">
        <v>0</v>
      </c>
      <c r="N517" s="3">
        <v>5.2166666666666668</v>
      </c>
      <c r="O517" s="3">
        <f>SUM(Table2[[#This Row],[Qualified Social Work Staff Hours]:[Other Social Work Staff Hours]])/Table2[[#This Row],[MDS Census]]</f>
        <v>0.23150887573964496</v>
      </c>
      <c r="P517" s="3">
        <v>0</v>
      </c>
      <c r="Q517" s="3">
        <v>0</v>
      </c>
      <c r="R517" s="3">
        <f>SUM(Table2[[#This Row],[Qualified Activities Professional Hours]:[Other Activities Professional Hours]])/Table2[[#This Row],[MDS Census]]</f>
        <v>0</v>
      </c>
      <c r="S517" s="3">
        <v>0.22622222222222219</v>
      </c>
      <c r="T517" s="3">
        <v>0.62566666666666659</v>
      </c>
      <c r="U517" s="3">
        <v>0</v>
      </c>
      <c r="V517" s="3">
        <f>SUM(Table2[[#This Row],[Occupational Therapist Hours]:[OT Aide Hours]])/Table2[[#This Row],[MDS Census]]</f>
        <v>3.7805719921104528E-2</v>
      </c>
      <c r="W517" s="3">
        <v>0.31722222222222218</v>
      </c>
      <c r="X517" s="3">
        <v>5.8059999999999992</v>
      </c>
      <c r="Y517" s="3">
        <v>0</v>
      </c>
      <c r="Z517" s="3">
        <f>SUM(Table2[[#This Row],[Physical Therapist (PT) Hours]:[PT Aide Hours]])/Table2[[#This Row],[MDS Census]]</f>
        <v>0.271740631163708</v>
      </c>
      <c r="AA517" s="3">
        <v>0</v>
      </c>
      <c r="AB517" s="3">
        <v>0</v>
      </c>
      <c r="AC517" s="3">
        <v>0</v>
      </c>
      <c r="AD517" s="3">
        <v>0</v>
      </c>
      <c r="AE517" s="3">
        <v>0</v>
      </c>
      <c r="AF517" s="3">
        <v>1.8444444444444446</v>
      </c>
      <c r="AG517" s="3">
        <v>0</v>
      </c>
      <c r="AH517" s="1" t="s">
        <v>515</v>
      </c>
      <c r="AI517" s="17">
        <v>5</v>
      </c>
      <c r="AJ517" s="1"/>
    </row>
    <row r="518" spans="1:36" x14ac:dyDescent="0.2">
      <c r="A518" s="1" t="s">
        <v>680</v>
      </c>
      <c r="B518" s="1" t="s">
        <v>1200</v>
      </c>
      <c r="C518" s="1" t="s">
        <v>1404</v>
      </c>
      <c r="D518" s="1" t="s">
        <v>1756</v>
      </c>
      <c r="E518" s="3">
        <v>131.64444444444445</v>
      </c>
      <c r="F518" s="3">
        <v>5.4222222222222225</v>
      </c>
      <c r="G518" s="3">
        <v>2.2798888888888889</v>
      </c>
      <c r="H518" s="3">
        <v>0.88055555555555554</v>
      </c>
      <c r="I518" s="3">
        <v>0.68333333333333335</v>
      </c>
      <c r="J518" s="3">
        <v>0</v>
      </c>
      <c r="K518" s="3">
        <v>0</v>
      </c>
      <c r="L518" s="3">
        <v>10.38388888888889</v>
      </c>
      <c r="M518" s="3">
        <v>10.494444444444444</v>
      </c>
      <c r="N518" s="3">
        <v>28.219444444444445</v>
      </c>
      <c r="O518" s="3">
        <f>SUM(Table2[[#This Row],[Qualified Social Work Staff Hours]:[Other Social Work Staff Hours]])/Table2[[#This Row],[MDS Census]]</f>
        <v>0.294079169480081</v>
      </c>
      <c r="P518" s="3">
        <v>5.7944444444444443</v>
      </c>
      <c r="Q518" s="3">
        <v>14.772222222222222</v>
      </c>
      <c r="R518" s="3">
        <f>SUM(Table2[[#This Row],[Qualified Activities Professional Hours]:[Other Activities Professional Hours]])/Table2[[#This Row],[MDS Census]]</f>
        <v>0.1562288993923025</v>
      </c>
      <c r="S518" s="3">
        <v>6.5572222222222205</v>
      </c>
      <c r="T518" s="3">
        <v>16.256888888888884</v>
      </c>
      <c r="U518" s="3">
        <v>0</v>
      </c>
      <c r="V518" s="3">
        <f>SUM(Table2[[#This Row],[Occupational Therapist Hours]:[OT Aide Hours]])/Table2[[#This Row],[MDS Census]]</f>
        <v>0.17330097906819711</v>
      </c>
      <c r="W518" s="3">
        <v>9.1810000000000009</v>
      </c>
      <c r="X518" s="3">
        <v>21.774777777777782</v>
      </c>
      <c r="Y518" s="3">
        <v>8.6193333333333317</v>
      </c>
      <c r="Z518" s="3">
        <f>SUM(Table2[[#This Row],[Physical Therapist (PT) Hours]:[PT Aide Hours]])/Table2[[#This Row],[MDS Census]]</f>
        <v>0.30062120189061448</v>
      </c>
      <c r="AA518" s="3">
        <v>0</v>
      </c>
      <c r="AB518" s="3">
        <v>0</v>
      </c>
      <c r="AC518" s="3">
        <v>0</v>
      </c>
      <c r="AD518" s="3">
        <v>0</v>
      </c>
      <c r="AE518" s="3">
        <v>0</v>
      </c>
      <c r="AF518" s="3">
        <v>0</v>
      </c>
      <c r="AG518" s="3">
        <v>0</v>
      </c>
      <c r="AH518" s="1" t="s">
        <v>516</v>
      </c>
      <c r="AI518" s="17">
        <v>5</v>
      </c>
      <c r="AJ518" s="1"/>
    </row>
    <row r="519" spans="1:36" x14ac:dyDescent="0.2">
      <c r="A519" s="1" t="s">
        <v>680</v>
      </c>
      <c r="B519" s="1" t="s">
        <v>1201</v>
      </c>
      <c r="C519" s="1" t="s">
        <v>1648</v>
      </c>
      <c r="D519" s="1" t="s">
        <v>1733</v>
      </c>
      <c r="E519" s="3">
        <v>111.96666666666667</v>
      </c>
      <c r="F519" s="3">
        <v>11.155555555555555</v>
      </c>
      <c r="G519" s="3">
        <v>0</v>
      </c>
      <c r="H519" s="3">
        <v>0</v>
      </c>
      <c r="I519" s="3">
        <v>0</v>
      </c>
      <c r="J519" s="3">
        <v>0</v>
      </c>
      <c r="K519" s="3">
        <v>0</v>
      </c>
      <c r="L519" s="3">
        <v>0</v>
      </c>
      <c r="M519" s="3">
        <v>5.4222222222222225</v>
      </c>
      <c r="N519" s="3">
        <v>10.666666666666666</v>
      </c>
      <c r="O519" s="3">
        <f>SUM(Table2[[#This Row],[Qualified Social Work Staff Hours]:[Other Social Work Staff Hours]])/Table2[[#This Row],[MDS Census]]</f>
        <v>0.14369355959114816</v>
      </c>
      <c r="P519" s="3">
        <v>10.933333333333334</v>
      </c>
      <c r="Q519" s="3">
        <v>17.544444444444444</v>
      </c>
      <c r="R519" s="3">
        <f>SUM(Table2[[#This Row],[Qualified Activities Professional Hours]:[Other Activities Professional Hours]])/Table2[[#This Row],[MDS Census]]</f>
        <v>0.25434156991168005</v>
      </c>
      <c r="S519" s="3">
        <v>0</v>
      </c>
      <c r="T519" s="3">
        <v>0</v>
      </c>
      <c r="U519" s="3">
        <v>0</v>
      </c>
      <c r="V519" s="3">
        <f>SUM(Table2[[#This Row],[Occupational Therapist Hours]:[OT Aide Hours]])/Table2[[#This Row],[MDS Census]]</f>
        <v>0</v>
      </c>
      <c r="W519" s="3">
        <v>0</v>
      </c>
      <c r="X519" s="3">
        <v>0</v>
      </c>
      <c r="Y519" s="3">
        <v>0</v>
      </c>
      <c r="Z519" s="3">
        <f>SUM(Table2[[#This Row],[Physical Therapist (PT) Hours]:[PT Aide Hours]])/Table2[[#This Row],[MDS Census]]</f>
        <v>0</v>
      </c>
      <c r="AA519" s="3">
        <v>0</v>
      </c>
      <c r="AB519" s="3">
        <v>0</v>
      </c>
      <c r="AC519" s="3">
        <v>0</v>
      </c>
      <c r="AD519" s="3">
        <v>0</v>
      </c>
      <c r="AE519" s="3">
        <v>0</v>
      </c>
      <c r="AF519" s="3">
        <v>0</v>
      </c>
      <c r="AG519" s="3">
        <v>0</v>
      </c>
      <c r="AH519" s="1" t="s">
        <v>517</v>
      </c>
      <c r="AI519" s="17">
        <v>5</v>
      </c>
      <c r="AJ519" s="1"/>
    </row>
    <row r="520" spans="1:36" x14ac:dyDescent="0.2">
      <c r="A520" s="1" t="s">
        <v>680</v>
      </c>
      <c r="B520" s="1" t="s">
        <v>1202</v>
      </c>
      <c r="C520" s="1" t="s">
        <v>1621</v>
      </c>
      <c r="D520" s="1" t="s">
        <v>1741</v>
      </c>
      <c r="E520" s="3">
        <v>77.37777777777778</v>
      </c>
      <c r="F520" s="3">
        <v>3.2888888888888883</v>
      </c>
      <c r="G520" s="3">
        <v>0.55555555555555558</v>
      </c>
      <c r="H520" s="3">
        <v>0.53333333333333333</v>
      </c>
      <c r="I520" s="3">
        <v>5.6</v>
      </c>
      <c r="J520" s="3">
        <v>0</v>
      </c>
      <c r="K520" s="3">
        <v>0</v>
      </c>
      <c r="L520" s="3">
        <v>4.3036666666666665</v>
      </c>
      <c r="M520" s="3">
        <v>5.3083333333333336</v>
      </c>
      <c r="N520" s="3">
        <v>4.9777777777777779</v>
      </c>
      <c r="O520" s="3">
        <f>SUM(Table2[[#This Row],[Qualified Social Work Staff Hours]:[Other Social Work Staff Hours]])/Table2[[#This Row],[MDS Census]]</f>
        <v>0.13293365881677197</v>
      </c>
      <c r="P520" s="3">
        <v>0</v>
      </c>
      <c r="Q520" s="3">
        <v>14.747222222222222</v>
      </c>
      <c r="R520" s="3">
        <f>SUM(Table2[[#This Row],[Qualified Activities Professional Hours]:[Other Activities Professional Hours]])/Table2[[#This Row],[MDS Census]]</f>
        <v>0.19058730614589314</v>
      </c>
      <c r="S520" s="3">
        <v>4.8324444444444445</v>
      </c>
      <c r="T520" s="3">
        <v>7.8045555555555568</v>
      </c>
      <c r="U520" s="3">
        <v>0</v>
      </c>
      <c r="V520" s="3">
        <f>SUM(Table2[[#This Row],[Occupational Therapist Hours]:[OT Aide Hours]])/Table2[[#This Row],[MDS Census]]</f>
        <v>0.16331562320505458</v>
      </c>
      <c r="W520" s="3">
        <v>5.7194444444444441</v>
      </c>
      <c r="X520" s="3">
        <v>16.436222222222224</v>
      </c>
      <c r="Y520" s="3">
        <v>0</v>
      </c>
      <c r="Z520" s="3">
        <f>SUM(Table2[[#This Row],[Physical Therapist (PT) Hours]:[PT Aide Hours]])/Table2[[#This Row],[MDS Census]]</f>
        <v>0.2863311315336014</v>
      </c>
      <c r="AA520" s="3">
        <v>0</v>
      </c>
      <c r="AB520" s="3">
        <v>3.888888888888889E-2</v>
      </c>
      <c r="AC520" s="3">
        <v>0</v>
      </c>
      <c r="AD520" s="3">
        <v>0</v>
      </c>
      <c r="AE520" s="3">
        <v>0</v>
      </c>
      <c r="AF520" s="3">
        <v>1.9514444444444443</v>
      </c>
      <c r="AG520" s="3">
        <v>0</v>
      </c>
      <c r="AH520" s="1" t="s">
        <v>518</v>
      </c>
      <c r="AI520" s="17">
        <v>5</v>
      </c>
      <c r="AJ520" s="1"/>
    </row>
    <row r="521" spans="1:36" x14ac:dyDescent="0.2">
      <c r="A521" s="1" t="s">
        <v>680</v>
      </c>
      <c r="B521" s="1" t="s">
        <v>1203</v>
      </c>
      <c r="C521" s="1" t="s">
        <v>1649</v>
      </c>
      <c r="D521" s="1" t="s">
        <v>1789</v>
      </c>
      <c r="E521" s="3">
        <v>58.911111111111111</v>
      </c>
      <c r="F521" s="3">
        <v>43.513888888888886</v>
      </c>
      <c r="G521" s="3">
        <v>1.6888888888888889</v>
      </c>
      <c r="H521" s="3">
        <v>0.23333333333333334</v>
      </c>
      <c r="I521" s="3">
        <v>0.55833333333333335</v>
      </c>
      <c r="J521" s="3">
        <v>0</v>
      </c>
      <c r="K521" s="3">
        <v>0</v>
      </c>
      <c r="L521" s="3">
        <v>2.5028888888888887</v>
      </c>
      <c r="M521" s="3">
        <v>5.2361111111111107</v>
      </c>
      <c r="N521" s="3">
        <v>2.6527777777777777</v>
      </c>
      <c r="O521" s="3">
        <f>SUM(Table2[[#This Row],[Qualified Social Work Staff Hours]:[Other Social Work Staff Hours]])/Table2[[#This Row],[MDS Census]]</f>
        <v>0.13391173142210486</v>
      </c>
      <c r="P521" s="3">
        <v>5.2249999999999996</v>
      </c>
      <c r="Q521" s="3">
        <v>12.205555555555556</v>
      </c>
      <c r="R521" s="3">
        <f>SUM(Table2[[#This Row],[Qualified Activities Professional Hours]:[Other Activities Professional Hours]])/Table2[[#This Row],[MDS Census]]</f>
        <v>0.29587891361750285</v>
      </c>
      <c r="S521" s="3">
        <v>2.36588888888889</v>
      </c>
      <c r="T521" s="3">
        <v>3.8624444444444443</v>
      </c>
      <c r="U521" s="3">
        <v>0</v>
      </c>
      <c r="V521" s="3">
        <f>SUM(Table2[[#This Row],[Occupational Therapist Hours]:[OT Aide Hours]])/Table2[[#This Row],[MDS Census]]</f>
        <v>0.10572425499811394</v>
      </c>
      <c r="W521" s="3">
        <v>1.8768888888888891</v>
      </c>
      <c r="X521" s="3">
        <v>7.6218888888888916</v>
      </c>
      <c r="Y521" s="3">
        <v>1.4850000000000001</v>
      </c>
      <c r="Z521" s="3">
        <f>SUM(Table2[[#This Row],[Physical Therapist (PT) Hours]:[PT Aide Hours]])/Table2[[#This Row],[MDS Census]]</f>
        <v>0.18644662391550362</v>
      </c>
      <c r="AA521" s="3">
        <v>0</v>
      </c>
      <c r="AB521" s="3">
        <v>0</v>
      </c>
      <c r="AC521" s="3">
        <v>0</v>
      </c>
      <c r="AD521" s="3">
        <v>0</v>
      </c>
      <c r="AE521" s="3">
        <v>0</v>
      </c>
      <c r="AF521" s="3">
        <v>0</v>
      </c>
      <c r="AG521" s="3">
        <v>0</v>
      </c>
      <c r="AH521" s="1" t="s">
        <v>519</v>
      </c>
      <c r="AI521" s="17">
        <v>5</v>
      </c>
      <c r="AJ521" s="1"/>
    </row>
    <row r="522" spans="1:36" x14ac:dyDescent="0.2">
      <c r="A522" s="1" t="s">
        <v>680</v>
      </c>
      <c r="B522" s="1" t="s">
        <v>1204</v>
      </c>
      <c r="C522" s="1" t="s">
        <v>1581</v>
      </c>
      <c r="D522" s="1" t="s">
        <v>1741</v>
      </c>
      <c r="E522" s="3">
        <v>133.65555555555557</v>
      </c>
      <c r="F522" s="3">
        <v>5</v>
      </c>
      <c r="G522" s="3">
        <v>0</v>
      </c>
      <c r="H522" s="3">
        <v>0.55388888888888888</v>
      </c>
      <c r="I522" s="3">
        <v>0</v>
      </c>
      <c r="J522" s="3">
        <v>0</v>
      </c>
      <c r="K522" s="3">
        <v>0</v>
      </c>
      <c r="L522" s="3">
        <v>4.4972222222222218</v>
      </c>
      <c r="M522" s="3">
        <v>0</v>
      </c>
      <c r="N522" s="3">
        <v>10.25</v>
      </c>
      <c r="O522" s="3">
        <f>SUM(Table2[[#This Row],[Qualified Social Work Staff Hours]:[Other Social Work Staff Hours]])/Table2[[#This Row],[MDS Census]]</f>
        <v>7.668966663895585E-2</v>
      </c>
      <c r="P522" s="3">
        <v>9.9166666666666661</v>
      </c>
      <c r="Q522" s="3">
        <v>56.712777777777774</v>
      </c>
      <c r="R522" s="3">
        <f>SUM(Table2[[#This Row],[Qualified Activities Professional Hours]:[Other Activities Professional Hours]])/Table2[[#This Row],[MDS Census]]</f>
        <v>0.49851608612519743</v>
      </c>
      <c r="S522" s="3">
        <v>5.5035555555555558</v>
      </c>
      <c r="T522" s="3">
        <v>3.7015555555555562</v>
      </c>
      <c r="U522" s="3">
        <v>0</v>
      </c>
      <c r="V522" s="3">
        <f>SUM(Table2[[#This Row],[Occupational Therapist Hours]:[OT Aide Hours]])/Table2[[#This Row],[MDS Census]]</f>
        <v>6.8871892925430209E-2</v>
      </c>
      <c r="W522" s="3">
        <v>10.735444444444443</v>
      </c>
      <c r="X522" s="3">
        <v>3.2122222222222216</v>
      </c>
      <c r="Y522" s="3">
        <v>0</v>
      </c>
      <c r="Z522" s="3">
        <f>SUM(Table2[[#This Row],[Physical Therapist (PT) Hours]:[PT Aide Hours]])/Table2[[#This Row],[MDS Census]]</f>
        <v>0.10435530800565299</v>
      </c>
      <c r="AA522" s="3">
        <v>0</v>
      </c>
      <c r="AB522" s="3">
        <v>0</v>
      </c>
      <c r="AC522" s="3">
        <v>0</v>
      </c>
      <c r="AD522" s="3">
        <v>86.672222222222246</v>
      </c>
      <c r="AE522" s="3">
        <v>0</v>
      </c>
      <c r="AF522" s="3">
        <v>0</v>
      </c>
      <c r="AG522" s="3">
        <v>0</v>
      </c>
      <c r="AH522" s="1" t="s">
        <v>520</v>
      </c>
      <c r="AI522" s="17">
        <v>5</v>
      </c>
      <c r="AJ522" s="1"/>
    </row>
    <row r="523" spans="1:36" x14ac:dyDescent="0.2">
      <c r="A523" s="1" t="s">
        <v>680</v>
      </c>
      <c r="B523" s="1" t="s">
        <v>1205</v>
      </c>
      <c r="C523" s="1" t="s">
        <v>1419</v>
      </c>
      <c r="D523" s="1" t="s">
        <v>1705</v>
      </c>
      <c r="E523" s="3">
        <v>37.077777777777776</v>
      </c>
      <c r="F523" s="3">
        <v>5.3944444444444448</v>
      </c>
      <c r="G523" s="3">
        <v>0</v>
      </c>
      <c r="H523" s="3">
        <v>0</v>
      </c>
      <c r="I523" s="3">
        <v>0</v>
      </c>
      <c r="J523" s="3">
        <v>0</v>
      </c>
      <c r="K523" s="3">
        <v>0</v>
      </c>
      <c r="L523" s="3">
        <v>0</v>
      </c>
      <c r="M523" s="3">
        <v>5.7284444444444453</v>
      </c>
      <c r="N523" s="3">
        <v>0</v>
      </c>
      <c r="O523" s="3">
        <f>SUM(Table2[[#This Row],[Qualified Social Work Staff Hours]:[Other Social Work Staff Hours]])/Table2[[#This Row],[MDS Census]]</f>
        <v>0.15449805214264312</v>
      </c>
      <c r="P523" s="3">
        <v>0</v>
      </c>
      <c r="Q523" s="3">
        <v>7.3634444444444407</v>
      </c>
      <c r="R523" s="3">
        <f>SUM(Table2[[#This Row],[Qualified Activities Professional Hours]:[Other Activities Professional Hours]])/Table2[[#This Row],[MDS Census]]</f>
        <v>0.19859454599940057</v>
      </c>
      <c r="S523" s="3">
        <v>0</v>
      </c>
      <c r="T523" s="3">
        <v>0</v>
      </c>
      <c r="U523" s="3">
        <v>0</v>
      </c>
      <c r="V523" s="3">
        <f>SUM(Table2[[#This Row],[Occupational Therapist Hours]:[OT Aide Hours]])/Table2[[#This Row],[MDS Census]]</f>
        <v>0</v>
      </c>
      <c r="W523" s="3">
        <v>0</v>
      </c>
      <c r="X523" s="3">
        <v>0</v>
      </c>
      <c r="Y523" s="3">
        <v>0</v>
      </c>
      <c r="Z523" s="3">
        <f>SUM(Table2[[#This Row],[Physical Therapist (PT) Hours]:[PT Aide Hours]])/Table2[[#This Row],[MDS Census]]</f>
        <v>0</v>
      </c>
      <c r="AA523" s="3">
        <v>0</v>
      </c>
      <c r="AB523" s="3">
        <v>0</v>
      </c>
      <c r="AC523" s="3">
        <v>0</v>
      </c>
      <c r="AD523" s="3">
        <v>0</v>
      </c>
      <c r="AE523" s="3">
        <v>0</v>
      </c>
      <c r="AF523" s="3">
        <v>0</v>
      </c>
      <c r="AG523" s="3">
        <v>0</v>
      </c>
      <c r="AH523" s="1" t="s">
        <v>521</v>
      </c>
      <c r="AI523" s="17">
        <v>5</v>
      </c>
      <c r="AJ523" s="1"/>
    </row>
    <row r="524" spans="1:36" x14ac:dyDescent="0.2">
      <c r="A524" s="1" t="s">
        <v>680</v>
      </c>
      <c r="B524" s="1" t="s">
        <v>1206</v>
      </c>
      <c r="C524" s="1" t="s">
        <v>1423</v>
      </c>
      <c r="D524" s="1" t="s">
        <v>1747</v>
      </c>
      <c r="E524" s="3">
        <v>53.577777777777776</v>
      </c>
      <c r="F524" s="3">
        <v>4.3555555555555552</v>
      </c>
      <c r="G524" s="3">
        <v>0.1111111111111111</v>
      </c>
      <c r="H524" s="3">
        <v>0.25555555555555554</v>
      </c>
      <c r="I524" s="3">
        <v>0.34444444444444444</v>
      </c>
      <c r="J524" s="3">
        <v>0</v>
      </c>
      <c r="K524" s="3">
        <v>0</v>
      </c>
      <c r="L524" s="3">
        <v>1.651444444444444</v>
      </c>
      <c r="M524" s="3">
        <v>4.5333333333333332</v>
      </c>
      <c r="N524" s="3">
        <v>0</v>
      </c>
      <c r="O524" s="3">
        <f>SUM(Table2[[#This Row],[Qualified Social Work Staff Hours]:[Other Social Work Staff Hours]])/Table2[[#This Row],[MDS Census]]</f>
        <v>8.4612194110327665E-2</v>
      </c>
      <c r="P524" s="3">
        <v>5.333333333333333</v>
      </c>
      <c r="Q524" s="3">
        <v>14.888888888888889</v>
      </c>
      <c r="R524" s="3">
        <f>SUM(Table2[[#This Row],[Qualified Activities Professional Hours]:[Other Activities Professional Hours]])/Table2[[#This Row],[MDS Census]]</f>
        <v>0.37743674823724593</v>
      </c>
      <c r="S524" s="3">
        <v>2.032777777777778</v>
      </c>
      <c r="T524" s="3">
        <v>2.1475555555555554</v>
      </c>
      <c r="U524" s="3">
        <v>0</v>
      </c>
      <c r="V524" s="3">
        <f>SUM(Table2[[#This Row],[Occupational Therapist Hours]:[OT Aide Hours]])/Table2[[#This Row],[MDS Census]]</f>
        <v>7.8023641642472011E-2</v>
      </c>
      <c r="W524" s="3">
        <v>0.98744444444444468</v>
      </c>
      <c r="X524" s="3">
        <v>4.5200000000000014</v>
      </c>
      <c r="Y524" s="3">
        <v>0</v>
      </c>
      <c r="Z524" s="3">
        <f>SUM(Table2[[#This Row],[Physical Therapist (PT) Hours]:[PT Aide Hours]])/Table2[[#This Row],[MDS Census]]</f>
        <v>0.10279344670261306</v>
      </c>
      <c r="AA524" s="3">
        <v>0</v>
      </c>
      <c r="AB524" s="3">
        <v>0</v>
      </c>
      <c r="AC524" s="3">
        <v>0</v>
      </c>
      <c r="AD524" s="3">
        <v>0</v>
      </c>
      <c r="AE524" s="3">
        <v>0</v>
      </c>
      <c r="AF524" s="3">
        <v>0</v>
      </c>
      <c r="AG524" s="3">
        <v>0</v>
      </c>
      <c r="AH524" s="1" t="s">
        <v>522</v>
      </c>
      <c r="AI524" s="17">
        <v>5</v>
      </c>
      <c r="AJ524" s="1"/>
    </row>
    <row r="525" spans="1:36" x14ac:dyDescent="0.2">
      <c r="A525" s="1" t="s">
        <v>680</v>
      </c>
      <c r="B525" s="1" t="s">
        <v>1207</v>
      </c>
      <c r="C525" s="1" t="s">
        <v>1650</v>
      </c>
      <c r="D525" s="1" t="s">
        <v>1779</v>
      </c>
      <c r="E525" s="3">
        <v>57.444444444444443</v>
      </c>
      <c r="F525" s="3">
        <v>48.208333333333336</v>
      </c>
      <c r="G525" s="3">
        <v>4.4444444444444446E-2</v>
      </c>
      <c r="H525" s="3">
        <v>0.52111111111111086</v>
      </c>
      <c r="I525" s="3">
        <v>1.4277777777777778</v>
      </c>
      <c r="J525" s="3">
        <v>0</v>
      </c>
      <c r="K525" s="3">
        <v>0</v>
      </c>
      <c r="L525" s="3">
        <v>4.014555555555555</v>
      </c>
      <c r="M525" s="3">
        <v>0</v>
      </c>
      <c r="N525" s="3">
        <v>0</v>
      </c>
      <c r="O525" s="3">
        <f>SUM(Table2[[#This Row],[Qualified Social Work Staff Hours]:[Other Social Work Staff Hours]])/Table2[[#This Row],[MDS Census]]</f>
        <v>0</v>
      </c>
      <c r="P525" s="3">
        <v>5.5111111111111111</v>
      </c>
      <c r="Q525" s="3">
        <v>5.177777777777778</v>
      </c>
      <c r="R525" s="3">
        <f>SUM(Table2[[#This Row],[Qualified Activities Professional Hours]:[Other Activities Professional Hours]])/Table2[[#This Row],[MDS Census]]</f>
        <v>0.186073500967118</v>
      </c>
      <c r="S525" s="3">
        <v>8.5201111111111096</v>
      </c>
      <c r="T525" s="3">
        <v>4.5933333333333337</v>
      </c>
      <c r="U525" s="3">
        <v>0</v>
      </c>
      <c r="V525" s="3">
        <f>SUM(Table2[[#This Row],[Occupational Therapist Hours]:[OT Aide Hours]])/Table2[[#This Row],[MDS Census]]</f>
        <v>0.22828046421663442</v>
      </c>
      <c r="W525" s="3">
        <v>16.38133333333333</v>
      </c>
      <c r="X525" s="3">
        <v>3.8931111111111103</v>
      </c>
      <c r="Y525" s="3">
        <v>4.9612222222222222</v>
      </c>
      <c r="Z525" s="3">
        <f>SUM(Table2[[#This Row],[Physical Therapist (PT) Hours]:[PT Aide Hours]])/Table2[[#This Row],[MDS Census]]</f>
        <v>0.43930560928433265</v>
      </c>
      <c r="AA525" s="3">
        <v>0</v>
      </c>
      <c r="AB525" s="3">
        <v>0</v>
      </c>
      <c r="AC525" s="3">
        <v>0</v>
      </c>
      <c r="AD525" s="3">
        <v>0</v>
      </c>
      <c r="AE525" s="3">
        <v>0</v>
      </c>
      <c r="AF525" s="3">
        <v>3.411111111111111</v>
      </c>
      <c r="AG525" s="3">
        <v>0.1</v>
      </c>
      <c r="AH525" s="1" t="s">
        <v>523</v>
      </c>
      <c r="AI525" s="17">
        <v>5</v>
      </c>
      <c r="AJ525" s="1"/>
    </row>
    <row r="526" spans="1:36" x14ac:dyDescent="0.2">
      <c r="A526" s="1" t="s">
        <v>680</v>
      </c>
      <c r="B526" s="1" t="s">
        <v>1208</v>
      </c>
      <c r="C526" s="1" t="s">
        <v>1651</v>
      </c>
      <c r="D526" s="1" t="s">
        <v>1784</v>
      </c>
      <c r="E526" s="3">
        <v>83.044444444444451</v>
      </c>
      <c r="F526" s="3">
        <v>48.322222222222223</v>
      </c>
      <c r="G526" s="3">
        <v>0.21111111111111111</v>
      </c>
      <c r="H526" s="3">
        <v>0.3</v>
      </c>
      <c r="I526" s="3">
        <v>0.67222222222222228</v>
      </c>
      <c r="J526" s="3">
        <v>0</v>
      </c>
      <c r="K526" s="3">
        <v>0</v>
      </c>
      <c r="L526" s="3">
        <v>5.4566666666666652</v>
      </c>
      <c r="M526" s="3">
        <v>0</v>
      </c>
      <c r="N526" s="3">
        <v>7.15</v>
      </c>
      <c r="O526" s="3">
        <f>SUM(Table2[[#This Row],[Qualified Social Work Staff Hours]:[Other Social Work Staff Hours]])/Table2[[#This Row],[MDS Census]]</f>
        <v>8.6098474712336101E-2</v>
      </c>
      <c r="P526" s="3">
        <v>0</v>
      </c>
      <c r="Q526" s="3">
        <v>6.8694444444444445</v>
      </c>
      <c r="R526" s="3">
        <f>SUM(Table2[[#This Row],[Qualified Activities Professional Hours]:[Other Activities Professional Hours]])/Table2[[#This Row],[MDS Census]]</f>
        <v>8.2720096333957716E-2</v>
      </c>
      <c r="S526" s="3">
        <v>1.4125555555555556</v>
      </c>
      <c r="T526" s="3">
        <v>8.2671111111111113</v>
      </c>
      <c r="U526" s="3">
        <v>0</v>
      </c>
      <c r="V526" s="3">
        <f>SUM(Table2[[#This Row],[Occupational Therapist Hours]:[OT Aide Hours]])/Table2[[#This Row],[MDS Census]]</f>
        <v>0.11656007492641154</v>
      </c>
      <c r="W526" s="3">
        <v>1.5143333333333335</v>
      </c>
      <c r="X526" s="3">
        <v>12.655222222222218</v>
      </c>
      <c r="Y526" s="3">
        <v>1.6749999999999996</v>
      </c>
      <c r="Z526" s="3">
        <f>SUM(Table2[[#This Row],[Physical Therapist (PT) Hours]:[PT Aide Hours]])/Table2[[#This Row],[MDS Census]]</f>
        <v>0.19079609312282572</v>
      </c>
      <c r="AA526" s="3">
        <v>0</v>
      </c>
      <c r="AB526" s="3">
        <v>0</v>
      </c>
      <c r="AC526" s="3">
        <v>0</v>
      </c>
      <c r="AD526" s="3">
        <v>0</v>
      </c>
      <c r="AE526" s="3">
        <v>0</v>
      </c>
      <c r="AF526" s="3">
        <v>0</v>
      </c>
      <c r="AG526" s="3">
        <v>0</v>
      </c>
      <c r="AH526" s="1" t="s">
        <v>524</v>
      </c>
      <c r="AI526" s="17">
        <v>5</v>
      </c>
      <c r="AJ526" s="1"/>
    </row>
    <row r="527" spans="1:36" x14ac:dyDescent="0.2">
      <c r="A527" s="1" t="s">
        <v>680</v>
      </c>
      <c r="B527" s="1" t="s">
        <v>1209</v>
      </c>
      <c r="C527" s="1" t="s">
        <v>1652</v>
      </c>
      <c r="D527" s="1" t="s">
        <v>1776</v>
      </c>
      <c r="E527" s="3">
        <v>79.766666666666666</v>
      </c>
      <c r="F527" s="3">
        <v>44.394444444444446</v>
      </c>
      <c r="G527" s="3">
        <v>0.8</v>
      </c>
      <c r="H527" s="3">
        <v>0.26666666666666666</v>
      </c>
      <c r="I527" s="3">
        <v>0.60277777777777775</v>
      </c>
      <c r="J527" s="3">
        <v>0</v>
      </c>
      <c r="K527" s="3">
        <v>0</v>
      </c>
      <c r="L527" s="3">
        <v>2.5447777777777776</v>
      </c>
      <c r="M527" s="3">
        <v>5.3638888888888889</v>
      </c>
      <c r="N527" s="3">
        <v>0</v>
      </c>
      <c r="O527" s="3">
        <f>SUM(Table2[[#This Row],[Qualified Social Work Staff Hours]:[Other Social Work Staff Hours]])/Table2[[#This Row],[MDS Census]]</f>
        <v>6.7244741607466227E-2</v>
      </c>
      <c r="P527" s="3">
        <v>5.5555555555555554</v>
      </c>
      <c r="Q527" s="3">
        <v>22.087444444444444</v>
      </c>
      <c r="R527" s="3">
        <f>SUM(Table2[[#This Row],[Qualified Activities Professional Hours]:[Other Activities Professional Hours]])/Table2[[#This Row],[MDS Census]]</f>
        <v>0.34654826577517761</v>
      </c>
      <c r="S527" s="3">
        <v>2.5657777777777775</v>
      </c>
      <c r="T527" s="3">
        <v>8.992222222222221</v>
      </c>
      <c r="U527" s="3">
        <v>0</v>
      </c>
      <c r="V527" s="3">
        <f>SUM(Table2[[#This Row],[Occupational Therapist Hours]:[OT Aide Hours]])/Table2[[#This Row],[MDS Census]]</f>
        <v>0.14489761805265355</v>
      </c>
      <c r="W527" s="3">
        <v>5.0093333333333323</v>
      </c>
      <c r="X527" s="3">
        <v>12.322777777777777</v>
      </c>
      <c r="Y527" s="3">
        <v>0</v>
      </c>
      <c r="Z527" s="3">
        <f>SUM(Table2[[#This Row],[Physical Therapist (PT) Hours]:[PT Aide Hours]])/Table2[[#This Row],[MDS Census]]</f>
        <v>0.21728513720573897</v>
      </c>
      <c r="AA527" s="3">
        <v>0</v>
      </c>
      <c r="AB527" s="3">
        <v>0</v>
      </c>
      <c r="AC527" s="3">
        <v>0</v>
      </c>
      <c r="AD527" s="3">
        <v>0</v>
      </c>
      <c r="AE527" s="3">
        <v>0</v>
      </c>
      <c r="AF527" s="3">
        <v>0</v>
      </c>
      <c r="AG527" s="3">
        <v>0</v>
      </c>
      <c r="AH527" s="1" t="s">
        <v>525</v>
      </c>
      <c r="AI527" s="17">
        <v>5</v>
      </c>
      <c r="AJ527" s="1"/>
    </row>
    <row r="528" spans="1:36" x14ac:dyDescent="0.2">
      <c r="A528" s="1" t="s">
        <v>680</v>
      </c>
      <c r="B528" s="1" t="s">
        <v>1210</v>
      </c>
      <c r="C528" s="1" t="s">
        <v>1653</v>
      </c>
      <c r="D528" s="1" t="s">
        <v>1747</v>
      </c>
      <c r="E528" s="3">
        <v>26.255555555555556</v>
      </c>
      <c r="F528" s="3">
        <v>5.7142222222222196</v>
      </c>
      <c r="G528" s="3">
        <v>0</v>
      </c>
      <c r="H528" s="3">
        <v>0.10833333333333334</v>
      </c>
      <c r="I528" s="3">
        <v>0.2722222222222222</v>
      </c>
      <c r="J528" s="3">
        <v>0</v>
      </c>
      <c r="K528" s="3">
        <v>0</v>
      </c>
      <c r="L528" s="3">
        <v>0.63311111111111107</v>
      </c>
      <c r="M528" s="3">
        <v>0</v>
      </c>
      <c r="N528" s="3">
        <v>0</v>
      </c>
      <c r="O528" s="3">
        <f>SUM(Table2[[#This Row],[Qualified Social Work Staff Hours]:[Other Social Work Staff Hours]])/Table2[[#This Row],[MDS Census]]</f>
        <v>0</v>
      </c>
      <c r="P528" s="3">
        <v>4.7141111111111105</v>
      </c>
      <c r="Q528" s="3">
        <v>7.3680000000000012</v>
      </c>
      <c r="R528" s="3">
        <f>SUM(Table2[[#This Row],[Qualified Activities Professional Hours]:[Other Activities Professional Hours]])/Table2[[#This Row],[MDS Census]]</f>
        <v>0.46017350825222175</v>
      </c>
      <c r="S528" s="3">
        <v>0.40599999999999997</v>
      </c>
      <c r="T528" s="3">
        <v>1.9517777777777774</v>
      </c>
      <c r="U528" s="3">
        <v>0</v>
      </c>
      <c r="V528" s="3">
        <f>SUM(Table2[[#This Row],[Occupational Therapist Hours]:[OT Aide Hours]])/Table2[[#This Row],[MDS Census]]</f>
        <v>8.9801100296233574E-2</v>
      </c>
      <c r="W528" s="3">
        <v>0.24844444444444444</v>
      </c>
      <c r="X528" s="3">
        <v>1.7934444444444446</v>
      </c>
      <c r="Y528" s="3">
        <v>0.17777777777777778</v>
      </c>
      <c r="Z528" s="3">
        <f>SUM(Table2[[#This Row],[Physical Therapist (PT) Hours]:[PT Aide Hours]])/Table2[[#This Row],[MDS Census]]</f>
        <v>8.4540837917900957E-2</v>
      </c>
      <c r="AA528" s="3">
        <v>0</v>
      </c>
      <c r="AB528" s="3">
        <v>0</v>
      </c>
      <c r="AC528" s="3">
        <v>0</v>
      </c>
      <c r="AD528" s="3">
        <v>0</v>
      </c>
      <c r="AE528" s="3">
        <v>0</v>
      </c>
      <c r="AF528" s="3">
        <v>0</v>
      </c>
      <c r="AG528" s="3">
        <v>0</v>
      </c>
      <c r="AH528" s="1" t="s">
        <v>526</v>
      </c>
      <c r="AI528" s="17">
        <v>5</v>
      </c>
      <c r="AJ528" s="1"/>
    </row>
    <row r="529" spans="1:36" x14ac:dyDescent="0.2">
      <c r="A529" s="1" t="s">
        <v>680</v>
      </c>
      <c r="B529" s="1" t="s">
        <v>1211</v>
      </c>
      <c r="C529" s="1" t="s">
        <v>1478</v>
      </c>
      <c r="D529" s="1" t="s">
        <v>1766</v>
      </c>
      <c r="E529" s="3">
        <v>43.93333333333333</v>
      </c>
      <c r="F529" s="3">
        <v>6.4762222222222317</v>
      </c>
      <c r="G529" s="3">
        <v>0</v>
      </c>
      <c r="H529" s="3">
        <v>0.21199999999999999</v>
      </c>
      <c r="I529" s="3">
        <v>0.26666666666666666</v>
      </c>
      <c r="J529" s="3">
        <v>0</v>
      </c>
      <c r="K529" s="3">
        <v>0</v>
      </c>
      <c r="L529" s="3">
        <v>1.7062222222222219</v>
      </c>
      <c r="M529" s="3">
        <v>0</v>
      </c>
      <c r="N529" s="3">
        <v>5.5</v>
      </c>
      <c r="O529" s="3">
        <f>SUM(Table2[[#This Row],[Qualified Social Work Staff Hours]:[Other Social Work Staff Hours]])/Table2[[#This Row],[MDS Census]]</f>
        <v>0.1251896813353566</v>
      </c>
      <c r="P529" s="3">
        <v>3.1213333333333328</v>
      </c>
      <c r="Q529" s="3">
        <v>0</v>
      </c>
      <c r="R529" s="3">
        <f>SUM(Table2[[#This Row],[Qualified Activities Professional Hours]:[Other Activities Professional Hours]])/Table2[[#This Row],[MDS Census]]</f>
        <v>7.1047040971168429E-2</v>
      </c>
      <c r="S529" s="3">
        <v>0.42333333333333328</v>
      </c>
      <c r="T529" s="3">
        <v>5.2146666666666652</v>
      </c>
      <c r="U529" s="3">
        <v>0</v>
      </c>
      <c r="V529" s="3">
        <f>SUM(Table2[[#This Row],[Occupational Therapist Hours]:[OT Aide Hours]])/Table2[[#This Row],[MDS Census]]</f>
        <v>0.12833080424886187</v>
      </c>
      <c r="W529" s="3">
        <v>0.39555555555555555</v>
      </c>
      <c r="X529" s="3">
        <v>3.4608888888888898</v>
      </c>
      <c r="Y529" s="3">
        <v>0</v>
      </c>
      <c r="Z529" s="3">
        <f>SUM(Table2[[#This Row],[Physical Therapist (PT) Hours]:[PT Aide Hours]])/Table2[[#This Row],[MDS Census]]</f>
        <v>8.7779463834092089E-2</v>
      </c>
      <c r="AA529" s="3">
        <v>0</v>
      </c>
      <c r="AB529" s="3">
        <v>0</v>
      </c>
      <c r="AC529" s="3">
        <v>0</v>
      </c>
      <c r="AD529" s="3">
        <v>0</v>
      </c>
      <c r="AE529" s="3">
        <v>0</v>
      </c>
      <c r="AF529" s="3">
        <v>0</v>
      </c>
      <c r="AG529" s="3">
        <v>0</v>
      </c>
      <c r="AH529" s="1" t="s">
        <v>527</v>
      </c>
      <c r="AI529" s="17">
        <v>5</v>
      </c>
      <c r="AJ529" s="1"/>
    </row>
    <row r="530" spans="1:36" x14ac:dyDescent="0.2">
      <c r="A530" s="1" t="s">
        <v>680</v>
      </c>
      <c r="B530" s="1" t="s">
        <v>1212</v>
      </c>
      <c r="C530" s="1" t="s">
        <v>1514</v>
      </c>
      <c r="D530" s="1" t="s">
        <v>1775</v>
      </c>
      <c r="E530" s="3">
        <v>36.322222222222223</v>
      </c>
      <c r="F530" s="3">
        <v>0</v>
      </c>
      <c r="G530" s="3">
        <v>0</v>
      </c>
      <c r="H530" s="3">
        <v>0.17222222222222222</v>
      </c>
      <c r="I530" s="3">
        <v>0.26666666666666666</v>
      </c>
      <c r="J530" s="3">
        <v>0</v>
      </c>
      <c r="K530" s="3">
        <v>0</v>
      </c>
      <c r="L530" s="3">
        <v>1.1657777777777778</v>
      </c>
      <c r="M530" s="3">
        <v>0</v>
      </c>
      <c r="N530" s="3">
        <v>4.8902222222222225</v>
      </c>
      <c r="O530" s="3">
        <f>SUM(Table2[[#This Row],[Qualified Social Work Staff Hours]:[Other Social Work Staff Hours]])/Table2[[#This Row],[MDS Census]]</f>
        <v>0.13463444478433773</v>
      </c>
      <c r="P530" s="3">
        <v>5.4302222222222216</v>
      </c>
      <c r="Q530" s="3">
        <v>0</v>
      </c>
      <c r="R530" s="3">
        <f>SUM(Table2[[#This Row],[Qualified Activities Professional Hours]:[Other Activities Professional Hours]])/Table2[[#This Row],[MDS Census]]</f>
        <v>0.14950137656775769</v>
      </c>
      <c r="S530" s="3">
        <v>0.58044444444444432</v>
      </c>
      <c r="T530" s="3">
        <v>4.7192222222222222</v>
      </c>
      <c r="U530" s="3">
        <v>0</v>
      </c>
      <c r="V530" s="3">
        <f>SUM(Table2[[#This Row],[Occupational Therapist Hours]:[OT Aide Hours]])/Table2[[#This Row],[MDS Census]]</f>
        <v>0.14590700520036709</v>
      </c>
      <c r="W530" s="3">
        <v>0.4913333333333334</v>
      </c>
      <c r="X530" s="3">
        <v>1.640222222222222</v>
      </c>
      <c r="Y530" s="3">
        <v>0</v>
      </c>
      <c r="Z530" s="3">
        <f>SUM(Table2[[#This Row],[Physical Therapist (PT) Hours]:[PT Aide Hours]])/Table2[[#This Row],[MDS Census]]</f>
        <v>5.8684613031508105E-2</v>
      </c>
      <c r="AA530" s="3">
        <v>0</v>
      </c>
      <c r="AB530" s="3">
        <v>0</v>
      </c>
      <c r="AC530" s="3">
        <v>0</v>
      </c>
      <c r="AD530" s="3">
        <v>0</v>
      </c>
      <c r="AE530" s="3">
        <v>0</v>
      </c>
      <c r="AF530" s="3">
        <v>0</v>
      </c>
      <c r="AG530" s="3">
        <v>0</v>
      </c>
      <c r="AH530" s="1" t="s">
        <v>528</v>
      </c>
      <c r="AI530" s="17">
        <v>5</v>
      </c>
      <c r="AJ530" s="1"/>
    </row>
    <row r="531" spans="1:36" x14ac:dyDescent="0.2">
      <c r="A531" s="1" t="s">
        <v>680</v>
      </c>
      <c r="B531" s="1" t="s">
        <v>1213</v>
      </c>
      <c r="C531" s="1" t="s">
        <v>1462</v>
      </c>
      <c r="D531" s="1" t="s">
        <v>1749</v>
      </c>
      <c r="E531" s="3">
        <v>87.611111111111114</v>
      </c>
      <c r="F531" s="3">
        <v>26.918888888888873</v>
      </c>
      <c r="G531" s="3">
        <v>0.33333333333333331</v>
      </c>
      <c r="H531" s="3">
        <v>0.28888888888888886</v>
      </c>
      <c r="I531" s="3">
        <v>0.5</v>
      </c>
      <c r="J531" s="3">
        <v>0</v>
      </c>
      <c r="K531" s="3">
        <v>0</v>
      </c>
      <c r="L531" s="3">
        <v>1.3674444444444445</v>
      </c>
      <c r="M531" s="3">
        <v>0.16666666666666666</v>
      </c>
      <c r="N531" s="3">
        <v>0</v>
      </c>
      <c r="O531" s="3">
        <f>SUM(Table2[[#This Row],[Qualified Social Work Staff Hours]:[Other Social Work Staff Hours]])/Table2[[#This Row],[MDS Census]]</f>
        <v>1.9023462270133162E-3</v>
      </c>
      <c r="P531" s="3">
        <v>5.2444444444444445</v>
      </c>
      <c r="Q531" s="3">
        <v>9.6588888888888906</v>
      </c>
      <c r="R531" s="3">
        <f>SUM(Table2[[#This Row],[Qualified Activities Professional Hours]:[Other Activities Professional Hours]])/Table2[[#This Row],[MDS Census]]</f>
        <v>0.17010779961953079</v>
      </c>
      <c r="S531" s="3">
        <v>1.4143333333333334</v>
      </c>
      <c r="T531" s="3">
        <v>2.8473333333333337</v>
      </c>
      <c r="U531" s="3">
        <v>0</v>
      </c>
      <c r="V531" s="3">
        <f>SUM(Table2[[#This Row],[Occupational Therapist Hours]:[OT Aide Hours]])/Table2[[#This Row],[MDS Census]]</f>
        <v>4.8642993024730498E-2</v>
      </c>
      <c r="W531" s="3">
        <v>1.4553333333333331</v>
      </c>
      <c r="X531" s="3">
        <v>5.7042222222222234</v>
      </c>
      <c r="Y531" s="3">
        <v>0</v>
      </c>
      <c r="Z531" s="3">
        <f>SUM(Table2[[#This Row],[Physical Therapist (PT) Hours]:[PT Aide Hours]])/Table2[[#This Row],[MDS Census]]</f>
        <v>8.1719720989220049E-2</v>
      </c>
      <c r="AA531" s="3">
        <v>2.5611111111111109</v>
      </c>
      <c r="AB531" s="3">
        <v>0</v>
      </c>
      <c r="AC531" s="3">
        <v>0</v>
      </c>
      <c r="AD531" s="3">
        <v>0</v>
      </c>
      <c r="AE531" s="3">
        <v>0</v>
      </c>
      <c r="AF531" s="3">
        <v>0</v>
      </c>
      <c r="AG531" s="3">
        <v>0</v>
      </c>
      <c r="AH531" s="1" t="s">
        <v>529</v>
      </c>
      <c r="AI531" s="17">
        <v>5</v>
      </c>
      <c r="AJ531" s="1"/>
    </row>
    <row r="532" spans="1:36" x14ac:dyDescent="0.2">
      <c r="A532" s="1" t="s">
        <v>680</v>
      </c>
      <c r="B532" s="1" t="s">
        <v>1214</v>
      </c>
      <c r="C532" s="1" t="s">
        <v>1654</v>
      </c>
      <c r="D532" s="1" t="s">
        <v>1732</v>
      </c>
      <c r="E532" s="3">
        <v>51.711111111111109</v>
      </c>
      <c r="F532" s="3">
        <v>5.0666666666666664</v>
      </c>
      <c r="G532" s="3">
        <v>0</v>
      </c>
      <c r="H532" s="3">
        <v>0.2722222222222222</v>
      </c>
      <c r="I532" s="3">
        <v>0.30277777777777776</v>
      </c>
      <c r="J532" s="3">
        <v>0</v>
      </c>
      <c r="K532" s="3">
        <v>0</v>
      </c>
      <c r="L532" s="3">
        <v>3.1151111111111112</v>
      </c>
      <c r="M532" s="3">
        <v>0</v>
      </c>
      <c r="N532" s="3">
        <v>5.3888888888888893</v>
      </c>
      <c r="O532" s="3">
        <f>SUM(Table2[[#This Row],[Qualified Social Work Staff Hours]:[Other Social Work Staff Hours]])/Table2[[#This Row],[MDS Census]]</f>
        <v>0.1042114310270735</v>
      </c>
      <c r="P532" s="3">
        <v>4.8361111111111112</v>
      </c>
      <c r="Q532" s="3">
        <v>10.833333333333334</v>
      </c>
      <c r="R532" s="3">
        <f>SUM(Table2[[#This Row],[Qualified Activities Professional Hours]:[Other Activities Professional Hours]])/Table2[[#This Row],[MDS Census]]</f>
        <v>0.30301890846583585</v>
      </c>
      <c r="S532" s="3">
        <v>0.4958888888888891</v>
      </c>
      <c r="T532" s="3">
        <v>5.6573333333333329</v>
      </c>
      <c r="U532" s="3">
        <v>0</v>
      </c>
      <c r="V532" s="3">
        <f>SUM(Table2[[#This Row],[Occupational Therapist Hours]:[OT Aide Hours]])/Table2[[#This Row],[MDS Census]]</f>
        <v>0.11899226471852171</v>
      </c>
      <c r="W532" s="3">
        <v>1.2048888888888885</v>
      </c>
      <c r="X532" s="3">
        <v>5.7863333333333333</v>
      </c>
      <c r="Y532" s="3">
        <v>0</v>
      </c>
      <c r="Z532" s="3">
        <f>SUM(Table2[[#This Row],[Physical Therapist (PT) Hours]:[PT Aide Hours]])/Table2[[#This Row],[MDS Census]]</f>
        <v>0.13519767941555649</v>
      </c>
      <c r="AA532" s="3">
        <v>0</v>
      </c>
      <c r="AB532" s="3">
        <v>0</v>
      </c>
      <c r="AC532" s="3">
        <v>0</v>
      </c>
      <c r="AD532" s="3">
        <v>0</v>
      </c>
      <c r="AE532" s="3">
        <v>0</v>
      </c>
      <c r="AF532" s="3">
        <v>0</v>
      </c>
      <c r="AG532" s="3">
        <v>0</v>
      </c>
      <c r="AH532" s="1" t="s">
        <v>530</v>
      </c>
      <c r="AI532" s="17">
        <v>5</v>
      </c>
      <c r="AJ532" s="1"/>
    </row>
    <row r="533" spans="1:36" x14ac:dyDescent="0.2">
      <c r="A533" s="1" t="s">
        <v>680</v>
      </c>
      <c r="B533" s="1" t="s">
        <v>1215</v>
      </c>
      <c r="C533" s="1" t="s">
        <v>1379</v>
      </c>
      <c r="D533" s="1" t="s">
        <v>1709</v>
      </c>
      <c r="E533" s="3">
        <v>68.333333333333329</v>
      </c>
      <c r="F533" s="3">
        <v>5.3916666666666666</v>
      </c>
      <c r="G533" s="3">
        <v>0</v>
      </c>
      <c r="H533" s="3">
        <v>0.2466666666666667</v>
      </c>
      <c r="I533" s="3">
        <v>0.30555555555555558</v>
      </c>
      <c r="J533" s="3">
        <v>0</v>
      </c>
      <c r="K533" s="3">
        <v>0</v>
      </c>
      <c r="L533" s="3">
        <v>3.5912222222222221</v>
      </c>
      <c r="M533" s="3">
        <v>5.5756666666666668</v>
      </c>
      <c r="N533" s="3">
        <v>0</v>
      </c>
      <c r="O533" s="3">
        <f>SUM(Table2[[#This Row],[Qualified Social Work Staff Hours]:[Other Social Work Staff Hours]])/Table2[[#This Row],[MDS Census]]</f>
        <v>8.1595121951219513E-2</v>
      </c>
      <c r="P533" s="3">
        <v>8.8888888888888892E-2</v>
      </c>
      <c r="Q533" s="3">
        <v>8.7866666666666653</v>
      </c>
      <c r="R533" s="3">
        <f>SUM(Table2[[#This Row],[Qualified Activities Professional Hours]:[Other Activities Professional Hours]])/Table2[[#This Row],[MDS Census]]</f>
        <v>0.1298861788617886</v>
      </c>
      <c r="S533" s="3">
        <v>1.0211111111111111</v>
      </c>
      <c r="T533" s="3">
        <v>5.8381111111111119</v>
      </c>
      <c r="U533" s="3">
        <v>0</v>
      </c>
      <c r="V533" s="3">
        <f>SUM(Table2[[#This Row],[Occupational Therapist Hours]:[OT Aide Hours]])/Table2[[#This Row],[MDS Census]]</f>
        <v>0.10037886178861791</v>
      </c>
      <c r="W533" s="3">
        <v>7.9007777777777797</v>
      </c>
      <c r="X533" s="3">
        <v>5.0268888888888901</v>
      </c>
      <c r="Y533" s="3">
        <v>0</v>
      </c>
      <c r="Z533" s="3">
        <f>SUM(Table2[[#This Row],[Physical Therapist (PT) Hours]:[PT Aide Hours]])/Table2[[#This Row],[MDS Census]]</f>
        <v>0.18918536585365861</v>
      </c>
      <c r="AA533" s="3">
        <v>0</v>
      </c>
      <c r="AB533" s="3">
        <v>0</v>
      </c>
      <c r="AC533" s="3">
        <v>0</v>
      </c>
      <c r="AD533" s="3">
        <v>21.71522222222222</v>
      </c>
      <c r="AE533" s="3">
        <v>0</v>
      </c>
      <c r="AF533" s="3">
        <v>0</v>
      </c>
      <c r="AG533" s="3">
        <v>0</v>
      </c>
      <c r="AH533" s="1" t="s">
        <v>531</v>
      </c>
      <c r="AI533" s="17">
        <v>5</v>
      </c>
      <c r="AJ533" s="1"/>
    </row>
    <row r="534" spans="1:36" x14ac:dyDescent="0.2">
      <c r="A534" s="1" t="s">
        <v>680</v>
      </c>
      <c r="B534" s="1" t="s">
        <v>1216</v>
      </c>
      <c r="C534" s="1" t="s">
        <v>1655</v>
      </c>
      <c r="D534" s="1" t="s">
        <v>1784</v>
      </c>
      <c r="E534" s="3">
        <v>38.422222222222224</v>
      </c>
      <c r="F534" s="3">
        <v>11.116777777777781</v>
      </c>
      <c r="G534" s="3">
        <v>0</v>
      </c>
      <c r="H534" s="3">
        <v>0</v>
      </c>
      <c r="I534" s="3">
        <v>0</v>
      </c>
      <c r="J534" s="3">
        <v>0</v>
      </c>
      <c r="K534" s="3">
        <v>0</v>
      </c>
      <c r="L534" s="3">
        <v>3.9648888888888885</v>
      </c>
      <c r="M534" s="3">
        <v>5.2187777777777784</v>
      </c>
      <c r="N534" s="3">
        <v>0</v>
      </c>
      <c r="O534" s="3">
        <f>SUM(Table2[[#This Row],[Qualified Social Work Staff Hours]:[Other Social Work Staff Hours]])/Table2[[#This Row],[MDS Census]]</f>
        <v>0.13582706766917294</v>
      </c>
      <c r="P534" s="3">
        <v>5.1081111111111106</v>
      </c>
      <c r="Q534" s="3">
        <v>0</v>
      </c>
      <c r="R534" s="3">
        <f>SUM(Table2[[#This Row],[Qualified Activities Professional Hours]:[Other Activities Professional Hours]])/Table2[[#This Row],[MDS Census]]</f>
        <v>0.13294679005205318</v>
      </c>
      <c r="S534" s="3">
        <v>5.3295555555555554</v>
      </c>
      <c r="T534" s="3">
        <v>6.0264444444444427</v>
      </c>
      <c r="U534" s="3">
        <v>0</v>
      </c>
      <c r="V534" s="3">
        <f>SUM(Table2[[#This Row],[Occupational Therapist Hours]:[OT Aide Hours]])/Table2[[#This Row],[MDS Census]]</f>
        <v>0.29555812608444182</v>
      </c>
      <c r="W534" s="3">
        <v>2.5797777777777782</v>
      </c>
      <c r="X534" s="3">
        <v>5.6627777777777775</v>
      </c>
      <c r="Y534" s="3">
        <v>0</v>
      </c>
      <c r="Z534" s="3">
        <f>SUM(Table2[[#This Row],[Physical Therapist (PT) Hours]:[PT Aide Hours]])/Table2[[#This Row],[MDS Census]]</f>
        <v>0.21452573742047423</v>
      </c>
      <c r="AA534" s="3">
        <v>0</v>
      </c>
      <c r="AB534" s="3">
        <v>0</v>
      </c>
      <c r="AC534" s="3">
        <v>0</v>
      </c>
      <c r="AD534" s="3">
        <v>0</v>
      </c>
      <c r="AE534" s="3">
        <v>0</v>
      </c>
      <c r="AF534" s="3">
        <v>0</v>
      </c>
      <c r="AG534" s="3">
        <v>0</v>
      </c>
      <c r="AH534" s="1" t="s">
        <v>532</v>
      </c>
      <c r="AI534" s="17">
        <v>5</v>
      </c>
      <c r="AJ534" s="1"/>
    </row>
    <row r="535" spans="1:36" x14ac:dyDescent="0.2">
      <c r="A535" s="1" t="s">
        <v>680</v>
      </c>
      <c r="B535" s="1" t="s">
        <v>1217</v>
      </c>
      <c r="C535" s="1" t="s">
        <v>1383</v>
      </c>
      <c r="D535" s="1" t="s">
        <v>1729</v>
      </c>
      <c r="E535" s="3">
        <v>46.1</v>
      </c>
      <c r="F535" s="3">
        <v>19.342111111111112</v>
      </c>
      <c r="G535" s="3">
        <v>0</v>
      </c>
      <c r="H535" s="3">
        <v>0</v>
      </c>
      <c r="I535" s="3">
        <v>0.33333333333333331</v>
      </c>
      <c r="J535" s="3">
        <v>0</v>
      </c>
      <c r="K535" s="3">
        <v>0</v>
      </c>
      <c r="L535" s="3">
        <v>0.96477777777777796</v>
      </c>
      <c r="M535" s="3">
        <v>0</v>
      </c>
      <c r="N535" s="3">
        <v>0</v>
      </c>
      <c r="O535" s="3">
        <f>SUM(Table2[[#This Row],[Qualified Social Work Staff Hours]:[Other Social Work Staff Hours]])/Table2[[#This Row],[MDS Census]]</f>
        <v>0</v>
      </c>
      <c r="P535" s="3">
        <v>0</v>
      </c>
      <c r="Q535" s="3">
        <v>12.998444444444448</v>
      </c>
      <c r="R535" s="3">
        <f>SUM(Table2[[#This Row],[Qualified Activities Professional Hours]:[Other Activities Professional Hours]])/Table2[[#This Row],[MDS Census]]</f>
        <v>0.28196191853458674</v>
      </c>
      <c r="S535" s="3">
        <v>2.170888888888888</v>
      </c>
      <c r="T535" s="3">
        <v>4.915222222222221</v>
      </c>
      <c r="U535" s="3">
        <v>0</v>
      </c>
      <c r="V535" s="3">
        <f>SUM(Table2[[#This Row],[Occupational Therapist Hours]:[OT Aide Hours]])/Table2[[#This Row],[MDS Census]]</f>
        <v>0.15371173776813685</v>
      </c>
      <c r="W535" s="3">
        <v>5.25</v>
      </c>
      <c r="X535" s="3">
        <v>5.7746666666666666</v>
      </c>
      <c r="Y535" s="3">
        <v>0</v>
      </c>
      <c r="Z535" s="3">
        <f>SUM(Table2[[#This Row],[Physical Therapist (PT) Hours]:[PT Aide Hours]])/Table2[[#This Row],[MDS Census]]</f>
        <v>0.2391467823571945</v>
      </c>
      <c r="AA535" s="3">
        <v>0</v>
      </c>
      <c r="AB535" s="3">
        <v>0</v>
      </c>
      <c r="AC535" s="3">
        <v>0</v>
      </c>
      <c r="AD535" s="3">
        <v>40.904555555555547</v>
      </c>
      <c r="AE535" s="3">
        <v>0</v>
      </c>
      <c r="AF535" s="3">
        <v>0</v>
      </c>
      <c r="AG535" s="3">
        <v>0</v>
      </c>
      <c r="AH535" s="1" t="s">
        <v>533</v>
      </c>
      <c r="AI535" s="17">
        <v>5</v>
      </c>
      <c r="AJ535" s="1"/>
    </row>
    <row r="536" spans="1:36" x14ac:dyDescent="0.2">
      <c r="A536" s="1" t="s">
        <v>680</v>
      </c>
      <c r="B536" s="1" t="s">
        <v>1218</v>
      </c>
      <c r="C536" s="1" t="s">
        <v>1423</v>
      </c>
      <c r="D536" s="1" t="s">
        <v>1747</v>
      </c>
      <c r="E536" s="3">
        <v>48.322222222222223</v>
      </c>
      <c r="F536" s="3">
        <v>0</v>
      </c>
      <c r="G536" s="3">
        <v>6.6666666666666666E-2</v>
      </c>
      <c r="H536" s="3">
        <v>0.32222222222222224</v>
      </c>
      <c r="I536" s="3">
        <v>0.38333333333333336</v>
      </c>
      <c r="J536" s="3">
        <v>0</v>
      </c>
      <c r="K536" s="3">
        <v>0</v>
      </c>
      <c r="L536" s="3">
        <v>0</v>
      </c>
      <c r="M536" s="3">
        <v>3.3333333333333333E-2</v>
      </c>
      <c r="N536" s="3">
        <v>0</v>
      </c>
      <c r="O536" s="3">
        <f>SUM(Table2[[#This Row],[Qualified Social Work Staff Hours]:[Other Social Work Staff Hours]])/Table2[[#This Row],[MDS Census]]</f>
        <v>6.8981375028742242E-4</v>
      </c>
      <c r="P536" s="3">
        <v>0</v>
      </c>
      <c r="Q536" s="3">
        <v>3.6113333333333331</v>
      </c>
      <c r="R536" s="3">
        <f>SUM(Table2[[#This Row],[Qualified Activities Professional Hours]:[Other Activities Professional Hours]])/Table2[[#This Row],[MDS Census]]</f>
        <v>7.4734421706139337E-2</v>
      </c>
      <c r="S536" s="3">
        <v>0</v>
      </c>
      <c r="T536" s="3">
        <v>0</v>
      </c>
      <c r="U536" s="3">
        <v>0</v>
      </c>
      <c r="V536" s="3">
        <f>SUM(Table2[[#This Row],[Occupational Therapist Hours]:[OT Aide Hours]])/Table2[[#This Row],[MDS Census]]</f>
        <v>0</v>
      </c>
      <c r="W536" s="3">
        <v>0</v>
      </c>
      <c r="X536" s="3">
        <v>0</v>
      </c>
      <c r="Y536" s="3">
        <v>0</v>
      </c>
      <c r="Z536" s="3">
        <f>SUM(Table2[[#This Row],[Physical Therapist (PT) Hours]:[PT Aide Hours]])/Table2[[#This Row],[MDS Census]]</f>
        <v>0</v>
      </c>
      <c r="AA536" s="3">
        <v>0</v>
      </c>
      <c r="AB536" s="3">
        <v>0</v>
      </c>
      <c r="AC536" s="3">
        <v>0</v>
      </c>
      <c r="AD536" s="3">
        <v>0</v>
      </c>
      <c r="AE536" s="3">
        <v>0</v>
      </c>
      <c r="AF536" s="3">
        <v>0</v>
      </c>
      <c r="AG536" s="3">
        <v>0</v>
      </c>
      <c r="AH536" s="1" t="s">
        <v>534</v>
      </c>
      <c r="AI536" s="17">
        <v>5</v>
      </c>
      <c r="AJ536" s="1"/>
    </row>
    <row r="537" spans="1:36" x14ac:dyDescent="0.2">
      <c r="A537" s="1" t="s">
        <v>680</v>
      </c>
      <c r="B537" s="1" t="s">
        <v>1219</v>
      </c>
      <c r="C537" s="1" t="s">
        <v>1524</v>
      </c>
      <c r="D537" s="1" t="s">
        <v>1761</v>
      </c>
      <c r="E537" s="3">
        <v>57.788888888888891</v>
      </c>
      <c r="F537" s="3">
        <v>3.5833333333333335</v>
      </c>
      <c r="G537" s="3">
        <v>0</v>
      </c>
      <c r="H537" s="3">
        <v>0</v>
      </c>
      <c r="I537" s="3">
        <v>6.1462222222222227</v>
      </c>
      <c r="J537" s="3">
        <v>0</v>
      </c>
      <c r="K537" s="3">
        <v>0</v>
      </c>
      <c r="L537" s="3">
        <v>1.5614444444444442</v>
      </c>
      <c r="M537" s="3">
        <v>0</v>
      </c>
      <c r="N537" s="3">
        <v>7.2694444444444448</v>
      </c>
      <c r="O537" s="3">
        <f>SUM(Table2[[#This Row],[Qualified Social Work Staff Hours]:[Other Social Work Staff Hours]])/Table2[[#This Row],[MDS Census]]</f>
        <v>0.12579311670832533</v>
      </c>
      <c r="P537" s="3">
        <v>3.4951111111111111</v>
      </c>
      <c r="Q537" s="3">
        <v>5.5307777777777778</v>
      </c>
      <c r="R537" s="3">
        <f>SUM(Table2[[#This Row],[Qualified Activities Professional Hours]:[Other Activities Professional Hours]])/Table2[[#This Row],[MDS Census]]</f>
        <v>0.15618727167852337</v>
      </c>
      <c r="S537" s="3">
        <v>1.5082222222222226</v>
      </c>
      <c r="T537" s="3">
        <v>5.7842222222222226</v>
      </c>
      <c r="U537" s="3">
        <v>0</v>
      </c>
      <c r="V537" s="3">
        <f>SUM(Table2[[#This Row],[Occupational Therapist Hours]:[OT Aide Hours]])/Table2[[#This Row],[MDS Census]]</f>
        <v>0.12619111709286676</v>
      </c>
      <c r="W537" s="3">
        <v>1.3272222222222223</v>
      </c>
      <c r="X537" s="3">
        <v>4.4833333333333325</v>
      </c>
      <c r="Y537" s="3">
        <v>0</v>
      </c>
      <c r="Z537" s="3">
        <f>SUM(Table2[[#This Row],[Physical Therapist (PT) Hours]:[PT Aide Hours]])/Table2[[#This Row],[MDS Census]]</f>
        <v>0.10054797154393383</v>
      </c>
      <c r="AA537" s="3">
        <v>0</v>
      </c>
      <c r="AB537" s="3">
        <v>0</v>
      </c>
      <c r="AC537" s="3">
        <v>0</v>
      </c>
      <c r="AD537" s="3">
        <v>0</v>
      </c>
      <c r="AE537" s="3">
        <v>0</v>
      </c>
      <c r="AF537" s="3">
        <v>0</v>
      </c>
      <c r="AG537" s="3">
        <v>0</v>
      </c>
      <c r="AH537" s="1" t="s">
        <v>535</v>
      </c>
      <c r="AI537" s="17">
        <v>5</v>
      </c>
      <c r="AJ537" s="1"/>
    </row>
    <row r="538" spans="1:36" x14ac:dyDescent="0.2">
      <c r="A538" s="1" t="s">
        <v>680</v>
      </c>
      <c r="B538" s="1" t="s">
        <v>1220</v>
      </c>
      <c r="C538" s="1" t="s">
        <v>1485</v>
      </c>
      <c r="D538" s="1" t="s">
        <v>1765</v>
      </c>
      <c r="E538" s="3">
        <v>28.633333333333333</v>
      </c>
      <c r="F538" s="3">
        <v>5.5222222222222221</v>
      </c>
      <c r="G538" s="3">
        <v>0.13333333333333333</v>
      </c>
      <c r="H538" s="3">
        <v>0.10277777777777777</v>
      </c>
      <c r="I538" s="3">
        <v>2.8444444444444446</v>
      </c>
      <c r="J538" s="3">
        <v>0</v>
      </c>
      <c r="K538" s="3">
        <v>0</v>
      </c>
      <c r="L538" s="3">
        <v>0.30833333333333335</v>
      </c>
      <c r="M538" s="3">
        <v>5.7111111111111112</v>
      </c>
      <c r="N538" s="3">
        <v>0</v>
      </c>
      <c r="O538" s="3">
        <f>SUM(Table2[[#This Row],[Qualified Social Work Staff Hours]:[Other Social Work Staff Hours]])/Table2[[#This Row],[MDS Census]]</f>
        <v>0.19945673263484673</v>
      </c>
      <c r="P538" s="3">
        <v>5.3138888888888891</v>
      </c>
      <c r="Q538" s="3">
        <v>1.7944444444444445</v>
      </c>
      <c r="R538" s="3">
        <f>SUM(Table2[[#This Row],[Qualified Activities Professional Hours]:[Other Activities Professional Hours]])/Table2[[#This Row],[MDS Census]]</f>
        <v>0.24825378346915017</v>
      </c>
      <c r="S538" s="3">
        <v>0.3888888888888889</v>
      </c>
      <c r="T538" s="3">
        <v>1.1138888888888889</v>
      </c>
      <c r="U538" s="3">
        <v>0</v>
      </c>
      <c r="V538" s="3">
        <f>SUM(Table2[[#This Row],[Occupational Therapist Hours]:[OT Aide Hours]])/Table2[[#This Row],[MDS Census]]</f>
        <v>5.2483507954986422E-2</v>
      </c>
      <c r="W538" s="3">
        <v>0.37777777777777777</v>
      </c>
      <c r="X538" s="3">
        <v>3.85</v>
      </c>
      <c r="Y538" s="3">
        <v>2.5000000000000001E-2</v>
      </c>
      <c r="Z538" s="3">
        <f>SUM(Table2[[#This Row],[Physical Therapist (PT) Hours]:[PT Aide Hours]])/Table2[[#This Row],[MDS Census]]</f>
        <v>0.14852541715172682</v>
      </c>
      <c r="AA538" s="3">
        <v>0</v>
      </c>
      <c r="AB538" s="3">
        <v>0</v>
      </c>
      <c r="AC538" s="3">
        <v>0</v>
      </c>
      <c r="AD538" s="3">
        <v>0</v>
      </c>
      <c r="AE538" s="3">
        <v>0</v>
      </c>
      <c r="AF538" s="3">
        <v>0</v>
      </c>
      <c r="AG538" s="3">
        <v>0</v>
      </c>
      <c r="AH538" s="1" t="s">
        <v>536</v>
      </c>
      <c r="AI538" s="17">
        <v>5</v>
      </c>
      <c r="AJ538" s="1"/>
    </row>
    <row r="539" spans="1:36" x14ac:dyDescent="0.2">
      <c r="A539" s="1" t="s">
        <v>680</v>
      </c>
      <c r="B539" s="1" t="s">
        <v>1221</v>
      </c>
      <c r="C539" s="1" t="s">
        <v>1656</v>
      </c>
      <c r="D539" s="1" t="s">
        <v>1735</v>
      </c>
      <c r="E539" s="3">
        <v>62.344444444444441</v>
      </c>
      <c r="F539" s="3">
        <v>5.7142222222222232</v>
      </c>
      <c r="G539" s="3">
        <v>0</v>
      </c>
      <c r="H539" s="3">
        <v>0.24077777777777779</v>
      </c>
      <c r="I539" s="3">
        <v>0.36388888888888887</v>
      </c>
      <c r="J539" s="3">
        <v>0</v>
      </c>
      <c r="K539" s="3">
        <v>0</v>
      </c>
      <c r="L539" s="3">
        <v>0.23811111111111108</v>
      </c>
      <c r="M539" s="3">
        <v>0</v>
      </c>
      <c r="N539" s="3">
        <v>0</v>
      </c>
      <c r="O539" s="3">
        <f>SUM(Table2[[#This Row],[Qualified Social Work Staff Hours]:[Other Social Work Staff Hours]])/Table2[[#This Row],[MDS Census]]</f>
        <v>0</v>
      </c>
      <c r="P539" s="3">
        <v>4.6888888888888891</v>
      </c>
      <c r="Q539" s="3">
        <v>4.8694444444444445</v>
      </c>
      <c r="R539" s="3">
        <f>SUM(Table2[[#This Row],[Qualified Activities Professional Hours]:[Other Activities Professional Hours]])/Table2[[#This Row],[MDS Census]]</f>
        <v>0.15331491712707185</v>
      </c>
      <c r="S539" s="3">
        <v>0.76077777777777778</v>
      </c>
      <c r="T539" s="3">
        <v>2.7222222222222223</v>
      </c>
      <c r="U539" s="3">
        <v>0</v>
      </c>
      <c r="V539" s="3">
        <f>SUM(Table2[[#This Row],[Occupational Therapist Hours]:[OT Aide Hours]])/Table2[[#This Row],[MDS Census]]</f>
        <v>5.5867046872215297E-2</v>
      </c>
      <c r="W539" s="3">
        <v>0.41333333333333327</v>
      </c>
      <c r="X539" s="3">
        <v>4.0932222222222228</v>
      </c>
      <c r="Y539" s="3">
        <v>0</v>
      </c>
      <c r="Z539" s="3">
        <f>SUM(Table2[[#This Row],[Physical Therapist (PT) Hours]:[PT Aide Hours]])/Table2[[#This Row],[MDS Census]]</f>
        <v>7.2284797718766711E-2</v>
      </c>
      <c r="AA539" s="3">
        <v>0</v>
      </c>
      <c r="AB539" s="3">
        <v>0</v>
      </c>
      <c r="AC539" s="3">
        <v>0</v>
      </c>
      <c r="AD539" s="3">
        <v>0</v>
      </c>
      <c r="AE539" s="3">
        <v>0</v>
      </c>
      <c r="AF539" s="3">
        <v>0</v>
      </c>
      <c r="AG539" s="3">
        <v>0</v>
      </c>
      <c r="AH539" s="1" t="s">
        <v>537</v>
      </c>
      <c r="AI539" s="17">
        <v>5</v>
      </c>
      <c r="AJ539" s="1"/>
    </row>
    <row r="540" spans="1:36" x14ac:dyDescent="0.2">
      <c r="A540" s="1" t="s">
        <v>680</v>
      </c>
      <c r="B540" s="1" t="s">
        <v>1222</v>
      </c>
      <c r="C540" s="1" t="s">
        <v>1657</v>
      </c>
      <c r="D540" s="1" t="s">
        <v>1719</v>
      </c>
      <c r="E540" s="3">
        <v>45.455555555555556</v>
      </c>
      <c r="F540" s="3">
        <v>21.55</v>
      </c>
      <c r="G540" s="3">
        <v>0</v>
      </c>
      <c r="H540" s="3">
        <v>0.15</v>
      </c>
      <c r="I540" s="3">
        <v>0.23333333333333334</v>
      </c>
      <c r="J540" s="3">
        <v>0</v>
      </c>
      <c r="K540" s="3">
        <v>0</v>
      </c>
      <c r="L540" s="3">
        <v>1.4426666666666663</v>
      </c>
      <c r="M540" s="3">
        <v>0</v>
      </c>
      <c r="N540" s="3">
        <v>5.6194444444444445</v>
      </c>
      <c r="O540" s="3">
        <f>SUM(Table2[[#This Row],[Qualified Social Work Staff Hours]:[Other Social Work Staff Hours]])/Table2[[#This Row],[MDS Census]]</f>
        <v>0.12362503055487656</v>
      </c>
      <c r="P540" s="3">
        <v>5.1555555555555559</v>
      </c>
      <c r="Q540" s="3">
        <v>0.92222222222222228</v>
      </c>
      <c r="R540" s="3">
        <f>SUM(Table2[[#This Row],[Qualified Activities Professional Hours]:[Other Activities Professional Hours]])/Table2[[#This Row],[MDS Census]]</f>
        <v>0.13370813981911514</v>
      </c>
      <c r="S540" s="3">
        <v>3.7741111111111119</v>
      </c>
      <c r="T540" s="3">
        <v>1.568111111111111</v>
      </c>
      <c r="U540" s="3">
        <v>0</v>
      </c>
      <c r="V540" s="3">
        <f>SUM(Table2[[#This Row],[Occupational Therapist Hours]:[OT Aide Hours]])/Table2[[#This Row],[MDS Census]]</f>
        <v>0.11752627719384014</v>
      </c>
      <c r="W540" s="3">
        <v>1.4711111111111115</v>
      </c>
      <c r="X540" s="3">
        <v>3.6712222222222231</v>
      </c>
      <c r="Y540" s="3">
        <v>0</v>
      </c>
      <c r="Z540" s="3">
        <f>SUM(Table2[[#This Row],[Physical Therapist (PT) Hours]:[PT Aide Hours]])/Table2[[#This Row],[MDS Census]]</f>
        <v>0.11312881935956982</v>
      </c>
      <c r="AA540" s="3">
        <v>0</v>
      </c>
      <c r="AB540" s="3">
        <v>0</v>
      </c>
      <c r="AC540" s="3">
        <v>0</v>
      </c>
      <c r="AD540" s="3">
        <v>0</v>
      </c>
      <c r="AE540" s="3">
        <v>0</v>
      </c>
      <c r="AF540" s="3">
        <v>0</v>
      </c>
      <c r="AG540" s="3">
        <v>0</v>
      </c>
      <c r="AH540" s="1" t="s">
        <v>538</v>
      </c>
      <c r="AI540" s="17">
        <v>5</v>
      </c>
      <c r="AJ540" s="1"/>
    </row>
    <row r="541" spans="1:36" x14ac:dyDescent="0.2">
      <c r="A541" s="1" t="s">
        <v>680</v>
      </c>
      <c r="B541" s="1" t="s">
        <v>1223</v>
      </c>
      <c r="C541" s="1" t="s">
        <v>1658</v>
      </c>
      <c r="D541" s="1" t="s">
        <v>1741</v>
      </c>
      <c r="E541" s="3">
        <v>93.533333333333331</v>
      </c>
      <c r="F541" s="3">
        <v>6.2222222222222223</v>
      </c>
      <c r="G541" s="3">
        <v>0.26666666666666666</v>
      </c>
      <c r="H541" s="3">
        <v>0.51111111111111107</v>
      </c>
      <c r="I541" s="3">
        <v>0.67777777777777781</v>
      </c>
      <c r="J541" s="3">
        <v>0</v>
      </c>
      <c r="K541" s="3">
        <v>0</v>
      </c>
      <c r="L541" s="3">
        <v>10.258333333333333</v>
      </c>
      <c r="M541" s="3">
        <v>0</v>
      </c>
      <c r="N541" s="3">
        <v>16.111111111111111</v>
      </c>
      <c r="O541" s="3">
        <f>SUM(Table2[[#This Row],[Qualified Social Work Staff Hours]:[Other Social Work Staff Hours]])/Table2[[#This Row],[MDS Census]]</f>
        <v>0.17224994060346877</v>
      </c>
      <c r="P541" s="3">
        <v>6.2222222222222223</v>
      </c>
      <c r="Q541" s="3">
        <v>14.03888888888889</v>
      </c>
      <c r="R541" s="3">
        <f>SUM(Table2[[#This Row],[Qualified Activities Professional Hours]:[Other Activities Professional Hours]])/Table2[[#This Row],[MDS Census]]</f>
        <v>0.21661914944167263</v>
      </c>
      <c r="S541" s="3">
        <v>20.969444444444445</v>
      </c>
      <c r="T541" s="3">
        <v>2.9972222222222222</v>
      </c>
      <c r="U541" s="3">
        <v>0</v>
      </c>
      <c r="V541" s="3">
        <f>SUM(Table2[[#This Row],[Occupational Therapist Hours]:[OT Aide Hours]])/Table2[[#This Row],[MDS Census]]</f>
        <v>0.25623663578047046</v>
      </c>
      <c r="W541" s="3">
        <v>15.680555555555555</v>
      </c>
      <c r="X541" s="3">
        <v>12.441666666666666</v>
      </c>
      <c r="Y541" s="3">
        <v>0</v>
      </c>
      <c r="Z541" s="3">
        <f>SUM(Table2[[#This Row],[Physical Therapist (PT) Hours]:[PT Aide Hours]])/Table2[[#This Row],[MDS Census]]</f>
        <v>0.30066524114991683</v>
      </c>
      <c r="AA541" s="3">
        <v>0</v>
      </c>
      <c r="AB541" s="3">
        <v>0</v>
      </c>
      <c r="AC541" s="3">
        <v>0</v>
      </c>
      <c r="AD541" s="3">
        <v>0</v>
      </c>
      <c r="AE541" s="3">
        <v>0</v>
      </c>
      <c r="AF541" s="3">
        <v>0</v>
      </c>
      <c r="AG541" s="3">
        <v>0</v>
      </c>
      <c r="AH541" s="1" t="s">
        <v>539</v>
      </c>
      <c r="AI541" s="17">
        <v>5</v>
      </c>
      <c r="AJ541" s="1"/>
    </row>
    <row r="542" spans="1:36" x14ac:dyDescent="0.2">
      <c r="A542" s="1" t="s">
        <v>680</v>
      </c>
      <c r="B542" s="1" t="s">
        <v>1224</v>
      </c>
      <c r="C542" s="1" t="s">
        <v>1659</v>
      </c>
      <c r="D542" s="1" t="s">
        <v>1790</v>
      </c>
      <c r="E542" s="3">
        <v>37.455555555555556</v>
      </c>
      <c r="F542" s="3">
        <v>4</v>
      </c>
      <c r="G542" s="3">
        <v>0</v>
      </c>
      <c r="H542" s="3">
        <v>0</v>
      </c>
      <c r="I542" s="3">
        <v>0.26666666666666666</v>
      </c>
      <c r="J542" s="3">
        <v>0</v>
      </c>
      <c r="K542" s="3">
        <v>0</v>
      </c>
      <c r="L542" s="3">
        <v>2.8444444444444446</v>
      </c>
      <c r="M542" s="3">
        <v>0</v>
      </c>
      <c r="N542" s="3">
        <v>4.2658888888888891</v>
      </c>
      <c r="O542" s="3">
        <f>SUM(Table2[[#This Row],[Qualified Social Work Staff Hours]:[Other Social Work Staff Hours]])/Table2[[#This Row],[MDS Census]]</f>
        <v>0.11389202017205577</v>
      </c>
      <c r="P542" s="3">
        <v>0</v>
      </c>
      <c r="Q542" s="3">
        <v>11.196111111111106</v>
      </c>
      <c r="R542" s="3">
        <f>SUM(Table2[[#This Row],[Qualified Activities Professional Hours]:[Other Activities Professional Hours]])/Table2[[#This Row],[MDS Census]]</f>
        <v>0.29891723524176789</v>
      </c>
      <c r="S542" s="3">
        <v>4.006444444444444</v>
      </c>
      <c r="T542" s="3">
        <v>5.6888888888888891</v>
      </c>
      <c r="U542" s="3">
        <v>0</v>
      </c>
      <c r="V542" s="3">
        <f>SUM(Table2[[#This Row],[Occupational Therapist Hours]:[OT Aide Hours]])/Table2[[#This Row],[MDS Census]]</f>
        <v>0.25884900622960549</v>
      </c>
      <c r="W542" s="3">
        <v>6.4249999999999989</v>
      </c>
      <c r="X542" s="3">
        <v>0</v>
      </c>
      <c r="Y542" s="3">
        <v>0</v>
      </c>
      <c r="Z542" s="3">
        <f>SUM(Table2[[#This Row],[Physical Therapist (PT) Hours]:[PT Aide Hours]])/Table2[[#This Row],[MDS Census]]</f>
        <v>0.17153663601305247</v>
      </c>
      <c r="AA542" s="3">
        <v>0</v>
      </c>
      <c r="AB542" s="3">
        <v>0</v>
      </c>
      <c r="AC542" s="3">
        <v>0</v>
      </c>
      <c r="AD542" s="3">
        <v>23.69444444444445</v>
      </c>
      <c r="AE542" s="3">
        <v>0</v>
      </c>
      <c r="AF542" s="3">
        <v>0</v>
      </c>
      <c r="AG542" s="3">
        <v>0</v>
      </c>
      <c r="AH542" s="1" t="s">
        <v>540</v>
      </c>
      <c r="AI542" s="17">
        <v>5</v>
      </c>
      <c r="AJ542" s="1"/>
    </row>
    <row r="543" spans="1:36" x14ac:dyDescent="0.2">
      <c r="A543" s="1" t="s">
        <v>680</v>
      </c>
      <c r="B543" s="1" t="s">
        <v>1225</v>
      </c>
      <c r="C543" s="1" t="s">
        <v>1428</v>
      </c>
      <c r="D543" s="1" t="s">
        <v>1752</v>
      </c>
      <c r="E543" s="3">
        <v>24.022222222222222</v>
      </c>
      <c r="F543" s="3">
        <v>5.2</v>
      </c>
      <c r="G543" s="3">
        <v>0</v>
      </c>
      <c r="H543" s="3">
        <v>0</v>
      </c>
      <c r="I543" s="3">
        <v>2.5333333333333332</v>
      </c>
      <c r="J543" s="3">
        <v>0</v>
      </c>
      <c r="K543" s="3">
        <v>0</v>
      </c>
      <c r="L543" s="3">
        <v>1.0082222222222221</v>
      </c>
      <c r="M543" s="3">
        <v>0</v>
      </c>
      <c r="N543" s="3">
        <v>4.0888888888888886</v>
      </c>
      <c r="O543" s="3">
        <f>SUM(Table2[[#This Row],[Qualified Social Work Staff Hours]:[Other Social Work Staff Hours]])/Table2[[#This Row],[MDS Census]]</f>
        <v>0.1702127659574468</v>
      </c>
      <c r="P543" s="3">
        <v>0</v>
      </c>
      <c r="Q543" s="3">
        <v>9.426555555555554</v>
      </c>
      <c r="R543" s="3">
        <f>SUM(Table2[[#This Row],[Qualified Activities Professional Hours]:[Other Activities Professional Hours]])/Table2[[#This Row],[MDS Census]]</f>
        <v>0.39240980573543011</v>
      </c>
      <c r="S543" s="3">
        <v>1.6117777777777782</v>
      </c>
      <c r="T543" s="3">
        <v>2.0979999999999999</v>
      </c>
      <c r="U543" s="3">
        <v>0</v>
      </c>
      <c r="V543" s="3">
        <f>SUM(Table2[[#This Row],[Occupational Therapist Hours]:[OT Aide Hours]])/Table2[[#This Row],[MDS Census]]</f>
        <v>0.15443108233117486</v>
      </c>
      <c r="W543" s="3">
        <v>2.2477777777777783</v>
      </c>
      <c r="X543" s="3">
        <v>3.4086666666666656</v>
      </c>
      <c r="Y543" s="3">
        <v>0</v>
      </c>
      <c r="Z543" s="3">
        <f>SUM(Table2[[#This Row],[Physical Therapist (PT) Hours]:[PT Aide Hours]])/Table2[[#This Row],[MDS Census]]</f>
        <v>0.23546716003700277</v>
      </c>
      <c r="AA543" s="3">
        <v>0</v>
      </c>
      <c r="AB543" s="3">
        <v>0</v>
      </c>
      <c r="AC543" s="3">
        <v>0</v>
      </c>
      <c r="AD543" s="3">
        <v>0</v>
      </c>
      <c r="AE543" s="3">
        <v>0</v>
      </c>
      <c r="AF543" s="3">
        <v>0</v>
      </c>
      <c r="AG543" s="3">
        <v>0.53333333333333333</v>
      </c>
      <c r="AH543" s="1" t="s">
        <v>541</v>
      </c>
      <c r="AI543" s="17">
        <v>5</v>
      </c>
      <c r="AJ543" s="1"/>
    </row>
    <row r="544" spans="1:36" x14ac:dyDescent="0.2">
      <c r="A544" s="1" t="s">
        <v>680</v>
      </c>
      <c r="B544" s="1" t="s">
        <v>1226</v>
      </c>
      <c r="C544" s="1" t="s">
        <v>1660</v>
      </c>
      <c r="D544" s="1" t="s">
        <v>1738</v>
      </c>
      <c r="E544" s="3">
        <v>29.566666666666666</v>
      </c>
      <c r="F544" s="3">
        <v>17.301555555555556</v>
      </c>
      <c r="G544" s="3">
        <v>0</v>
      </c>
      <c r="H544" s="3">
        <v>6.1111111111111109E-2</v>
      </c>
      <c r="I544" s="3">
        <v>0</v>
      </c>
      <c r="J544" s="3">
        <v>0</v>
      </c>
      <c r="K544" s="3">
        <v>0</v>
      </c>
      <c r="L544" s="3">
        <v>0.53422222222222215</v>
      </c>
      <c r="M544" s="3">
        <v>0</v>
      </c>
      <c r="N544" s="3">
        <v>5.4134444444444441</v>
      </c>
      <c r="O544" s="3">
        <f>SUM(Table2[[#This Row],[Qualified Social Work Staff Hours]:[Other Social Work Staff Hours]])/Table2[[#This Row],[MDS Census]]</f>
        <v>0.18309282224727544</v>
      </c>
      <c r="P544" s="3">
        <v>5.2104444444444447</v>
      </c>
      <c r="Q544" s="3">
        <v>0</v>
      </c>
      <c r="R544" s="3">
        <f>SUM(Table2[[#This Row],[Qualified Activities Professional Hours]:[Other Activities Professional Hours]])/Table2[[#This Row],[MDS Census]]</f>
        <v>0.17622698233746711</v>
      </c>
      <c r="S544" s="3">
        <v>0.76288888888888873</v>
      </c>
      <c r="T544" s="3">
        <v>3.4782222222222217</v>
      </c>
      <c r="U544" s="3">
        <v>0</v>
      </c>
      <c r="V544" s="3">
        <f>SUM(Table2[[#This Row],[Occupational Therapist Hours]:[OT Aide Hours]])/Table2[[#This Row],[MDS Census]]</f>
        <v>0.14344231491920328</v>
      </c>
      <c r="W544" s="3">
        <v>0.39677777777777778</v>
      </c>
      <c r="X544" s="3">
        <v>1.9653333333333334</v>
      </c>
      <c r="Y544" s="3">
        <v>0</v>
      </c>
      <c r="Z544" s="3">
        <f>SUM(Table2[[#This Row],[Physical Therapist (PT) Hours]:[PT Aide Hours]])/Table2[[#This Row],[MDS Census]]</f>
        <v>7.989101841413003E-2</v>
      </c>
      <c r="AA544" s="3">
        <v>0</v>
      </c>
      <c r="AB544" s="3">
        <v>0</v>
      </c>
      <c r="AC544" s="3">
        <v>0</v>
      </c>
      <c r="AD544" s="3">
        <v>0</v>
      </c>
      <c r="AE544" s="3">
        <v>0</v>
      </c>
      <c r="AF544" s="3">
        <v>0</v>
      </c>
      <c r="AG544" s="3">
        <v>0</v>
      </c>
      <c r="AH544" s="1" t="s">
        <v>542</v>
      </c>
      <c r="AI544" s="17">
        <v>5</v>
      </c>
      <c r="AJ544" s="1"/>
    </row>
    <row r="545" spans="1:36" x14ac:dyDescent="0.2">
      <c r="A545" s="1" t="s">
        <v>680</v>
      </c>
      <c r="B545" s="1" t="s">
        <v>1227</v>
      </c>
      <c r="C545" s="1" t="s">
        <v>1420</v>
      </c>
      <c r="D545" s="1" t="s">
        <v>1741</v>
      </c>
      <c r="E545" s="3">
        <v>51.077777777777776</v>
      </c>
      <c r="F545" s="3">
        <v>18.953333333333333</v>
      </c>
      <c r="G545" s="3">
        <v>0.16666666666666666</v>
      </c>
      <c r="H545" s="3">
        <v>0.36666666666666664</v>
      </c>
      <c r="I545" s="3">
        <v>0.35555555555555557</v>
      </c>
      <c r="J545" s="3">
        <v>0</v>
      </c>
      <c r="K545" s="3">
        <v>0</v>
      </c>
      <c r="L545" s="3">
        <v>4.3336666666666668</v>
      </c>
      <c r="M545" s="3">
        <v>5.6805555555555554</v>
      </c>
      <c r="N545" s="3">
        <v>0</v>
      </c>
      <c r="O545" s="3">
        <f>SUM(Table2[[#This Row],[Qualified Social Work Staff Hours]:[Other Social Work Staff Hours]])/Table2[[#This Row],[MDS Census]]</f>
        <v>0.11121383510985425</v>
      </c>
      <c r="P545" s="3">
        <v>0</v>
      </c>
      <c r="Q545" s="3">
        <v>8.6433333333333344</v>
      </c>
      <c r="R545" s="3">
        <f>SUM(Table2[[#This Row],[Qualified Activities Professional Hours]:[Other Activities Professional Hours]])/Table2[[#This Row],[MDS Census]]</f>
        <v>0.16921905590602571</v>
      </c>
      <c r="S545" s="3">
        <v>4.0875555555555545</v>
      </c>
      <c r="T545" s="3">
        <v>0.26633333333333331</v>
      </c>
      <c r="U545" s="3">
        <v>0</v>
      </c>
      <c r="V545" s="3">
        <f>SUM(Table2[[#This Row],[Occupational Therapist Hours]:[OT Aide Hours]])/Table2[[#This Row],[MDS Census]]</f>
        <v>8.5240374157058929E-2</v>
      </c>
      <c r="W545" s="3">
        <v>3.5532222222222214</v>
      </c>
      <c r="X545" s="3">
        <v>5.6888888888888891</v>
      </c>
      <c r="Y545" s="3">
        <v>0</v>
      </c>
      <c r="Z545" s="3">
        <f>SUM(Table2[[#This Row],[Physical Therapist (PT) Hours]:[PT Aide Hours]])/Table2[[#This Row],[MDS Census]]</f>
        <v>0.18094191864259299</v>
      </c>
      <c r="AA545" s="3">
        <v>0</v>
      </c>
      <c r="AB545" s="3">
        <v>0</v>
      </c>
      <c r="AC545" s="3">
        <v>0</v>
      </c>
      <c r="AD545" s="3">
        <v>0</v>
      </c>
      <c r="AE545" s="3">
        <v>0</v>
      </c>
      <c r="AF545" s="3">
        <v>0</v>
      </c>
      <c r="AG545" s="3">
        <v>0</v>
      </c>
      <c r="AH545" s="1" t="s">
        <v>543</v>
      </c>
      <c r="AI545" s="17">
        <v>5</v>
      </c>
      <c r="AJ545" s="1"/>
    </row>
    <row r="546" spans="1:36" x14ac:dyDescent="0.2">
      <c r="A546" s="1" t="s">
        <v>680</v>
      </c>
      <c r="B546" s="1" t="s">
        <v>1228</v>
      </c>
      <c r="C546" s="1" t="s">
        <v>1373</v>
      </c>
      <c r="D546" s="1" t="s">
        <v>1704</v>
      </c>
      <c r="E546" s="3">
        <v>79.13333333333334</v>
      </c>
      <c r="F546" s="3">
        <v>5.333333333333333</v>
      </c>
      <c r="G546" s="3">
        <v>0</v>
      </c>
      <c r="H546" s="3">
        <v>0.46111111111111114</v>
      </c>
      <c r="I546" s="3">
        <v>0.42222222222222222</v>
      </c>
      <c r="J546" s="3">
        <v>0</v>
      </c>
      <c r="K546" s="3">
        <v>0</v>
      </c>
      <c r="L546" s="3">
        <v>5.5194444444444439</v>
      </c>
      <c r="M546" s="3">
        <v>0</v>
      </c>
      <c r="N546" s="3">
        <v>12</v>
      </c>
      <c r="O546" s="3">
        <f>SUM(Table2[[#This Row],[Qualified Social Work Staff Hours]:[Other Social Work Staff Hours]])/Table2[[#This Row],[MDS Census]]</f>
        <v>0.15164279696714406</v>
      </c>
      <c r="P546" s="3">
        <v>5.7444444444444445</v>
      </c>
      <c r="Q546" s="3">
        <v>15.447222222222223</v>
      </c>
      <c r="R546" s="3">
        <f>SUM(Table2[[#This Row],[Qualified Activities Professional Hours]:[Other Activities Professional Hours]])/Table2[[#This Row],[MDS Census]]</f>
        <v>0.26779696714406065</v>
      </c>
      <c r="S546" s="3">
        <v>1.1928888888888891</v>
      </c>
      <c r="T546" s="3">
        <v>15.031888888888894</v>
      </c>
      <c r="U546" s="3">
        <v>0</v>
      </c>
      <c r="V546" s="3">
        <f>SUM(Table2[[#This Row],[Occupational Therapist Hours]:[OT Aide Hours]])/Table2[[#This Row],[MDS Census]]</f>
        <v>0.20503089019938223</v>
      </c>
      <c r="W546" s="3">
        <v>5.5886666666666667</v>
      </c>
      <c r="X546" s="3">
        <v>17.637555555555558</v>
      </c>
      <c r="Y546" s="3">
        <v>4.8221111111111101</v>
      </c>
      <c r="Z546" s="3">
        <f>SUM(Table2[[#This Row],[Physical Therapist (PT) Hours]:[PT Aide Hours]])/Table2[[#This Row],[MDS Census]]</f>
        <v>0.35444397641112046</v>
      </c>
      <c r="AA546" s="3">
        <v>0</v>
      </c>
      <c r="AB546" s="3">
        <v>0</v>
      </c>
      <c r="AC546" s="3">
        <v>0</v>
      </c>
      <c r="AD546" s="3">
        <v>0</v>
      </c>
      <c r="AE546" s="3">
        <v>0</v>
      </c>
      <c r="AF546" s="3">
        <v>0</v>
      </c>
      <c r="AG546" s="3">
        <v>0</v>
      </c>
      <c r="AH546" s="1" t="s">
        <v>544</v>
      </c>
      <c r="AI546" s="17">
        <v>5</v>
      </c>
      <c r="AJ546" s="1"/>
    </row>
    <row r="547" spans="1:36" x14ac:dyDescent="0.2">
      <c r="A547" s="1" t="s">
        <v>680</v>
      </c>
      <c r="B547" s="1" t="s">
        <v>1229</v>
      </c>
      <c r="C547" s="1" t="s">
        <v>1396</v>
      </c>
      <c r="D547" s="1" t="s">
        <v>1706</v>
      </c>
      <c r="E547" s="3">
        <v>53.1</v>
      </c>
      <c r="F547" s="3">
        <v>5.6888888888888891</v>
      </c>
      <c r="G547" s="3">
        <v>0</v>
      </c>
      <c r="H547" s="3">
        <v>0</v>
      </c>
      <c r="I547" s="3">
        <v>0</v>
      </c>
      <c r="J547" s="3">
        <v>0</v>
      </c>
      <c r="K547" s="3">
        <v>0</v>
      </c>
      <c r="L547" s="3">
        <v>0</v>
      </c>
      <c r="M547" s="3">
        <v>6.3944444444444448</v>
      </c>
      <c r="N547" s="3">
        <v>5.5805555555555557</v>
      </c>
      <c r="O547" s="3">
        <f>SUM(Table2[[#This Row],[Qualified Social Work Staff Hours]:[Other Social Work Staff Hours]])/Table2[[#This Row],[MDS Census]]</f>
        <v>0.22551789077212808</v>
      </c>
      <c r="P547" s="3">
        <v>5.6111111111111107</v>
      </c>
      <c r="Q547" s="3">
        <v>2.0555555555555554</v>
      </c>
      <c r="R547" s="3">
        <f>SUM(Table2[[#This Row],[Qualified Activities Professional Hours]:[Other Activities Professional Hours]])/Table2[[#This Row],[MDS Census]]</f>
        <v>0.1443816698053986</v>
      </c>
      <c r="S547" s="3">
        <v>0</v>
      </c>
      <c r="T547" s="3">
        <v>0</v>
      </c>
      <c r="U547" s="3">
        <v>0</v>
      </c>
      <c r="V547" s="3">
        <f>SUM(Table2[[#This Row],[Occupational Therapist Hours]:[OT Aide Hours]])/Table2[[#This Row],[MDS Census]]</f>
        <v>0</v>
      </c>
      <c r="W547" s="3">
        <v>0</v>
      </c>
      <c r="X547" s="3">
        <v>0</v>
      </c>
      <c r="Y547" s="3">
        <v>0</v>
      </c>
      <c r="Z547" s="3">
        <f>SUM(Table2[[#This Row],[Physical Therapist (PT) Hours]:[PT Aide Hours]])/Table2[[#This Row],[MDS Census]]</f>
        <v>0</v>
      </c>
      <c r="AA547" s="3">
        <v>0</v>
      </c>
      <c r="AB547" s="3">
        <v>0</v>
      </c>
      <c r="AC547" s="3">
        <v>0</v>
      </c>
      <c r="AD547" s="3">
        <v>104.80833333333334</v>
      </c>
      <c r="AE547" s="3">
        <v>0</v>
      </c>
      <c r="AF547" s="3">
        <v>0</v>
      </c>
      <c r="AG547" s="3">
        <v>0</v>
      </c>
      <c r="AH547" s="1" t="s">
        <v>545</v>
      </c>
      <c r="AI547" s="17">
        <v>5</v>
      </c>
      <c r="AJ547" s="1"/>
    </row>
    <row r="548" spans="1:36" x14ac:dyDescent="0.2">
      <c r="A548" s="1" t="s">
        <v>680</v>
      </c>
      <c r="B548" s="1" t="s">
        <v>1230</v>
      </c>
      <c r="C548" s="1" t="s">
        <v>1661</v>
      </c>
      <c r="D548" s="1" t="s">
        <v>1754</v>
      </c>
      <c r="E548" s="3">
        <v>24.2</v>
      </c>
      <c r="F548" s="3">
        <v>11.164444444444444</v>
      </c>
      <c r="G548" s="3">
        <v>0</v>
      </c>
      <c r="H548" s="3">
        <v>0.21688888888888885</v>
      </c>
      <c r="I548" s="3">
        <v>0</v>
      </c>
      <c r="J548" s="3">
        <v>0</v>
      </c>
      <c r="K548" s="3">
        <v>0</v>
      </c>
      <c r="L548" s="3">
        <v>4.0777777777777775</v>
      </c>
      <c r="M548" s="3">
        <v>5.4083333333333332</v>
      </c>
      <c r="N548" s="3">
        <v>0</v>
      </c>
      <c r="O548" s="3">
        <f>SUM(Table2[[#This Row],[Qualified Social Work Staff Hours]:[Other Social Work Staff Hours]])/Table2[[#This Row],[MDS Census]]</f>
        <v>0.22348484848484848</v>
      </c>
      <c r="P548" s="3">
        <v>5.4044444444444446</v>
      </c>
      <c r="Q548" s="3">
        <v>9.5916666666666668</v>
      </c>
      <c r="R548" s="3">
        <f>SUM(Table2[[#This Row],[Qualified Activities Professional Hours]:[Other Activities Professional Hours]])/Table2[[#This Row],[MDS Census]]</f>
        <v>0.61967401285583112</v>
      </c>
      <c r="S548" s="3">
        <v>0</v>
      </c>
      <c r="T548" s="3">
        <v>4.1944444444444446</v>
      </c>
      <c r="U548" s="3">
        <v>0</v>
      </c>
      <c r="V548" s="3">
        <f>SUM(Table2[[#This Row],[Occupational Therapist Hours]:[OT Aide Hours]])/Table2[[#This Row],[MDS Census]]</f>
        <v>0.17332415059687789</v>
      </c>
      <c r="W548" s="3">
        <v>4.3499999999999996</v>
      </c>
      <c r="X548" s="3">
        <v>3.9944444444444445</v>
      </c>
      <c r="Y548" s="3">
        <v>0</v>
      </c>
      <c r="Z548" s="3">
        <f>SUM(Table2[[#This Row],[Physical Therapist (PT) Hours]:[PT Aide Hours]])/Table2[[#This Row],[MDS Census]]</f>
        <v>0.34481175390266305</v>
      </c>
      <c r="AA548" s="3">
        <v>0</v>
      </c>
      <c r="AB548" s="3">
        <v>0</v>
      </c>
      <c r="AC548" s="3">
        <v>0</v>
      </c>
      <c r="AD548" s="3">
        <v>0</v>
      </c>
      <c r="AE548" s="3">
        <v>0</v>
      </c>
      <c r="AF548" s="3">
        <v>0</v>
      </c>
      <c r="AG548" s="3">
        <v>0</v>
      </c>
      <c r="AH548" s="1" t="s">
        <v>546</v>
      </c>
      <c r="AI548" s="17">
        <v>5</v>
      </c>
      <c r="AJ548" s="1"/>
    </row>
    <row r="549" spans="1:36" x14ac:dyDescent="0.2">
      <c r="A549" s="1" t="s">
        <v>680</v>
      </c>
      <c r="B549" s="1" t="s">
        <v>1231</v>
      </c>
      <c r="C549" s="1" t="s">
        <v>1439</v>
      </c>
      <c r="D549" s="1" t="s">
        <v>1741</v>
      </c>
      <c r="E549" s="3">
        <v>89.566666666666663</v>
      </c>
      <c r="F549" s="3">
        <v>44.7</v>
      </c>
      <c r="G549" s="3">
        <v>0</v>
      </c>
      <c r="H549" s="3">
        <v>0.31111111111111112</v>
      </c>
      <c r="I549" s="3">
        <v>59.258333333333333</v>
      </c>
      <c r="J549" s="3">
        <v>0</v>
      </c>
      <c r="K549" s="3">
        <v>0</v>
      </c>
      <c r="L549" s="3">
        <v>4.1760000000000002</v>
      </c>
      <c r="M549" s="3">
        <v>0</v>
      </c>
      <c r="N549" s="3">
        <v>0</v>
      </c>
      <c r="O549" s="3">
        <f>SUM(Table2[[#This Row],[Qualified Social Work Staff Hours]:[Other Social Work Staff Hours]])/Table2[[#This Row],[MDS Census]]</f>
        <v>0</v>
      </c>
      <c r="P549" s="3">
        <v>5.3361111111111112</v>
      </c>
      <c r="Q549" s="3">
        <v>18.566666666666666</v>
      </c>
      <c r="R549" s="3">
        <f>SUM(Table2[[#This Row],[Qualified Activities Professional Hours]:[Other Activities Professional Hours]])/Table2[[#This Row],[MDS Census]]</f>
        <v>0.26687135591117728</v>
      </c>
      <c r="S549" s="3">
        <v>5.9838888888888899</v>
      </c>
      <c r="T549" s="3">
        <v>3.9108888888888891</v>
      </c>
      <c r="U549" s="3">
        <v>0</v>
      </c>
      <c r="V549" s="3">
        <f>SUM(Table2[[#This Row],[Occupational Therapist Hours]:[OT Aide Hours]])/Table2[[#This Row],[MDS Census]]</f>
        <v>0.11047388661456398</v>
      </c>
      <c r="W549" s="3">
        <v>6.2382222222222206</v>
      </c>
      <c r="X549" s="3">
        <v>5.174555555555556</v>
      </c>
      <c r="Y549" s="3">
        <v>0</v>
      </c>
      <c r="Z549" s="3">
        <f>SUM(Table2[[#This Row],[Physical Therapist (PT) Hours]:[PT Aide Hours]])/Table2[[#This Row],[MDS Census]]</f>
        <v>0.12742215606004217</v>
      </c>
      <c r="AA549" s="3">
        <v>6.1944444444444446</v>
      </c>
      <c r="AB549" s="3">
        <v>0</v>
      </c>
      <c r="AC549" s="3">
        <v>0</v>
      </c>
      <c r="AD549" s="3">
        <v>0</v>
      </c>
      <c r="AE549" s="3">
        <v>0</v>
      </c>
      <c r="AF549" s="3">
        <v>0</v>
      </c>
      <c r="AG549" s="3">
        <v>0</v>
      </c>
      <c r="AH549" s="1" t="s">
        <v>547</v>
      </c>
      <c r="AI549" s="17">
        <v>5</v>
      </c>
      <c r="AJ549" s="1"/>
    </row>
    <row r="550" spans="1:36" x14ac:dyDescent="0.2">
      <c r="A550" s="1" t="s">
        <v>680</v>
      </c>
      <c r="B550" s="1" t="s">
        <v>1232</v>
      </c>
      <c r="C550" s="1" t="s">
        <v>1662</v>
      </c>
      <c r="D550" s="1" t="s">
        <v>1771</v>
      </c>
      <c r="E550" s="3">
        <v>32.255555555555553</v>
      </c>
      <c r="F550" s="3">
        <v>4.7111111111111112</v>
      </c>
      <c r="G550" s="3">
        <v>0</v>
      </c>
      <c r="H550" s="3">
        <v>0.23055555555555557</v>
      </c>
      <c r="I550" s="3">
        <v>0.26666666666666666</v>
      </c>
      <c r="J550" s="3">
        <v>0</v>
      </c>
      <c r="K550" s="3">
        <v>0</v>
      </c>
      <c r="L550" s="3">
        <v>2E-3</v>
      </c>
      <c r="M550" s="3">
        <v>0</v>
      </c>
      <c r="N550" s="3">
        <v>5.5222222222222221</v>
      </c>
      <c r="O550" s="3">
        <f>SUM(Table2[[#This Row],[Qualified Social Work Staff Hours]:[Other Social Work Staff Hours]])/Table2[[#This Row],[MDS Census]]</f>
        <v>0.17120220461591459</v>
      </c>
      <c r="P550" s="3">
        <v>5.0944444444444441</v>
      </c>
      <c r="Q550" s="3">
        <v>3.3361111111111112</v>
      </c>
      <c r="R550" s="3">
        <f>SUM(Table2[[#This Row],[Qualified Activities Professional Hours]:[Other Activities Professional Hours]])/Table2[[#This Row],[MDS Census]]</f>
        <v>0.26136755080950741</v>
      </c>
      <c r="S550" s="3">
        <v>0.71133333333333326</v>
      </c>
      <c r="T550" s="3">
        <v>4.8213333333333326</v>
      </c>
      <c r="U550" s="3">
        <v>0</v>
      </c>
      <c r="V550" s="3">
        <f>SUM(Table2[[#This Row],[Occupational Therapist Hours]:[OT Aide Hours]])/Table2[[#This Row],[MDS Census]]</f>
        <v>0.1715260075783672</v>
      </c>
      <c r="W550" s="3">
        <v>0.51111111111111107</v>
      </c>
      <c r="X550" s="3">
        <v>4.8114444444444464</v>
      </c>
      <c r="Y550" s="3">
        <v>0</v>
      </c>
      <c r="Z550" s="3">
        <f>SUM(Table2[[#This Row],[Physical Therapist (PT) Hours]:[PT Aide Hours]])/Table2[[#This Row],[MDS Census]]</f>
        <v>0.16501205649328288</v>
      </c>
      <c r="AA550" s="3">
        <v>0</v>
      </c>
      <c r="AB550" s="3">
        <v>0</v>
      </c>
      <c r="AC550" s="3">
        <v>0</v>
      </c>
      <c r="AD550" s="3">
        <v>0</v>
      </c>
      <c r="AE550" s="3">
        <v>0</v>
      </c>
      <c r="AF550" s="3">
        <v>0</v>
      </c>
      <c r="AG550" s="3">
        <v>0</v>
      </c>
      <c r="AH550" s="1" t="s">
        <v>548</v>
      </c>
      <c r="AI550" s="17">
        <v>5</v>
      </c>
      <c r="AJ550" s="1"/>
    </row>
    <row r="551" spans="1:36" x14ac:dyDescent="0.2">
      <c r="A551" s="1" t="s">
        <v>680</v>
      </c>
      <c r="B551" s="1" t="s">
        <v>1233</v>
      </c>
      <c r="C551" s="1" t="s">
        <v>1663</v>
      </c>
      <c r="D551" s="1" t="s">
        <v>1754</v>
      </c>
      <c r="E551" s="3">
        <v>55.955555555555556</v>
      </c>
      <c r="F551" s="3">
        <v>5.9555555555555557</v>
      </c>
      <c r="G551" s="3">
        <v>0</v>
      </c>
      <c r="H551" s="3">
        <v>0</v>
      </c>
      <c r="I551" s="3">
        <v>0</v>
      </c>
      <c r="J551" s="3">
        <v>0</v>
      </c>
      <c r="K551" s="3">
        <v>0</v>
      </c>
      <c r="L551" s="3">
        <v>0</v>
      </c>
      <c r="M551" s="3">
        <v>0</v>
      </c>
      <c r="N551" s="3">
        <v>5.333333333333333</v>
      </c>
      <c r="O551" s="3">
        <f>SUM(Table2[[#This Row],[Qualified Social Work Staff Hours]:[Other Social Work Staff Hours]])/Table2[[#This Row],[MDS Census]]</f>
        <v>9.5313741064336766E-2</v>
      </c>
      <c r="P551" s="3">
        <v>3.3166666666666669</v>
      </c>
      <c r="Q551" s="3">
        <v>4.9361111111111109</v>
      </c>
      <c r="R551" s="3">
        <f>SUM(Table2[[#This Row],[Qualified Activities Professional Hours]:[Other Activities Professional Hours]])/Table2[[#This Row],[MDS Census]]</f>
        <v>0.14748808578236697</v>
      </c>
      <c r="S551" s="3">
        <v>0.1448888888888889</v>
      </c>
      <c r="T551" s="3">
        <v>0.18566666666666665</v>
      </c>
      <c r="U551" s="3">
        <v>0</v>
      </c>
      <c r="V551" s="3">
        <f>SUM(Table2[[#This Row],[Occupational Therapist Hours]:[OT Aide Hours]])/Table2[[#This Row],[MDS Census]]</f>
        <v>5.9074662430500394E-3</v>
      </c>
      <c r="W551" s="3">
        <v>0.35633333333333334</v>
      </c>
      <c r="X551" s="3">
        <v>4.2888888888888886E-2</v>
      </c>
      <c r="Y551" s="3">
        <v>0</v>
      </c>
      <c r="Z551" s="3">
        <f>SUM(Table2[[#This Row],[Physical Therapist (PT) Hours]:[PT Aide Hours]])/Table2[[#This Row],[MDS Census]]</f>
        <v>7.1346306592533753E-3</v>
      </c>
      <c r="AA551" s="3">
        <v>0</v>
      </c>
      <c r="AB551" s="3">
        <v>0</v>
      </c>
      <c r="AC551" s="3">
        <v>0</v>
      </c>
      <c r="AD551" s="3">
        <v>0</v>
      </c>
      <c r="AE551" s="3">
        <v>0</v>
      </c>
      <c r="AF551" s="3">
        <v>0</v>
      </c>
      <c r="AG551" s="3">
        <v>0</v>
      </c>
      <c r="AH551" s="1" t="s">
        <v>549</v>
      </c>
      <c r="AI551" s="17">
        <v>5</v>
      </c>
      <c r="AJ551" s="1"/>
    </row>
    <row r="552" spans="1:36" x14ac:dyDescent="0.2">
      <c r="A552" s="1" t="s">
        <v>680</v>
      </c>
      <c r="B552" s="1" t="s">
        <v>1234</v>
      </c>
      <c r="C552" s="1" t="s">
        <v>1441</v>
      </c>
      <c r="D552" s="1" t="s">
        <v>1757</v>
      </c>
      <c r="E552" s="3">
        <v>39.87777777777778</v>
      </c>
      <c r="F552" s="3">
        <v>12.383111111111109</v>
      </c>
      <c r="G552" s="3">
        <v>0</v>
      </c>
      <c r="H552" s="3">
        <v>0</v>
      </c>
      <c r="I552" s="3">
        <v>0</v>
      </c>
      <c r="J552" s="3">
        <v>0</v>
      </c>
      <c r="K552" s="3">
        <v>3.9822222222222252</v>
      </c>
      <c r="L552" s="3">
        <v>4.4690000000000003</v>
      </c>
      <c r="M552" s="3">
        <v>0</v>
      </c>
      <c r="N552" s="3">
        <v>9.008111111111111</v>
      </c>
      <c r="O552" s="3">
        <f>SUM(Table2[[#This Row],[Qualified Social Work Staff Hours]:[Other Social Work Staff Hours]])/Table2[[#This Row],[MDS Census]]</f>
        <v>0.22589300640847032</v>
      </c>
      <c r="P552" s="3">
        <v>0</v>
      </c>
      <c r="Q552" s="3">
        <v>6.8043333333333358</v>
      </c>
      <c r="R552" s="3">
        <f>SUM(Table2[[#This Row],[Qualified Activities Professional Hours]:[Other Activities Professional Hours]])/Table2[[#This Row],[MDS Census]]</f>
        <v>0.17062970186681531</v>
      </c>
      <c r="S552" s="3">
        <v>5.243444444444445</v>
      </c>
      <c r="T552" s="3">
        <v>4.0784444444444441</v>
      </c>
      <c r="U552" s="3">
        <v>0</v>
      </c>
      <c r="V552" s="3">
        <f>SUM(Table2[[#This Row],[Occupational Therapist Hours]:[OT Aide Hours]])/Table2[[#This Row],[MDS Census]]</f>
        <v>0.23376149345221509</v>
      </c>
      <c r="W552" s="3">
        <v>5.9274444444444461</v>
      </c>
      <c r="X552" s="3">
        <v>0</v>
      </c>
      <c r="Y552" s="3">
        <v>0</v>
      </c>
      <c r="Z552" s="3">
        <f>SUM(Table2[[#This Row],[Physical Therapist (PT) Hours]:[PT Aide Hours]])/Table2[[#This Row],[MDS Census]]</f>
        <v>0.14864028977431043</v>
      </c>
      <c r="AA552" s="3">
        <v>0</v>
      </c>
      <c r="AB552" s="3">
        <v>0</v>
      </c>
      <c r="AC552" s="3">
        <v>0</v>
      </c>
      <c r="AD552" s="3">
        <v>0</v>
      </c>
      <c r="AE552" s="3">
        <v>0</v>
      </c>
      <c r="AF552" s="3">
        <v>0</v>
      </c>
      <c r="AG552" s="3">
        <v>0</v>
      </c>
      <c r="AH552" s="1" t="s">
        <v>550</v>
      </c>
      <c r="AI552" s="17">
        <v>5</v>
      </c>
      <c r="AJ552" s="1"/>
    </row>
    <row r="553" spans="1:36" x14ac:dyDescent="0.2">
      <c r="A553" s="1" t="s">
        <v>680</v>
      </c>
      <c r="B553" s="1" t="s">
        <v>1235</v>
      </c>
      <c r="C553" s="1" t="s">
        <v>1368</v>
      </c>
      <c r="D553" s="1" t="s">
        <v>1744</v>
      </c>
      <c r="E553" s="3">
        <v>85.74444444444444</v>
      </c>
      <c r="F553" s="3">
        <v>5.4222222222222225</v>
      </c>
      <c r="G553" s="3">
        <v>0</v>
      </c>
      <c r="H553" s="3">
        <v>0</v>
      </c>
      <c r="I553" s="3">
        <v>5.3250000000000002</v>
      </c>
      <c r="J553" s="3">
        <v>0</v>
      </c>
      <c r="K553" s="3">
        <v>0</v>
      </c>
      <c r="L553" s="3">
        <v>3.4026666666666676</v>
      </c>
      <c r="M553" s="3">
        <v>0</v>
      </c>
      <c r="N553" s="3">
        <v>0</v>
      </c>
      <c r="O553" s="3">
        <f>SUM(Table2[[#This Row],[Qualified Social Work Staff Hours]:[Other Social Work Staff Hours]])/Table2[[#This Row],[MDS Census]]</f>
        <v>0</v>
      </c>
      <c r="P553" s="3">
        <v>0</v>
      </c>
      <c r="Q553" s="3">
        <v>0</v>
      </c>
      <c r="R553" s="3">
        <f>SUM(Table2[[#This Row],[Qualified Activities Professional Hours]:[Other Activities Professional Hours]])/Table2[[#This Row],[MDS Census]]</f>
        <v>0</v>
      </c>
      <c r="S553" s="3">
        <v>4.538999999999997</v>
      </c>
      <c r="T553" s="3">
        <v>4.6417777777777767</v>
      </c>
      <c r="U553" s="3">
        <v>0</v>
      </c>
      <c r="V553" s="3">
        <f>SUM(Table2[[#This Row],[Occupational Therapist Hours]:[OT Aide Hours]])/Table2[[#This Row],[MDS Census]]</f>
        <v>0.10707140080342098</v>
      </c>
      <c r="W553" s="3">
        <v>6.4908888888888887</v>
      </c>
      <c r="X553" s="3">
        <v>12.786666666666665</v>
      </c>
      <c r="Y553" s="3">
        <v>0</v>
      </c>
      <c r="Z553" s="3">
        <f>SUM(Table2[[#This Row],[Physical Therapist (PT) Hours]:[PT Aide Hours]])/Table2[[#This Row],[MDS Census]]</f>
        <v>0.22482570947259298</v>
      </c>
      <c r="AA553" s="3">
        <v>0</v>
      </c>
      <c r="AB553" s="3">
        <v>0</v>
      </c>
      <c r="AC553" s="3">
        <v>0</v>
      </c>
      <c r="AD553" s="3">
        <v>21.269444444444446</v>
      </c>
      <c r="AE553" s="3">
        <v>0</v>
      </c>
      <c r="AF553" s="3">
        <v>0</v>
      </c>
      <c r="AG553" s="3">
        <v>0</v>
      </c>
      <c r="AH553" s="1" t="s">
        <v>551</v>
      </c>
      <c r="AI553" s="17">
        <v>5</v>
      </c>
      <c r="AJ553" s="1"/>
    </row>
    <row r="554" spans="1:36" x14ac:dyDescent="0.2">
      <c r="A554" s="1" t="s">
        <v>680</v>
      </c>
      <c r="B554" s="1" t="s">
        <v>1236</v>
      </c>
      <c r="C554" s="1" t="s">
        <v>1664</v>
      </c>
      <c r="D554" s="1" t="s">
        <v>1791</v>
      </c>
      <c r="E554" s="3">
        <v>76.322222222222223</v>
      </c>
      <c r="F554" s="3">
        <v>5.0666666666666664</v>
      </c>
      <c r="G554" s="3">
        <v>1.1111111111111112E-2</v>
      </c>
      <c r="H554" s="3">
        <v>0.42777777777777776</v>
      </c>
      <c r="I554" s="3">
        <v>0.51666666666666672</v>
      </c>
      <c r="J554" s="3">
        <v>0</v>
      </c>
      <c r="K554" s="3">
        <v>0</v>
      </c>
      <c r="L554" s="3">
        <v>4.339666666666667</v>
      </c>
      <c r="M554" s="3">
        <v>0</v>
      </c>
      <c r="N554" s="3">
        <v>5.4222222222222225</v>
      </c>
      <c r="O554" s="3">
        <f>SUM(Table2[[#This Row],[Qualified Social Work Staff Hours]:[Other Social Work Staff Hours]])/Table2[[#This Row],[MDS Census]]</f>
        <v>7.1043820061144278E-2</v>
      </c>
      <c r="P554" s="3">
        <v>1.1972222222222222</v>
      </c>
      <c r="Q554" s="3">
        <v>5.4611111111111112</v>
      </c>
      <c r="R554" s="3">
        <f>SUM(Table2[[#This Row],[Qualified Activities Professional Hours]:[Other Activities Professional Hours]])/Table2[[#This Row],[MDS Census]]</f>
        <v>8.723977289270636E-2</v>
      </c>
      <c r="S554" s="3">
        <v>1.1440000000000003</v>
      </c>
      <c r="T554" s="3">
        <v>13.189111111111108</v>
      </c>
      <c r="U554" s="3">
        <v>0</v>
      </c>
      <c r="V554" s="3">
        <f>SUM(Table2[[#This Row],[Occupational Therapist Hours]:[OT Aide Hours]])/Table2[[#This Row],[MDS Census]]</f>
        <v>0.18779735041490753</v>
      </c>
      <c r="W554" s="3">
        <v>0.74755555555555553</v>
      </c>
      <c r="X554" s="3">
        <v>8.4328888888888862</v>
      </c>
      <c r="Y554" s="3">
        <v>0</v>
      </c>
      <c r="Z554" s="3">
        <f>SUM(Table2[[#This Row],[Physical Therapist (PT) Hours]:[PT Aide Hours]])/Table2[[#This Row],[MDS Census]]</f>
        <v>0.12028533993303243</v>
      </c>
      <c r="AA554" s="3">
        <v>0</v>
      </c>
      <c r="AB554" s="3">
        <v>0</v>
      </c>
      <c r="AC554" s="3">
        <v>0</v>
      </c>
      <c r="AD554" s="3">
        <v>0</v>
      </c>
      <c r="AE554" s="3">
        <v>0</v>
      </c>
      <c r="AF554" s="3">
        <v>0</v>
      </c>
      <c r="AG554" s="3">
        <v>0</v>
      </c>
      <c r="AH554" s="1" t="s">
        <v>552</v>
      </c>
      <c r="AI554" s="17">
        <v>5</v>
      </c>
      <c r="AJ554" s="1"/>
    </row>
    <row r="555" spans="1:36" x14ac:dyDescent="0.2">
      <c r="A555" s="1" t="s">
        <v>680</v>
      </c>
      <c r="B555" s="1" t="s">
        <v>1237</v>
      </c>
      <c r="C555" s="1" t="s">
        <v>1665</v>
      </c>
      <c r="D555" s="1" t="s">
        <v>1757</v>
      </c>
      <c r="E555" s="3">
        <v>34.333333333333336</v>
      </c>
      <c r="F555" s="3">
        <v>5.6953333333333322</v>
      </c>
      <c r="G555" s="3">
        <v>0.88888888888888884</v>
      </c>
      <c r="H555" s="3">
        <v>0.32222222222222224</v>
      </c>
      <c r="I555" s="3">
        <v>1.413888888888889</v>
      </c>
      <c r="J555" s="3">
        <v>0</v>
      </c>
      <c r="K555" s="3">
        <v>0</v>
      </c>
      <c r="L555" s="3">
        <v>1.2233333333333332</v>
      </c>
      <c r="M555" s="3">
        <v>8.8888888888888892E-2</v>
      </c>
      <c r="N555" s="3">
        <v>4.1305555555555564</v>
      </c>
      <c r="O555" s="3">
        <f>SUM(Table2[[#This Row],[Qualified Social Work Staff Hours]:[Other Social Work Staff Hours]])/Table2[[#This Row],[MDS Census]]</f>
        <v>0.12289644012944985</v>
      </c>
      <c r="P555" s="3">
        <v>0</v>
      </c>
      <c r="Q555" s="3">
        <v>0</v>
      </c>
      <c r="R555" s="3">
        <f>SUM(Table2[[#This Row],[Qualified Activities Professional Hours]:[Other Activities Professional Hours]])/Table2[[#This Row],[MDS Census]]</f>
        <v>0</v>
      </c>
      <c r="S555" s="3">
        <v>18.614333333333335</v>
      </c>
      <c r="T555" s="3">
        <v>9.8176666666666677</v>
      </c>
      <c r="U555" s="3">
        <v>0</v>
      </c>
      <c r="V555" s="3">
        <f>SUM(Table2[[#This Row],[Occupational Therapist Hours]:[OT Aide Hours]])/Table2[[#This Row],[MDS Census]]</f>
        <v>0.82811650485436894</v>
      </c>
      <c r="W555" s="3">
        <v>10.384777777777781</v>
      </c>
      <c r="X555" s="3">
        <v>9.6383333333333336</v>
      </c>
      <c r="Y555" s="3">
        <v>0</v>
      </c>
      <c r="Z555" s="3">
        <f>SUM(Table2[[#This Row],[Physical Therapist (PT) Hours]:[PT Aide Hours]])/Table2[[#This Row],[MDS Census]]</f>
        <v>0.5831974110032363</v>
      </c>
      <c r="AA555" s="3">
        <v>0</v>
      </c>
      <c r="AB555" s="3">
        <v>0</v>
      </c>
      <c r="AC555" s="3">
        <v>0</v>
      </c>
      <c r="AD555" s="3">
        <v>0</v>
      </c>
      <c r="AE555" s="3">
        <v>0</v>
      </c>
      <c r="AF555" s="3">
        <v>1.0371111111111111</v>
      </c>
      <c r="AG555" s="3">
        <v>0</v>
      </c>
      <c r="AH555" s="1" t="s">
        <v>553</v>
      </c>
      <c r="AI555" s="17">
        <v>5</v>
      </c>
      <c r="AJ555" s="1"/>
    </row>
    <row r="556" spans="1:36" x14ac:dyDescent="0.2">
      <c r="A556" s="1" t="s">
        <v>680</v>
      </c>
      <c r="B556" s="1" t="s">
        <v>1238</v>
      </c>
      <c r="C556" s="1" t="s">
        <v>1381</v>
      </c>
      <c r="D556" s="1" t="s">
        <v>1714</v>
      </c>
      <c r="E556" s="3">
        <v>31.244444444444444</v>
      </c>
      <c r="F556" s="3">
        <v>6.8444444444444441</v>
      </c>
      <c r="G556" s="3">
        <v>4.4444444444444446E-2</v>
      </c>
      <c r="H556" s="3">
        <v>0.16666666666666666</v>
      </c>
      <c r="I556" s="3">
        <v>0.14166666666666666</v>
      </c>
      <c r="J556" s="3">
        <v>0</v>
      </c>
      <c r="K556" s="3">
        <v>0</v>
      </c>
      <c r="L556" s="3">
        <v>0.36888888888888893</v>
      </c>
      <c r="M556" s="3">
        <v>0</v>
      </c>
      <c r="N556" s="3">
        <v>0</v>
      </c>
      <c r="O556" s="3">
        <f>SUM(Table2[[#This Row],[Qualified Social Work Staff Hours]:[Other Social Work Staff Hours]])/Table2[[#This Row],[MDS Census]]</f>
        <v>0</v>
      </c>
      <c r="P556" s="3">
        <v>0.15</v>
      </c>
      <c r="Q556" s="3">
        <v>5.3111111111111109</v>
      </c>
      <c r="R556" s="3">
        <f>SUM(Table2[[#This Row],[Qualified Activities Professional Hours]:[Other Activities Professional Hours]])/Table2[[#This Row],[MDS Census]]</f>
        <v>0.17478662873399717</v>
      </c>
      <c r="S556" s="3">
        <v>0.28111111111111114</v>
      </c>
      <c r="T556" s="3">
        <v>1.8511111111111116</v>
      </c>
      <c r="U556" s="3">
        <v>0</v>
      </c>
      <c r="V556" s="3">
        <f>SUM(Table2[[#This Row],[Occupational Therapist Hours]:[OT Aide Hours]])/Table2[[#This Row],[MDS Census]]</f>
        <v>6.8243243243243268E-2</v>
      </c>
      <c r="W556" s="3">
        <v>0.34888888888888886</v>
      </c>
      <c r="X556" s="3">
        <v>2.15</v>
      </c>
      <c r="Y556" s="3">
        <v>0</v>
      </c>
      <c r="Z556" s="3">
        <f>SUM(Table2[[#This Row],[Physical Therapist (PT) Hours]:[PT Aide Hours]])/Table2[[#This Row],[MDS Census]]</f>
        <v>7.9978662873399706E-2</v>
      </c>
      <c r="AA556" s="3">
        <v>0</v>
      </c>
      <c r="AB556" s="3">
        <v>0</v>
      </c>
      <c r="AC556" s="3">
        <v>0</v>
      </c>
      <c r="AD556" s="3">
        <v>0</v>
      </c>
      <c r="AE556" s="3">
        <v>0</v>
      </c>
      <c r="AF556" s="3">
        <v>0</v>
      </c>
      <c r="AG556" s="3">
        <v>0</v>
      </c>
      <c r="AH556" s="1" t="s">
        <v>554</v>
      </c>
      <c r="AI556" s="17">
        <v>5</v>
      </c>
      <c r="AJ556" s="1"/>
    </row>
    <row r="557" spans="1:36" x14ac:dyDescent="0.2">
      <c r="A557" s="1" t="s">
        <v>680</v>
      </c>
      <c r="B557" s="1" t="s">
        <v>1239</v>
      </c>
      <c r="C557" s="1" t="s">
        <v>1469</v>
      </c>
      <c r="D557" s="1" t="s">
        <v>1727</v>
      </c>
      <c r="E557" s="3">
        <v>56.4</v>
      </c>
      <c r="F557" s="3">
        <v>19.707111111111111</v>
      </c>
      <c r="G557" s="3">
        <v>0.2</v>
      </c>
      <c r="H557" s="3">
        <v>0</v>
      </c>
      <c r="I557" s="3">
        <v>0</v>
      </c>
      <c r="J557" s="3">
        <v>0</v>
      </c>
      <c r="K557" s="3">
        <v>0</v>
      </c>
      <c r="L557" s="3">
        <v>0.85211111111111104</v>
      </c>
      <c r="M557" s="3">
        <v>0</v>
      </c>
      <c r="N557" s="3">
        <v>5.0666666666666664</v>
      </c>
      <c r="O557" s="3">
        <f>SUM(Table2[[#This Row],[Qualified Social Work Staff Hours]:[Other Social Work Staff Hours]])/Table2[[#This Row],[MDS Census]]</f>
        <v>8.9834515366430265E-2</v>
      </c>
      <c r="P557" s="3">
        <v>4.5388888888888888</v>
      </c>
      <c r="Q557" s="3">
        <v>4.9333333333333336</v>
      </c>
      <c r="R557" s="3">
        <f>SUM(Table2[[#This Row],[Qualified Activities Professional Hours]:[Other Activities Professional Hours]])/Table2[[#This Row],[MDS Census]]</f>
        <v>0.16794720252167059</v>
      </c>
      <c r="S557" s="3">
        <v>1.0317777777777777</v>
      </c>
      <c r="T557" s="3">
        <v>3.0115555555555562</v>
      </c>
      <c r="U557" s="3">
        <v>0</v>
      </c>
      <c r="V557" s="3">
        <f>SUM(Table2[[#This Row],[Occupational Therapist Hours]:[OT Aide Hours]])/Table2[[#This Row],[MDS Census]]</f>
        <v>7.1690307328605207E-2</v>
      </c>
      <c r="W557" s="3">
        <v>2.0862222222222213</v>
      </c>
      <c r="X557" s="3">
        <v>3.5535555555555569</v>
      </c>
      <c r="Y557" s="3">
        <v>4.4417777777777783</v>
      </c>
      <c r="Z557" s="3">
        <f>SUM(Table2[[#This Row],[Physical Therapist (PT) Hours]:[PT Aide Hours]])/Table2[[#This Row],[MDS Census]]</f>
        <v>0.1787509850275808</v>
      </c>
      <c r="AA557" s="3">
        <v>0</v>
      </c>
      <c r="AB557" s="3">
        <v>0</v>
      </c>
      <c r="AC557" s="3">
        <v>0</v>
      </c>
      <c r="AD557" s="3">
        <v>40.952777777777776</v>
      </c>
      <c r="AE557" s="3">
        <v>0</v>
      </c>
      <c r="AF557" s="3">
        <v>0</v>
      </c>
      <c r="AG557" s="3">
        <v>0</v>
      </c>
      <c r="AH557" s="1" t="s">
        <v>555</v>
      </c>
      <c r="AI557" s="17">
        <v>5</v>
      </c>
      <c r="AJ557" s="1"/>
    </row>
    <row r="558" spans="1:36" x14ac:dyDescent="0.2">
      <c r="A558" s="1" t="s">
        <v>680</v>
      </c>
      <c r="B558" s="1" t="s">
        <v>1240</v>
      </c>
      <c r="C558" s="1" t="s">
        <v>1478</v>
      </c>
      <c r="D558" s="1" t="s">
        <v>1766</v>
      </c>
      <c r="E558" s="3">
        <v>55.788888888888891</v>
      </c>
      <c r="F558" s="3">
        <v>5.7142222222222232</v>
      </c>
      <c r="G558" s="3">
        <v>0</v>
      </c>
      <c r="H558" s="3">
        <v>7.7777777777777779E-2</v>
      </c>
      <c r="I558" s="3">
        <v>0.36666666666666664</v>
      </c>
      <c r="J558" s="3">
        <v>0</v>
      </c>
      <c r="K558" s="3">
        <v>0</v>
      </c>
      <c r="L558" s="3">
        <v>4.7144444444444451</v>
      </c>
      <c r="M558" s="3">
        <v>0</v>
      </c>
      <c r="N558" s="3">
        <v>12.58611111111111</v>
      </c>
      <c r="O558" s="3">
        <f>SUM(Table2[[#This Row],[Qualified Social Work Staff Hours]:[Other Social Work Staff Hours]])/Table2[[#This Row],[MDS Census]]</f>
        <v>0.22560246962756419</v>
      </c>
      <c r="P558" s="3">
        <v>0</v>
      </c>
      <c r="Q558" s="3">
        <v>1.538888888888889</v>
      </c>
      <c r="R558" s="3">
        <f>SUM(Table2[[#This Row],[Qualified Activities Professional Hours]:[Other Activities Professional Hours]])/Table2[[#This Row],[MDS Census]]</f>
        <v>2.7584146584345749E-2</v>
      </c>
      <c r="S558" s="3">
        <v>1.5286666666666664</v>
      </c>
      <c r="T558" s="3">
        <v>8.3462222222222238</v>
      </c>
      <c r="U558" s="3">
        <v>0</v>
      </c>
      <c r="V558" s="3">
        <f>SUM(Table2[[#This Row],[Occupational Therapist Hours]:[OT Aide Hours]])/Table2[[#This Row],[MDS Census]]</f>
        <v>0.17700458076080464</v>
      </c>
      <c r="W558" s="3">
        <v>1.3164444444444445</v>
      </c>
      <c r="X558" s="3">
        <v>9.8181111111111115</v>
      </c>
      <c r="Y558" s="3">
        <v>0</v>
      </c>
      <c r="Z558" s="3">
        <f>SUM(Table2[[#This Row],[Physical Therapist (PT) Hours]:[PT Aide Hours]])/Table2[[#This Row],[MDS Census]]</f>
        <v>0.19958374825731925</v>
      </c>
      <c r="AA558" s="3">
        <v>0</v>
      </c>
      <c r="AB558" s="3">
        <v>0</v>
      </c>
      <c r="AC558" s="3">
        <v>0</v>
      </c>
      <c r="AD558" s="3">
        <v>0</v>
      </c>
      <c r="AE558" s="3">
        <v>0</v>
      </c>
      <c r="AF558" s="3">
        <v>0</v>
      </c>
      <c r="AG558" s="3">
        <v>0</v>
      </c>
      <c r="AH558" s="1" t="s">
        <v>556</v>
      </c>
      <c r="AI558" s="17">
        <v>5</v>
      </c>
      <c r="AJ558" s="1"/>
    </row>
    <row r="559" spans="1:36" x14ac:dyDescent="0.2">
      <c r="A559" s="1" t="s">
        <v>680</v>
      </c>
      <c r="B559" s="1" t="s">
        <v>1241</v>
      </c>
      <c r="C559" s="1" t="s">
        <v>1608</v>
      </c>
      <c r="D559" s="1" t="s">
        <v>1706</v>
      </c>
      <c r="E559" s="3">
        <v>58.855555555555554</v>
      </c>
      <c r="F559" s="3">
        <v>5.8666666666666663</v>
      </c>
      <c r="G559" s="3">
        <v>0.32222222222222224</v>
      </c>
      <c r="H559" s="3">
        <v>0.1</v>
      </c>
      <c r="I559" s="3">
        <v>2.3027777777777776</v>
      </c>
      <c r="J559" s="3">
        <v>0</v>
      </c>
      <c r="K559" s="3">
        <v>0</v>
      </c>
      <c r="L559" s="3">
        <v>16.355777777777771</v>
      </c>
      <c r="M559" s="3">
        <v>2.5463333333333336</v>
      </c>
      <c r="N559" s="3">
        <v>0</v>
      </c>
      <c r="O559" s="3">
        <f>SUM(Table2[[#This Row],[Qualified Social Work Staff Hours]:[Other Social Work Staff Hours]])/Table2[[#This Row],[MDS Census]]</f>
        <v>4.3264111761374367E-2</v>
      </c>
      <c r="P559" s="3">
        <v>3.5854444444444433</v>
      </c>
      <c r="Q559" s="3">
        <v>4.4538888888888879</v>
      </c>
      <c r="R559" s="3">
        <f>SUM(Table2[[#This Row],[Qualified Activities Professional Hours]:[Other Activities Professional Hours]])/Table2[[#This Row],[MDS Census]]</f>
        <v>0.13659429865961864</v>
      </c>
      <c r="S559" s="3">
        <v>10.702333333333334</v>
      </c>
      <c r="T559" s="3">
        <v>12.011666666666667</v>
      </c>
      <c r="U559" s="3">
        <v>0</v>
      </c>
      <c r="V559" s="3">
        <f>SUM(Table2[[#This Row],[Occupational Therapist Hours]:[OT Aide Hours]])/Table2[[#This Row],[MDS Census]]</f>
        <v>0.3859278837077591</v>
      </c>
      <c r="W559" s="3">
        <v>4.9427777777777786</v>
      </c>
      <c r="X559" s="3">
        <v>15.444444444444445</v>
      </c>
      <c r="Y559" s="3">
        <v>0</v>
      </c>
      <c r="Z559" s="3">
        <f>SUM(Table2[[#This Row],[Physical Therapist (PT) Hours]:[PT Aide Hours]])/Table2[[#This Row],[MDS Census]]</f>
        <v>0.34639418538795547</v>
      </c>
      <c r="AA559" s="3">
        <v>0</v>
      </c>
      <c r="AB559" s="3">
        <v>0</v>
      </c>
      <c r="AC559" s="3">
        <v>0</v>
      </c>
      <c r="AD559" s="3">
        <v>47.857444444444432</v>
      </c>
      <c r="AE559" s="3">
        <v>0</v>
      </c>
      <c r="AF559" s="3">
        <v>0</v>
      </c>
      <c r="AG559" s="3">
        <v>0</v>
      </c>
      <c r="AH559" s="1" t="s">
        <v>557</v>
      </c>
      <c r="AI559" s="17">
        <v>5</v>
      </c>
      <c r="AJ559" s="1"/>
    </row>
    <row r="560" spans="1:36" x14ac:dyDescent="0.2">
      <c r="A560" s="1" t="s">
        <v>680</v>
      </c>
      <c r="B560" s="1" t="s">
        <v>1242</v>
      </c>
      <c r="C560" s="1" t="s">
        <v>1387</v>
      </c>
      <c r="D560" s="1" t="s">
        <v>1792</v>
      </c>
      <c r="E560" s="3">
        <v>76.344444444444449</v>
      </c>
      <c r="F560" s="3">
        <v>5.5111111111111111</v>
      </c>
      <c r="G560" s="3">
        <v>0.13333333333333333</v>
      </c>
      <c r="H560" s="3">
        <v>0.36222222222222222</v>
      </c>
      <c r="I560" s="3">
        <v>0.55555555555555558</v>
      </c>
      <c r="J560" s="3">
        <v>0</v>
      </c>
      <c r="K560" s="3">
        <v>0</v>
      </c>
      <c r="L560" s="3">
        <v>0.54477777777777792</v>
      </c>
      <c r="M560" s="3">
        <v>0</v>
      </c>
      <c r="N560" s="3">
        <v>12.955555555555556</v>
      </c>
      <c r="O560" s="3">
        <f>SUM(Table2[[#This Row],[Qualified Social Work Staff Hours]:[Other Social Work Staff Hours]])/Table2[[#This Row],[MDS Census]]</f>
        <v>0.16969873380876146</v>
      </c>
      <c r="P560" s="3">
        <v>5.1861111111111109</v>
      </c>
      <c r="Q560" s="3">
        <v>15.269444444444444</v>
      </c>
      <c r="R560" s="3">
        <f>SUM(Table2[[#This Row],[Qualified Activities Professional Hours]:[Other Activities Professional Hours]])/Table2[[#This Row],[MDS Census]]</f>
        <v>0.26793770921263277</v>
      </c>
      <c r="S560" s="3">
        <v>2.1417777777777784</v>
      </c>
      <c r="T560" s="3">
        <v>4.9577777777777774</v>
      </c>
      <c r="U560" s="3">
        <v>0</v>
      </c>
      <c r="V560" s="3">
        <f>SUM(Table2[[#This Row],[Occupational Therapist Hours]:[OT Aide Hours]])/Table2[[#This Row],[MDS Census]]</f>
        <v>9.2993741813418712E-2</v>
      </c>
      <c r="W560" s="3">
        <v>1.3355555555555556</v>
      </c>
      <c r="X560" s="3">
        <v>5.1987777777777779</v>
      </c>
      <c r="Y560" s="3">
        <v>0</v>
      </c>
      <c r="Z560" s="3">
        <f>SUM(Table2[[#This Row],[Physical Therapist (PT) Hours]:[PT Aide Hours]])/Table2[[#This Row],[MDS Census]]</f>
        <v>8.5590161548537325E-2</v>
      </c>
      <c r="AA560" s="3">
        <v>0</v>
      </c>
      <c r="AB560" s="3">
        <v>0</v>
      </c>
      <c r="AC560" s="3">
        <v>0</v>
      </c>
      <c r="AD560" s="3">
        <v>0</v>
      </c>
      <c r="AE560" s="3">
        <v>0</v>
      </c>
      <c r="AF560" s="3">
        <v>0</v>
      </c>
      <c r="AG560" s="3">
        <v>0</v>
      </c>
      <c r="AH560" s="1" t="s">
        <v>558</v>
      </c>
      <c r="AI560" s="17">
        <v>5</v>
      </c>
      <c r="AJ560" s="1"/>
    </row>
    <row r="561" spans="1:36" x14ac:dyDescent="0.2">
      <c r="A561" s="1" t="s">
        <v>680</v>
      </c>
      <c r="B561" s="1" t="s">
        <v>1243</v>
      </c>
      <c r="C561" s="1" t="s">
        <v>1553</v>
      </c>
      <c r="D561" s="1" t="s">
        <v>1781</v>
      </c>
      <c r="E561" s="3">
        <v>76.011111111111106</v>
      </c>
      <c r="F561" s="3">
        <v>8.019111111111112</v>
      </c>
      <c r="G561" s="3">
        <v>0</v>
      </c>
      <c r="H561" s="3">
        <v>0</v>
      </c>
      <c r="I561" s="3">
        <v>2.9833333333333334</v>
      </c>
      <c r="J561" s="3">
        <v>0</v>
      </c>
      <c r="K561" s="3">
        <v>0</v>
      </c>
      <c r="L561" s="3">
        <v>7.2868888888888899</v>
      </c>
      <c r="M561" s="3">
        <v>0</v>
      </c>
      <c r="N561" s="3">
        <v>10.683333333333334</v>
      </c>
      <c r="O561" s="3">
        <f>SUM(Table2[[#This Row],[Qualified Social Work Staff Hours]:[Other Social Work Staff Hours]])/Table2[[#This Row],[MDS Census]]</f>
        <v>0.14054962724747846</v>
      </c>
      <c r="P561" s="3">
        <v>0</v>
      </c>
      <c r="Q561" s="3">
        <v>16.616666666666667</v>
      </c>
      <c r="R561" s="3">
        <f>SUM(Table2[[#This Row],[Qualified Activities Professional Hours]:[Other Activities Professional Hours]])/Table2[[#This Row],[MDS Census]]</f>
        <v>0.21860839058617162</v>
      </c>
      <c r="S561" s="3">
        <v>9.4714444444444474</v>
      </c>
      <c r="T561" s="3">
        <v>8.8576666666666686</v>
      </c>
      <c r="U561" s="3">
        <v>0</v>
      </c>
      <c r="V561" s="3">
        <f>SUM(Table2[[#This Row],[Occupational Therapist Hours]:[OT Aide Hours]])/Table2[[#This Row],[MDS Census]]</f>
        <v>0.24113726063441027</v>
      </c>
      <c r="W561" s="3">
        <v>14.617111111111107</v>
      </c>
      <c r="X561" s="3">
        <v>10.66977777777778</v>
      </c>
      <c r="Y561" s="3">
        <v>0</v>
      </c>
      <c r="Z561" s="3">
        <f>SUM(Table2[[#This Row],[Physical Therapist (PT) Hours]:[PT Aide Hours]])/Table2[[#This Row],[MDS Census]]</f>
        <v>0.33267358573307998</v>
      </c>
      <c r="AA561" s="3">
        <v>0</v>
      </c>
      <c r="AB561" s="3">
        <v>0</v>
      </c>
      <c r="AC561" s="3">
        <v>0</v>
      </c>
      <c r="AD561" s="3">
        <v>0</v>
      </c>
      <c r="AE561" s="3">
        <v>0</v>
      </c>
      <c r="AF561" s="3">
        <v>0</v>
      </c>
      <c r="AG561" s="3">
        <v>0</v>
      </c>
      <c r="AH561" s="1" t="s">
        <v>559</v>
      </c>
      <c r="AI561" s="17">
        <v>5</v>
      </c>
      <c r="AJ561" s="1"/>
    </row>
    <row r="562" spans="1:36" x14ac:dyDescent="0.2">
      <c r="A562" s="1" t="s">
        <v>680</v>
      </c>
      <c r="B562" s="1" t="s">
        <v>1244</v>
      </c>
      <c r="C562" s="1" t="s">
        <v>1666</v>
      </c>
      <c r="D562" s="1" t="s">
        <v>1741</v>
      </c>
      <c r="E562" s="3">
        <v>38.911111111111111</v>
      </c>
      <c r="F562" s="3">
        <v>5.6888888888888891</v>
      </c>
      <c r="G562" s="3">
        <v>1.1000000000000001</v>
      </c>
      <c r="H562" s="3">
        <v>0.13333333333333333</v>
      </c>
      <c r="I562" s="3">
        <v>0.26666666666666666</v>
      </c>
      <c r="J562" s="3">
        <v>0</v>
      </c>
      <c r="K562" s="3">
        <v>0</v>
      </c>
      <c r="L562" s="3">
        <v>1.1294444444444443</v>
      </c>
      <c r="M562" s="3">
        <v>8.611111111111111E-2</v>
      </c>
      <c r="N562" s="3">
        <v>0</v>
      </c>
      <c r="O562" s="3">
        <f>SUM(Table2[[#This Row],[Qualified Social Work Staff Hours]:[Other Social Work Staff Hours]])/Table2[[#This Row],[MDS Census]]</f>
        <v>2.21302113078241E-3</v>
      </c>
      <c r="P562" s="3">
        <v>3.4472222222222224</v>
      </c>
      <c r="Q562" s="3">
        <v>0</v>
      </c>
      <c r="R562" s="3">
        <f>SUM(Table2[[#This Row],[Qualified Activities Professional Hours]:[Other Activities Professional Hours]])/Table2[[#This Row],[MDS Census]]</f>
        <v>8.859223300970874E-2</v>
      </c>
      <c r="S562" s="3">
        <v>4.8019999999999978</v>
      </c>
      <c r="T562" s="3">
        <v>0.89422222222222192</v>
      </c>
      <c r="U562" s="3">
        <v>0</v>
      </c>
      <c r="V562" s="3">
        <f>SUM(Table2[[#This Row],[Occupational Therapist Hours]:[OT Aide Hours]])/Table2[[#This Row],[MDS Census]]</f>
        <v>0.14639063392347224</v>
      </c>
      <c r="W562" s="3">
        <v>2.3740000000000001</v>
      </c>
      <c r="X562" s="3">
        <v>6.0831111111111085</v>
      </c>
      <c r="Y562" s="3">
        <v>0.69444444444444442</v>
      </c>
      <c r="Z562" s="3">
        <f>SUM(Table2[[#This Row],[Physical Therapist (PT) Hours]:[PT Aide Hours]])/Table2[[#This Row],[MDS Census]]</f>
        <v>0.235191319246145</v>
      </c>
      <c r="AA562" s="3">
        <v>0</v>
      </c>
      <c r="AB562" s="3">
        <v>0</v>
      </c>
      <c r="AC562" s="3">
        <v>0</v>
      </c>
      <c r="AD562" s="3">
        <v>0</v>
      </c>
      <c r="AE562" s="3">
        <v>0</v>
      </c>
      <c r="AF562" s="3">
        <v>0</v>
      </c>
      <c r="AG562" s="3">
        <v>0</v>
      </c>
      <c r="AH562" s="1" t="s">
        <v>560</v>
      </c>
      <c r="AI562" s="17">
        <v>5</v>
      </c>
      <c r="AJ562" s="1"/>
    </row>
    <row r="563" spans="1:36" x14ac:dyDescent="0.2">
      <c r="A563" s="1" t="s">
        <v>680</v>
      </c>
      <c r="B563" s="1" t="s">
        <v>1245</v>
      </c>
      <c r="C563" s="1" t="s">
        <v>1423</v>
      </c>
      <c r="D563" s="1" t="s">
        <v>1747</v>
      </c>
      <c r="E563" s="3">
        <v>38.133333333333333</v>
      </c>
      <c r="F563" s="3">
        <v>0</v>
      </c>
      <c r="G563" s="3">
        <v>0</v>
      </c>
      <c r="H563" s="3">
        <v>0.14444444444444443</v>
      </c>
      <c r="I563" s="3">
        <v>0.26944444444444443</v>
      </c>
      <c r="J563" s="3">
        <v>0</v>
      </c>
      <c r="K563" s="3">
        <v>0</v>
      </c>
      <c r="L563" s="3">
        <v>1.8701111111111115</v>
      </c>
      <c r="M563" s="3">
        <v>0</v>
      </c>
      <c r="N563" s="3">
        <v>5.1873333333333331</v>
      </c>
      <c r="O563" s="3">
        <f>SUM(Table2[[#This Row],[Qualified Social Work Staff Hours]:[Other Social Work Staff Hours]])/Table2[[#This Row],[MDS Census]]</f>
        <v>0.13603146853146852</v>
      </c>
      <c r="P563" s="3">
        <v>0</v>
      </c>
      <c r="Q563" s="3">
        <v>5.4173333333333336</v>
      </c>
      <c r="R563" s="3">
        <f>SUM(Table2[[#This Row],[Qualified Activities Professional Hours]:[Other Activities Professional Hours]])/Table2[[#This Row],[MDS Census]]</f>
        <v>0.14206293706293707</v>
      </c>
      <c r="S563" s="3">
        <v>0.35900000000000004</v>
      </c>
      <c r="T563" s="3">
        <v>1.332111111111111</v>
      </c>
      <c r="U563" s="3">
        <v>0</v>
      </c>
      <c r="V563" s="3">
        <f>SUM(Table2[[#This Row],[Occupational Therapist Hours]:[OT Aide Hours]])/Table2[[#This Row],[MDS Census]]</f>
        <v>4.4347319347319343E-2</v>
      </c>
      <c r="W563" s="3">
        <v>1.9512222222222226</v>
      </c>
      <c r="X563" s="3">
        <v>0.24055555555555558</v>
      </c>
      <c r="Y563" s="3">
        <v>0.41944444444444445</v>
      </c>
      <c r="Z563" s="3">
        <f>SUM(Table2[[#This Row],[Physical Therapist (PT) Hours]:[PT Aide Hours]])/Table2[[#This Row],[MDS Census]]</f>
        <v>6.8476107226107238E-2</v>
      </c>
      <c r="AA563" s="3">
        <v>0</v>
      </c>
      <c r="AB563" s="3">
        <v>0</v>
      </c>
      <c r="AC563" s="3">
        <v>0</v>
      </c>
      <c r="AD563" s="3">
        <v>0</v>
      </c>
      <c r="AE563" s="3">
        <v>0</v>
      </c>
      <c r="AF563" s="3">
        <v>0</v>
      </c>
      <c r="AG563" s="3">
        <v>0</v>
      </c>
      <c r="AH563" s="1" t="s">
        <v>561</v>
      </c>
      <c r="AI563" s="17">
        <v>5</v>
      </c>
      <c r="AJ563" s="1"/>
    </row>
    <row r="564" spans="1:36" x14ac:dyDescent="0.2">
      <c r="A564" s="1" t="s">
        <v>680</v>
      </c>
      <c r="B564" s="1" t="s">
        <v>1246</v>
      </c>
      <c r="C564" s="1" t="s">
        <v>1564</v>
      </c>
      <c r="D564" s="1" t="s">
        <v>1703</v>
      </c>
      <c r="E564" s="3">
        <v>33.033333333333331</v>
      </c>
      <c r="F564" s="3">
        <v>4.2111111111111112</v>
      </c>
      <c r="G564" s="3">
        <v>0</v>
      </c>
      <c r="H564" s="3">
        <v>0</v>
      </c>
      <c r="I564" s="3">
        <v>0</v>
      </c>
      <c r="J564" s="3">
        <v>0</v>
      </c>
      <c r="K564" s="3">
        <v>0</v>
      </c>
      <c r="L564" s="3">
        <v>0.87311111111111106</v>
      </c>
      <c r="M564" s="3">
        <v>5.5880000000000001</v>
      </c>
      <c r="N564" s="3">
        <v>0</v>
      </c>
      <c r="O564" s="3">
        <f>SUM(Table2[[#This Row],[Qualified Social Work Staff Hours]:[Other Social Work Staff Hours]])/Table2[[#This Row],[MDS Census]]</f>
        <v>0.16916246215943492</v>
      </c>
      <c r="P564" s="3">
        <v>0.50911111111111107</v>
      </c>
      <c r="Q564" s="3">
        <v>0</v>
      </c>
      <c r="R564" s="3">
        <f>SUM(Table2[[#This Row],[Qualified Activities Professional Hours]:[Other Activities Professional Hours]])/Table2[[#This Row],[MDS Census]]</f>
        <v>1.5412041708711738E-2</v>
      </c>
      <c r="S564" s="3">
        <v>0.74533333333333329</v>
      </c>
      <c r="T564" s="3">
        <v>3.1512222222222226</v>
      </c>
      <c r="U564" s="3">
        <v>0</v>
      </c>
      <c r="V564" s="3">
        <f>SUM(Table2[[#This Row],[Occupational Therapist Hours]:[OT Aide Hours]])/Table2[[#This Row],[MDS Census]]</f>
        <v>0.11795829128826103</v>
      </c>
      <c r="W564" s="3">
        <v>0.65888888888888897</v>
      </c>
      <c r="X564" s="3">
        <v>2.5552222222222216</v>
      </c>
      <c r="Y564" s="3">
        <v>0</v>
      </c>
      <c r="Z564" s="3">
        <f>SUM(Table2[[#This Row],[Physical Therapist (PT) Hours]:[PT Aide Hours]])/Table2[[#This Row],[MDS Census]]</f>
        <v>9.7299024554322225E-2</v>
      </c>
      <c r="AA564" s="3">
        <v>0</v>
      </c>
      <c r="AB564" s="3">
        <v>0</v>
      </c>
      <c r="AC564" s="3">
        <v>0</v>
      </c>
      <c r="AD564" s="3">
        <v>0</v>
      </c>
      <c r="AE564" s="3">
        <v>0</v>
      </c>
      <c r="AF564" s="3">
        <v>0</v>
      </c>
      <c r="AG564" s="3">
        <v>0</v>
      </c>
      <c r="AH564" s="1" t="s">
        <v>562</v>
      </c>
      <c r="AI564" s="17">
        <v>5</v>
      </c>
      <c r="AJ564" s="1"/>
    </row>
    <row r="565" spans="1:36" x14ac:dyDescent="0.2">
      <c r="A565" s="1" t="s">
        <v>680</v>
      </c>
      <c r="B565" s="1" t="s">
        <v>1247</v>
      </c>
      <c r="C565" s="1" t="s">
        <v>1500</v>
      </c>
      <c r="D565" s="1" t="s">
        <v>1771</v>
      </c>
      <c r="E565" s="3">
        <v>59.68888888888889</v>
      </c>
      <c r="F565" s="3">
        <v>4.3277777777777775</v>
      </c>
      <c r="G565" s="3">
        <v>0.43333333333333335</v>
      </c>
      <c r="H565" s="3">
        <v>0.20833333333333334</v>
      </c>
      <c r="I565" s="3">
        <v>0.59722222222222221</v>
      </c>
      <c r="J565" s="3">
        <v>0</v>
      </c>
      <c r="K565" s="3">
        <v>3.5555555555555554</v>
      </c>
      <c r="L565" s="3">
        <v>6.4328888888888889</v>
      </c>
      <c r="M565" s="3">
        <v>0</v>
      </c>
      <c r="N565" s="3">
        <v>5.2944444444444443</v>
      </c>
      <c r="O565" s="3">
        <f>SUM(Table2[[#This Row],[Qualified Social Work Staff Hours]:[Other Social Work Staff Hours]])/Table2[[#This Row],[MDS Census]]</f>
        <v>8.8700670141474314E-2</v>
      </c>
      <c r="P565" s="3">
        <v>4.2805555555555559</v>
      </c>
      <c r="Q565" s="3">
        <v>19.030555555555555</v>
      </c>
      <c r="R565" s="3">
        <f>SUM(Table2[[#This Row],[Qualified Activities Professional Hours]:[Other Activities Professional Hours]])/Table2[[#This Row],[MDS Census]]</f>
        <v>0.39054355919583023</v>
      </c>
      <c r="S565" s="3">
        <v>2.4232222222222228</v>
      </c>
      <c r="T565" s="3">
        <v>8.5829999999999966</v>
      </c>
      <c r="U565" s="3">
        <v>0</v>
      </c>
      <c r="V565" s="3">
        <f>SUM(Table2[[#This Row],[Occupational Therapist Hours]:[OT Aide Hours]])/Table2[[#This Row],[MDS Census]]</f>
        <v>0.18439314966492923</v>
      </c>
      <c r="W565" s="3">
        <v>5.1293333333333333</v>
      </c>
      <c r="X565" s="3">
        <v>11.214555555555558</v>
      </c>
      <c r="Y565" s="3">
        <v>0</v>
      </c>
      <c r="Z565" s="3">
        <f>SUM(Table2[[#This Row],[Physical Therapist (PT) Hours]:[PT Aide Hours]])/Table2[[#This Row],[MDS Census]]</f>
        <v>0.2738179448994788</v>
      </c>
      <c r="AA565" s="3">
        <v>0</v>
      </c>
      <c r="AB565" s="3">
        <v>0</v>
      </c>
      <c r="AC565" s="3">
        <v>0</v>
      </c>
      <c r="AD565" s="3">
        <v>0</v>
      </c>
      <c r="AE565" s="3">
        <v>0</v>
      </c>
      <c r="AF565" s="3">
        <v>0</v>
      </c>
      <c r="AG565" s="3">
        <v>0</v>
      </c>
      <c r="AH565" s="1" t="s">
        <v>563</v>
      </c>
      <c r="AI565" s="17">
        <v>5</v>
      </c>
      <c r="AJ565" s="1"/>
    </row>
    <row r="566" spans="1:36" x14ac:dyDescent="0.2">
      <c r="A566" s="1" t="s">
        <v>680</v>
      </c>
      <c r="B566" s="1" t="s">
        <v>1248</v>
      </c>
      <c r="C566" s="1" t="s">
        <v>1400</v>
      </c>
      <c r="D566" s="1" t="s">
        <v>1762</v>
      </c>
      <c r="E566" s="3">
        <v>26.18888888888889</v>
      </c>
      <c r="F566" s="3">
        <v>5.7142222222222268</v>
      </c>
      <c r="G566" s="3">
        <v>0</v>
      </c>
      <c r="H566" s="3">
        <v>0.12222222222222222</v>
      </c>
      <c r="I566" s="3">
        <v>0.26666666666666666</v>
      </c>
      <c r="J566" s="3">
        <v>0</v>
      </c>
      <c r="K566" s="3">
        <v>0</v>
      </c>
      <c r="L566" s="3">
        <v>0</v>
      </c>
      <c r="M566" s="3">
        <v>0</v>
      </c>
      <c r="N566" s="3">
        <v>4.0138888888888893</v>
      </c>
      <c r="O566" s="3">
        <f>SUM(Table2[[#This Row],[Qualified Social Work Staff Hours]:[Other Social Work Staff Hours]])/Table2[[#This Row],[MDS Census]]</f>
        <v>0.15326686465846415</v>
      </c>
      <c r="P566" s="3">
        <v>1.3416666666666666</v>
      </c>
      <c r="Q566" s="3">
        <v>0</v>
      </c>
      <c r="R566" s="3">
        <f>SUM(Table2[[#This Row],[Qualified Activities Professional Hours]:[Other Activities Professional Hours]])/Table2[[#This Row],[MDS Census]]</f>
        <v>5.1230377598642338E-2</v>
      </c>
      <c r="S566" s="3">
        <v>1.6527777777777775</v>
      </c>
      <c r="T566" s="3">
        <v>0</v>
      </c>
      <c r="U566" s="3">
        <v>0</v>
      </c>
      <c r="V566" s="3">
        <f>SUM(Table2[[#This Row],[Occupational Therapist Hours]:[OT Aide Hours]])/Table2[[#This Row],[MDS Census]]</f>
        <v>6.3109885447602876E-2</v>
      </c>
      <c r="W566" s="3">
        <v>0.44244444444444447</v>
      </c>
      <c r="X566" s="3">
        <v>2.6604444444444439</v>
      </c>
      <c r="Y566" s="3">
        <v>0</v>
      </c>
      <c r="Z566" s="3">
        <f>SUM(Table2[[#This Row],[Physical Therapist (PT) Hours]:[PT Aide Hours]])/Table2[[#This Row],[MDS Census]]</f>
        <v>0.11848112006788288</v>
      </c>
      <c r="AA566" s="3">
        <v>0</v>
      </c>
      <c r="AB566" s="3">
        <v>0</v>
      </c>
      <c r="AC566" s="3">
        <v>0</v>
      </c>
      <c r="AD566" s="3">
        <v>0</v>
      </c>
      <c r="AE566" s="3">
        <v>0</v>
      </c>
      <c r="AF566" s="3">
        <v>0</v>
      </c>
      <c r="AG566" s="3">
        <v>0</v>
      </c>
      <c r="AH566" s="1" t="s">
        <v>564</v>
      </c>
      <c r="AI566" s="17">
        <v>5</v>
      </c>
      <c r="AJ566" s="1"/>
    </row>
    <row r="567" spans="1:36" x14ac:dyDescent="0.2">
      <c r="A567" s="1" t="s">
        <v>680</v>
      </c>
      <c r="B567" s="1" t="s">
        <v>1249</v>
      </c>
      <c r="C567" s="1" t="s">
        <v>1667</v>
      </c>
      <c r="D567" s="1" t="s">
        <v>1765</v>
      </c>
      <c r="E567" s="3">
        <v>55.611111111111114</v>
      </c>
      <c r="F567" s="3">
        <v>5.6888888888888891</v>
      </c>
      <c r="G567" s="3">
        <v>3.3333333333333333E-2</v>
      </c>
      <c r="H567" s="3">
        <v>0.32222222222222224</v>
      </c>
      <c r="I567" s="3">
        <v>2.1333333333333333</v>
      </c>
      <c r="J567" s="3">
        <v>0</v>
      </c>
      <c r="K567" s="3">
        <v>0</v>
      </c>
      <c r="L567" s="3">
        <v>0.52033333333333343</v>
      </c>
      <c r="M567" s="3">
        <v>0.33333333333333331</v>
      </c>
      <c r="N567" s="3">
        <v>0</v>
      </c>
      <c r="O567" s="3">
        <f>SUM(Table2[[#This Row],[Qualified Social Work Staff Hours]:[Other Social Work Staff Hours]])/Table2[[#This Row],[MDS Census]]</f>
        <v>5.9940059940059931E-3</v>
      </c>
      <c r="P567" s="3">
        <v>5.1555555555555559</v>
      </c>
      <c r="Q567" s="3">
        <v>7.481111111111109</v>
      </c>
      <c r="R567" s="3">
        <f>SUM(Table2[[#This Row],[Qualified Activities Professional Hours]:[Other Activities Professional Hours]])/Table2[[#This Row],[MDS Census]]</f>
        <v>0.2272327672327672</v>
      </c>
      <c r="S567" s="3">
        <v>2.5365555555555557</v>
      </c>
      <c r="T567" s="3">
        <v>4.0769999999999982</v>
      </c>
      <c r="U567" s="3">
        <v>0</v>
      </c>
      <c r="V567" s="3">
        <f>SUM(Table2[[#This Row],[Occupational Therapist Hours]:[OT Aide Hours]])/Table2[[#This Row],[MDS Census]]</f>
        <v>0.11892507492507488</v>
      </c>
      <c r="W567" s="3">
        <v>1.3376666666666666</v>
      </c>
      <c r="X567" s="3">
        <v>6.525444444444445</v>
      </c>
      <c r="Y567" s="3">
        <v>0</v>
      </c>
      <c r="Z567" s="3">
        <f>SUM(Table2[[#This Row],[Physical Therapist (PT) Hours]:[PT Aide Hours]])/Table2[[#This Row],[MDS Census]]</f>
        <v>0.14139460539460538</v>
      </c>
      <c r="AA567" s="3">
        <v>0</v>
      </c>
      <c r="AB567" s="3">
        <v>0</v>
      </c>
      <c r="AC567" s="3">
        <v>0</v>
      </c>
      <c r="AD567" s="3">
        <v>0</v>
      </c>
      <c r="AE567" s="3">
        <v>0</v>
      </c>
      <c r="AF567" s="3">
        <v>0</v>
      </c>
      <c r="AG567" s="3">
        <v>0</v>
      </c>
      <c r="AH567" s="1" t="s">
        <v>565</v>
      </c>
      <c r="AI567" s="17">
        <v>5</v>
      </c>
      <c r="AJ567" s="1"/>
    </row>
    <row r="568" spans="1:36" x14ac:dyDescent="0.2">
      <c r="A568" s="1" t="s">
        <v>680</v>
      </c>
      <c r="B568" s="1" t="s">
        <v>1250</v>
      </c>
      <c r="C568" s="1" t="s">
        <v>1668</v>
      </c>
      <c r="D568" s="1" t="s">
        <v>1735</v>
      </c>
      <c r="E568" s="3">
        <v>33.666666666666664</v>
      </c>
      <c r="F568" s="3">
        <v>5.714222222222217</v>
      </c>
      <c r="G568" s="3">
        <v>0</v>
      </c>
      <c r="H568" s="3">
        <v>0.17777777777777778</v>
      </c>
      <c r="I568" s="3">
        <v>0.26666666666666666</v>
      </c>
      <c r="J568" s="3">
        <v>0</v>
      </c>
      <c r="K568" s="3">
        <v>0</v>
      </c>
      <c r="L568" s="3">
        <v>0.32</v>
      </c>
      <c r="M568" s="3">
        <v>0</v>
      </c>
      <c r="N568" s="3">
        <v>0</v>
      </c>
      <c r="O568" s="3">
        <f>SUM(Table2[[#This Row],[Qualified Social Work Staff Hours]:[Other Social Work Staff Hours]])/Table2[[#This Row],[MDS Census]]</f>
        <v>0</v>
      </c>
      <c r="P568" s="3">
        <v>5.7981111111111128</v>
      </c>
      <c r="Q568" s="3">
        <v>0</v>
      </c>
      <c r="R568" s="3">
        <f>SUM(Table2[[#This Row],[Qualified Activities Professional Hours]:[Other Activities Professional Hours]])/Table2[[#This Row],[MDS Census]]</f>
        <v>0.17222112211221127</v>
      </c>
      <c r="S568" s="3">
        <v>0.33188888888888896</v>
      </c>
      <c r="T568" s="3">
        <v>2.0165555555555552</v>
      </c>
      <c r="U568" s="3">
        <v>0</v>
      </c>
      <c r="V568" s="3">
        <f>SUM(Table2[[#This Row],[Occupational Therapist Hours]:[OT Aide Hours]])/Table2[[#This Row],[MDS Census]]</f>
        <v>6.9755775577557758E-2</v>
      </c>
      <c r="W568" s="3">
        <v>0.31611111111111112</v>
      </c>
      <c r="X568" s="3">
        <v>1.4436666666666667</v>
      </c>
      <c r="Y568" s="3">
        <v>0</v>
      </c>
      <c r="Z568" s="3">
        <f>SUM(Table2[[#This Row],[Physical Therapist (PT) Hours]:[PT Aide Hours]])/Table2[[#This Row],[MDS Census]]</f>
        <v>5.2270627062706278E-2</v>
      </c>
      <c r="AA568" s="3">
        <v>0</v>
      </c>
      <c r="AB568" s="3">
        <v>0</v>
      </c>
      <c r="AC568" s="3">
        <v>0</v>
      </c>
      <c r="AD568" s="3">
        <v>0</v>
      </c>
      <c r="AE568" s="3">
        <v>0</v>
      </c>
      <c r="AF568" s="3">
        <v>0</v>
      </c>
      <c r="AG568" s="3">
        <v>0</v>
      </c>
      <c r="AH568" s="1" t="s">
        <v>566</v>
      </c>
      <c r="AI568" s="17">
        <v>5</v>
      </c>
      <c r="AJ568" s="1"/>
    </row>
    <row r="569" spans="1:36" x14ac:dyDescent="0.2">
      <c r="A569" s="1" t="s">
        <v>680</v>
      </c>
      <c r="B569" s="1" t="s">
        <v>1251</v>
      </c>
      <c r="C569" s="1" t="s">
        <v>1380</v>
      </c>
      <c r="D569" s="1" t="s">
        <v>1703</v>
      </c>
      <c r="E569" s="3">
        <v>45.844444444444441</v>
      </c>
      <c r="F569" s="3">
        <v>10.657999999999999</v>
      </c>
      <c r="G569" s="3">
        <v>0</v>
      </c>
      <c r="H569" s="3">
        <v>0</v>
      </c>
      <c r="I569" s="3">
        <v>0</v>
      </c>
      <c r="J569" s="3">
        <v>0</v>
      </c>
      <c r="K569" s="3">
        <v>0</v>
      </c>
      <c r="L569" s="3">
        <v>2.8267777777777781</v>
      </c>
      <c r="M569" s="3">
        <v>5.0764444444444461</v>
      </c>
      <c r="N569" s="3">
        <v>0</v>
      </c>
      <c r="O569" s="3">
        <f>SUM(Table2[[#This Row],[Qualified Social Work Staff Hours]:[Other Social Work Staff Hours]])/Table2[[#This Row],[MDS Census]]</f>
        <v>0.11073194377120703</v>
      </c>
      <c r="P569" s="3">
        <v>9.4898888888888848</v>
      </c>
      <c r="Q569" s="3">
        <v>0</v>
      </c>
      <c r="R569" s="3">
        <f>SUM(Table2[[#This Row],[Qualified Activities Professional Hours]:[Other Activities Professional Hours]])/Table2[[#This Row],[MDS Census]]</f>
        <v>0.20700193892389715</v>
      </c>
      <c r="S569" s="3">
        <v>3.9595555555555557</v>
      </c>
      <c r="T569" s="3">
        <v>4.3416666666666677</v>
      </c>
      <c r="U569" s="3">
        <v>0</v>
      </c>
      <c r="V569" s="3">
        <f>SUM(Table2[[#This Row],[Occupational Therapist Hours]:[OT Aide Hours]])/Table2[[#This Row],[MDS Census]]</f>
        <v>0.18107367910809505</v>
      </c>
      <c r="W569" s="3">
        <v>2.1153333333333331</v>
      </c>
      <c r="X569" s="3">
        <v>6.7908888888888885</v>
      </c>
      <c r="Y569" s="3">
        <v>0</v>
      </c>
      <c r="Z569" s="3">
        <f>SUM(Table2[[#This Row],[Physical Therapist (PT) Hours]:[PT Aide Hours]])/Table2[[#This Row],[MDS Census]]</f>
        <v>0.19427047988366458</v>
      </c>
      <c r="AA569" s="3">
        <v>0</v>
      </c>
      <c r="AB569" s="3">
        <v>0</v>
      </c>
      <c r="AC569" s="3">
        <v>0</v>
      </c>
      <c r="AD569" s="3">
        <v>0</v>
      </c>
      <c r="AE569" s="3">
        <v>0</v>
      </c>
      <c r="AF569" s="3">
        <v>0</v>
      </c>
      <c r="AG569" s="3">
        <v>0</v>
      </c>
      <c r="AH569" s="1" t="s">
        <v>567</v>
      </c>
      <c r="AI569" s="17">
        <v>5</v>
      </c>
      <c r="AJ569" s="1"/>
    </row>
    <row r="570" spans="1:36" x14ac:dyDescent="0.2">
      <c r="A570" s="1" t="s">
        <v>680</v>
      </c>
      <c r="B570" s="1" t="s">
        <v>1252</v>
      </c>
      <c r="C570" s="1" t="s">
        <v>1388</v>
      </c>
      <c r="D570" s="1" t="s">
        <v>1758</v>
      </c>
      <c r="E570" s="3">
        <v>53.111111111111114</v>
      </c>
      <c r="F570" s="3">
        <v>3.6444444444444444</v>
      </c>
      <c r="G570" s="3">
        <v>1.4444444444444444</v>
      </c>
      <c r="H570" s="3">
        <v>0.20833333333333334</v>
      </c>
      <c r="I570" s="3">
        <v>0.42777777777777776</v>
      </c>
      <c r="J570" s="3">
        <v>0</v>
      </c>
      <c r="K570" s="3">
        <v>0</v>
      </c>
      <c r="L570" s="3">
        <v>0.32611111111111113</v>
      </c>
      <c r="M570" s="3">
        <v>0</v>
      </c>
      <c r="N570" s="3">
        <v>11.688888888888888</v>
      </c>
      <c r="O570" s="3">
        <f>SUM(Table2[[#This Row],[Qualified Social Work Staff Hours]:[Other Social Work Staff Hours]])/Table2[[#This Row],[MDS Census]]</f>
        <v>0.22008368200836817</v>
      </c>
      <c r="P570" s="3">
        <v>0.82777777777777772</v>
      </c>
      <c r="Q570" s="3">
        <v>3.9611111111111112</v>
      </c>
      <c r="R570" s="3">
        <f>SUM(Table2[[#This Row],[Qualified Activities Professional Hours]:[Other Activities Professional Hours]])/Table2[[#This Row],[MDS Census]]</f>
        <v>9.016736401673639E-2</v>
      </c>
      <c r="S570" s="3">
        <v>1.2094444444444445</v>
      </c>
      <c r="T570" s="3">
        <v>4.0292222222222218</v>
      </c>
      <c r="U570" s="3">
        <v>0</v>
      </c>
      <c r="V570" s="3">
        <f>SUM(Table2[[#This Row],[Occupational Therapist Hours]:[OT Aide Hours]])/Table2[[#This Row],[MDS Census]]</f>
        <v>9.8635983263598306E-2</v>
      </c>
      <c r="W570" s="3">
        <v>1.4977777777777777</v>
      </c>
      <c r="X570" s="3">
        <v>2.5895555555555561</v>
      </c>
      <c r="Y570" s="3">
        <v>0</v>
      </c>
      <c r="Z570" s="3">
        <f>SUM(Table2[[#This Row],[Physical Therapist (PT) Hours]:[PT Aide Hours]])/Table2[[#This Row],[MDS Census]]</f>
        <v>7.6958158995815901E-2</v>
      </c>
      <c r="AA570" s="3">
        <v>0</v>
      </c>
      <c r="AB570" s="3">
        <v>0</v>
      </c>
      <c r="AC570" s="3">
        <v>0</v>
      </c>
      <c r="AD570" s="3">
        <v>0</v>
      </c>
      <c r="AE570" s="3">
        <v>0</v>
      </c>
      <c r="AF570" s="3">
        <v>0</v>
      </c>
      <c r="AG570" s="3">
        <v>0</v>
      </c>
      <c r="AH570" s="1" t="s">
        <v>568</v>
      </c>
      <c r="AI570" s="17">
        <v>5</v>
      </c>
      <c r="AJ570" s="1"/>
    </row>
    <row r="571" spans="1:36" x14ac:dyDescent="0.2">
      <c r="A571" s="1" t="s">
        <v>680</v>
      </c>
      <c r="B571" s="1" t="s">
        <v>1253</v>
      </c>
      <c r="C571" s="1" t="s">
        <v>1429</v>
      </c>
      <c r="D571" s="1" t="s">
        <v>1753</v>
      </c>
      <c r="E571" s="3">
        <v>72.766666666666666</v>
      </c>
      <c r="F571" s="3">
        <v>5.3777777777777782</v>
      </c>
      <c r="G571" s="3">
        <v>0.13333333333333333</v>
      </c>
      <c r="H571" s="3">
        <v>0.33888888888888891</v>
      </c>
      <c r="I571" s="3">
        <v>1.5222222222222221</v>
      </c>
      <c r="J571" s="3">
        <v>0</v>
      </c>
      <c r="K571" s="3">
        <v>0</v>
      </c>
      <c r="L571" s="3">
        <v>4.8446666666666687</v>
      </c>
      <c r="M571" s="3">
        <v>0</v>
      </c>
      <c r="N571" s="3">
        <v>11.377777777777778</v>
      </c>
      <c r="O571" s="3">
        <f>SUM(Table2[[#This Row],[Qualified Social Work Staff Hours]:[Other Social Work Staff Hours]])/Table2[[#This Row],[MDS Census]]</f>
        <v>0.15635974958008858</v>
      </c>
      <c r="P571" s="3">
        <v>5.8</v>
      </c>
      <c r="Q571" s="3">
        <v>24.461111111111112</v>
      </c>
      <c r="R571" s="3">
        <f>SUM(Table2[[#This Row],[Qualified Activities Professional Hours]:[Other Activities Professional Hours]])/Table2[[#This Row],[MDS Census]]</f>
        <v>0.41586501755993283</v>
      </c>
      <c r="S571" s="3">
        <v>10.099555555555558</v>
      </c>
      <c r="T571" s="3">
        <v>14.600777777777775</v>
      </c>
      <c r="U571" s="3">
        <v>0</v>
      </c>
      <c r="V571" s="3">
        <f>SUM(Table2[[#This Row],[Occupational Therapist Hours]:[OT Aide Hours]])/Table2[[#This Row],[MDS Census]]</f>
        <v>0.33944571690334402</v>
      </c>
      <c r="W571" s="3">
        <v>4.4146666666666663</v>
      </c>
      <c r="X571" s="3">
        <v>16.168000000000003</v>
      </c>
      <c r="Y571" s="3">
        <v>0</v>
      </c>
      <c r="Z571" s="3">
        <f>SUM(Table2[[#This Row],[Physical Therapist (PT) Hours]:[PT Aide Hours]])/Table2[[#This Row],[MDS Census]]</f>
        <v>0.28285845167201101</v>
      </c>
      <c r="AA571" s="3">
        <v>0</v>
      </c>
      <c r="AB571" s="3">
        <v>0</v>
      </c>
      <c r="AC571" s="3">
        <v>0</v>
      </c>
      <c r="AD571" s="3">
        <v>0</v>
      </c>
      <c r="AE571" s="3">
        <v>0</v>
      </c>
      <c r="AF571" s="3">
        <v>0</v>
      </c>
      <c r="AG571" s="3">
        <v>0</v>
      </c>
      <c r="AH571" s="1" t="s">
        <v>569</v>
      </c>
      <c r="AI571" s="17">
        <v>5</v>
      </c>
      <c r="AJ571" s="1"/>
    </row>
    <row r="572" spans="1:36" x14ac:dyDescent="0.2">
      <c r="A572" s="1" t="s">
        <v>680</v>
      </c>
      <c r="B572" s="1" t="s">
        <v>1254</v>
      </c>
      <c r="C572" s="1" t="s">
        <v>1651</v>
      </c>
      <c r="D572" s="1" t="s">
        <v>1784</v>
      </c>
      <c r="E572" s="3">
        <v>26.922222222222221</v>
      </c>
      <c r="F572" s="3">
        <v>6.6666666666666666E-2</v>
      </c>
      <c r="G572" s="3">
        <v>1.1111111111111112E-2</v>
      </c>
      <c r="H572" s="3">
        <v>0</v>
      </c>
      <c r="I572" s="3">
        <v>0</v>
      </c>
      <c r="J572" s="3">
        <v>0</v>
      </c>
      <c r="K572" s="3">
        <v>0</v>
      </c>
      <c r="L572" s="3">
        <v>0.77655555555555555</v>
      </c>
      <c r="M572" s="3">
        <v>0</v>
      </c>
      <c r="N572" s="3">
        <v>2.7833333333333332</v>
      </c>
      <c r="O572" s="3">
        <f>SUM(Table2[[#This Row],[Qualified Social Work Staff Hours]:[Other Social Work Staff Hours]])/Table2[[#This Row],[MDS Census]]</f>
        <v>0.10338423442014032</v>
      </c>
      <c r="P572" s="3">
        <v>1.3222222222222222</v>
      </c>
      <c r="Q572" s="3">
        <v>0.60555555555555551</v>
      </c>
      <c r="R572" s="3">
        <f>SUM(Table2[[#This Row],[Qualified Activities Professional Hours]:[Other Activities Professional Hours]])/Table2[[#This Row],[MDS Census]]</f>
        <v>7.160544779199339E-2</v>
      </c>
      <c r="S572" s="3">
        <v>0.48733333333333334</v>
      </c>
      <c r="T572" s="3">
        <v>4.1838888888888892</v>
      </c>
      <c r="U572" s="3">
        <v>0</v>
      </c>
      <c r="V572" s="3">
        <f>SUM(Table2[[#This Row],[Occupational Therapist Hours]:[OT Aide Hours]])/Table2[[#This Row],[MDS Census]]</f>
        <v>0.17350804787453572</v>
      </c>
      <c r="W572" s="3">
        <v>0.66033333333333333</v>
      </c>
      <c r="X572" s="3">
        <v>5.2315555555555546</v>
      </c>
      <c r="Y572" s="3">
        <v>0</v>
      </c>
      <c r="Z572" s="3">
        <f>SUM(Table2[[#This Row],[Physical Therapist (PT) Hours]:[PT Aide Hours]])/Table2[[#This Row],[MDS Census]]</f>
        <v>0.21884853487412295</v>
      </c>
      <c r="AA572" s="3">
        <v>0</v>
      </c>
      <c r="AB572" s="3">
        <v>0</v>
      </c>
      <c r="AC572" s="3">
        <v>0</v>
      </c>
      <c r="AD572" s="3">
        <v>0</v>
      </c>
      <c r="AE572" s="3">
        <v>0</v>
      </c>
      <c r="AF572" s="3">
        <v>0</v>
      </c>
      <c r="AG572" s="3">
        <v>0</v>
      </c>
      <c r="AH572" s="1" t="s">
        <v>570</v>
      </c>
      <c r="AI572" s="17">
        <v>5</v>
      </c>
      <c r="AJ572" s="1"/>
    </row>
    <row r="573" spans="1:36" x14ac:dyDescent="0.2">
      <c r="A573" s="1" t="s">
        <v>680</v>
      </c>
      <c r="B573" s="1" t="s">
        <v>1255</v>
      </c>
      <c r="C573" s="1" t="s">
        <v>1588</v>
      </c>
      <c r="D573" s="1" t="s">
        <v>1741</v>
      </c>
      <c r="E573" s="3">
        <v>111.84444444444445</v>
      </c>
      <c r="F573" s="3">
        <v>10.166666666666666</v>
      </c>
      <c r="G573" s="3">
        <v>0</v>
      </c>
      <c r="H573" s="3">
        <v>0.83666666666666645</v>
      </c>
      <c r="I573" s="3">
        <v>3.5277777777777777</v>
      </c>
      <c r="J573" s="3">
        <v>0</v>
      </c>
      <c r="K573" s="3">
        <v>0</v>
      </c>
      <c r="L573" s="3">
        <v>12.24566666666667</v>
      </c>
      <c r="M573" s="3">
        <v>5.166666666666667</v>
      </c>
      <c r="N573" s="3">
        <v>5.083333333333333</v>
      </c>
      <c r="O573" s="3">
        <f>SUM(Table2[[#This Row],[Qualified Social Work Staff Hours]:[Other Social Work Staff Hours]])/Table2[[#This Row],[MDS Census]]</f>
        <v>9.1645142062388232E-2</v>
      </c>
      <c r="P573" s="3">
        <v>5.166666666666667</v>
      </c>
      <c r="Q573" s="3">
        <v>12.694444444444445</v>
      </c>
      <c r="R573" s="3">
        <f>SUM(Table2[[#This Row],[Qualified Activities Professional Hours]:[Other Activities Professional Hours]])/Table2[[#This Row],[MDS Census]]</f>
        <v>0.15969600635803693</v>
      </c>
      <c r="S573" s="3">
        <v>16.434444444444445</v>
      </c>
      <c r="T573" s="3">
        <v>8.2721111111111139</v>
      </c>
      <c r="U573" s="3">
        <v>0</v>
      </c>
      <c r="V573" s="3">
        <f>SUM(Table2[[#This Row],[Occupational Therapist Hours]:[OT Aide Hours]])/Table2[[#This Row],[MDS Census]]</f>
        <v>0.2209010530498709</v>
      </c>
      <c r="W573" s="3">
        <v>21.446222222222232</v>
      </c>
      <c r="X573" s="3">
        <v>14.233999999999996</v>
      </c>
      <c r="Y573" s="3">
        <v>0</v>
      </c>
      <c r="Z573" s="3">
        <f>SUM(Table2[[#This Row],[Physical Therapist (PT) Hours]:[PT Aide Hours]])/Table2[[#This Row],[MDS Census]]</f>
        <v>0.3190164911583549</v>
      </c>
      <c r="AA573" s="3">
        <v>0</v>
      </c>
      <c r="AB573" s="3">
        <v>6.9444444444444448E-2</v>
      </c>
      <c r="AC573" s="3">
        <v>0</v>
      </c>
      <c r="AD573" s="3">
        <v>0</v>
      </c>
      <c r="AE573" s="3">
        <v>0</v>
      </c>
      <c r="AF573" s="3">
        <v>0</v>
      </c>
      <c r="AG573" s="3">
        <v>0</v>
      </c>
      <c r="AH573" s="1" t="s">
        <v>571</v>
      </c>
      <c r="AI573" s="17">
        <v>5</v>
      </c>
      <c r="AJ573" s="1"/>
    </row>
    <row r="574" spans="1:36" x14ac:dyDescent="0.2">
      <c r="A574" s="1" t="s">
        <v>680</v>
      </c>
      <c r="B574" s="1" t="s">
        <v>1256</v>
      </c>
      <c r="C574" s="1" t="s">
        <v>1669</v>
      </c>
      <c r="D574" s="1" t="s">
        <v>1754</v>
      </c>
      <c r="E574" s="3">
        <v>14.766666666666667</v>
      </c>
      <c r="F574" s="3">
        <v>5.8311111111111105</v>
      </c>
      <c r="G574" s="3">
        <v>0.22222222222222221</v>
      </c>
      <c r="H574" s="3">
        <v>0</v>
      </c>
      <c r="I574" s="3">
        <v>0</v>
      </c>
      <c r="J574" s="3">
        <v>0</v>
      </c>
      <c r="K574" s="3">
        <v>0</v>
      </c>
      <c r="L574" s="3">
        <v>0</v>
      </c>
      <c r="M574" s="3">
        <v>0</v>
      </c>
      <c r="N574" s="3">
        <v>6.0083333333333337</v>
      </c>
      <c r="O574" s="3">
        <f>SUM(Table2[[#This Row],[Qualified Social Work Staff Hours]:[Other Social Work Staff Hours]])/Table2[[#This Row],[MDS Census]]</f>
        <v>0.40688487584650113</v>
      </c>
      <c r="P574" s="3">
        <v>1.6944444444444444</v>
      </c>
      <c r="Q574" s="3">
        <v>0</v>
      </c>
      <c r="R574" s="3">
        <f>SUM(Table2[[#This Row],[Qualified Activities Professional Hours]:[Other Activities Professional Hours]])/Table2[[#This Row],[MDS Census]]</f>
        <v>0.1147479307750188</v>
      </c>
      <c r="S574" s="3">
        <v>1.2</v>
      </c>
      <c r="T574" s="3">
        <v>2.8694444444444445</v>
      </c>
      <c r="U574" s="3">
        <v>0</v>
      </c>
      <c r="V574" s="3">
        <f>SUM(Table2[[#This Row],[Occupational Therapist Hours]:[OT Aide Hours]])/Table2[[#This Row],[MDS Census]]</f>
        <v>0.27558314522197142</v>
      </c>
      <c r="W574" s="3">
        <v>4.0277777777777777</v>
      </c>
      <c r="X574" s="3">
        <v>0</v>
      </c>
      <c r="Y574" s="3">
        <v>0</v>
      </c>
      <c r="Z574" s="3">
        <f>SUM(Table2[[#This Row],[Physical Therapist (PT) Hours]:[PT Aide Hours]])/Table2[[#This Row],[MDS Census]]</f>
        <v>0.2727614747930775</v>
      </c>
      <c r="AA574" s="3">
        <v>0</v>
      </c>
      <c r="AB574" s="3">
        <v>0</v>
      </c>
      <c r="AC574" s="3">
        <v>0</v>
      </c>
      <c r="AD574" s="3">
        <v>0</v>
      </c>
      <c r="AE574" s="3">
        <v>0</v>
      </c>
      <c r="AF574" s="3">
        <v>0</v>
      </c>
      <c r="AG574" s="3">
        <v>0</v>
      </c>
      <c r="AH574" s="1" t="s">
        <v>572</v>
      </c>
      <c r="AI574" s="17">
        <v>5</v>
      </c>
      <c r="AJ574" s="1"/>
    </row>
    <row r="575" spans="1:36" x14ac:dyDescent="0.2">
      <c r="A575" s="1" t="s">
        <v>680</v>
      </c>
      <c r="B575" s="1" t="s">
        <v>1257</v>
      </c>
      <c r="C575" s="1" t="s">
        <v>1628</v>
      </c>
      <c r="D575" s="1" t="s">
        <v>1774</v>
      </c>
      <c r="E575" s="3">
        <v>45.788888888888891</v>
      </c>
      <c r="F575" s="3">
        <v>5.6888888888888891</v>
      </c>
      <c r="G575" s="3">
        <v>0.1</v>
      </c>
      <c r="H575" s="3">
        <v>0.49444444444444446</v>
      </c>
      <c r="I575" s="3">
        <v>0.43611111111111112</v>
      </c>
      <c r="J575" s="3">
        <v>0</v>
      </c>
      <c r="K575" s="3">
        <v>0</v>
      </c>
      <c r="L575" s="3">
        <v>0.85366666666666646</v>
      </c>
      <c r="M575" s="3">
        <v>5.3599999999999994</v>
      </c>
      <c r="N575" s="3">
        <v>0</v>
      </c>
      <c r="O575" s="3">
        <f>SUM(Table2[[#This Row],[Qualified Social Work Staff Hours]:[Other Social Work Staff Hours]])/Table2[[#This Row],[MDS Census]]</f>
        <v>0.11705896627032272</v>
      </c>
      <c r="P575" s="3">
        <v>5.4944444444444462</v>
      </c>
      <c r="Q575" s="3">
        <v>9.1322222222222251</v>
      </c>
      <c r="R575" s="3">
        <f>SUM(Table2[[#This Row],[Qualified Activities Professional Hours]:[Other Activities Professional Hours]])/Table2[[#This Row],[MDS Census]]</f>
        <v>0.31943702984712458</v>
      </c>
      <c r="S575" s="3">
        <v>1.1519999999999999</v>
      </c>
      <c r="T575" s="3">
        <v>6.0133333333333336</v>
      </c>
      <c r="U575" s="3">
        <v>0</v>
      </c>
      <c r="V575" s="3">
        <f>SUM(Table2[[#This Row],[Occupational Therapist Hours]:[OT Aide Hours]])/Table2[[#This Row],[MDS Census]]</f>
        <v>0.15648628973550111</v>
      </c>
      <c r="W575" s="3">
        <v>0.99522222222222245</v>
      </c>
      <c r="X575" s="3">
        <v>6.2655555555555553</v>
      </c>
      <c r="Y575" s="3">
        <v>0</v>
      </c>
      <c r="Z575" s="3">
        <f>SUM(Table2[[#This Row],[Physical Therapist (PT) Hours]:[PT Aide Hours]])/Table2[[#This Row],[MDS Census]]</f>
        <v>0.1585707352584324</v>
      </c>
      <c r="AA575" s="3">
        <v>0</v>
      </c>
      <c r="AB575" s="3">
        <v>0</v>
      </c>
      <c r="AC575" s="3">
        <v>0</v>
      </c>
      <c r="AD575" s="3">
        <v>0</v>
      </c>
      <c r="AE575" s="3">
        <v>0</v>
      </c>
      <c r="AF575" s="3">
        <v>0</v>
      </c>
      <c r="AG575" s="3">
        <v>0</v>
      </c>
      <c r="AH575" s="1" t="s">
        <v>573</v>
      </c>
      <c r="AI575" s="17">
        <v>5</v>
      </c>
      <c r="AJ575" s="1"/>
    </row>
    <row r="576" spans="1:36" x14ac:dyDescent="0.2">
      <c r="A576" s="1" t="s">
        <v>680</v>
      </c>
      <c r="B576" s="1" t="s">
        <v>1258</v>
      </c>
      <c r="C576" s="1" t="s">
        <v>1376</v>
      </c>
      <c r="D576" s="1" t="s">
        <v>1751</v>
      </c>
      <c r="E576" s="3">
        <v>60.155555555555559</v>
      </c>
      <c r="F576" s="3">
        <v>6.2277777777777779</v>
      </c>
      <c r="G576" s="3">
        <v>0</v>
      </c>
      <c r="H576" s="3">
        <v>0</v>
      </c>
      <c r="I576" s="3">
        <v>0</v>
      </c>
      <c r="J576" s="3">
        <v>0</v>
      </c>
      <c r="K576" s="3">
        <v>0</v>
      </c>
      <c r="L576" s="3">
        <v>0</v>
      </c>
      <c r="M576" s="3">
        <v>5.0666666666666664</v>
      </c>
      <c r="N576" s="3">
        <v>0</v>
      </c>
      <c r="O576" s="3">
        <f>SUM(Table2[[#This Row],[Qualified Social Work Staff Hours]:[Other Social Work Staff Hours]])/Table2[[#This Row],[MDS Census]]</f>
        <v>8.4226080531954184E-2</v>
      </c>
      <c r="P576" s="3">
        <v>5.0666666666666664</v>
      </c>
      <c r="Q576" s="3">
        <v>9.5805555555555557</v>
      </c>
      <c r="R576" s="3">
        <f>SUM(Table2[[#This Row],[Qualified Activities Professional Hours]:[Other Activities Professional Hours]])/Table2[[#This Row],[MDS Census]]</f>
        <v>0.24348910232729959</v>
      </c>
      <c r="S576" s="3">
        <v>0.16633333333333333</v>
      </c>
      <c r="T576" s="3">
        <v>1.6122222222222222</v>
      </c>
      <c r="U576" s="3">
        <v>0</v>
      </c>
      <c r="V576" s="3">
        <f>SUM(Table2[[#This Row],[Occupational Therapist Hours]:[OT Aide Hours]])/Table2[[#This Row],[MDS Census]]</f>
        <v>2.9565940155153306E-2</v>
      </c>
      <c r="W576" s="3">
        <v>1.591</v>
      </c>
      <c r="X576" s="3">
        <v>3.2652222222222225</v>
      </c>
      <c r="Y576" s="3">
        <v>0</v>
      </c>
      <c r="Z576" s="3">
        <f>SUM(Table2[[#This Row],[Physical Therapist (PT) Hours]:[PT Aide Hours]])/Table2[[#This Row],[MDS Census]]</f>
        <v>8.0727742888806797E-2</v>
      </c>
      <c r="AA576" s="3">
        <v>15.427666666666672</v>
      </c>
      <c r="AB576" s="3">
        <v>0</v>
      </c>
      <c r="AC576" s="3">
        <v>0</v>
      </c>
      <c r="AD576" s="3">
        <v>24.050111111111125</v>
      </c>
      <c r="AE576" s="3">
        <v>0</v>
      </c>
      <c r="AF576" s="3">
        <v>0</v>
      </c>
      <c r="AG576" s="3">
        <v>0</v>
      </c>
      <c r="AH576" s="1" t="s">
        <v>574</v>
      </c>
      <c r="AI576" s="17">
        <v>5</v>
      </c>
      <c r="AJ576" s="1"/>
    </row>
    <row r="577" spans="1:36" x14ac:dyDescent="0.2">
      <c r="A577" s="1" t="s">
        <v>680</v>
      </c>
      <c r="B577" s="1" t="s">
        <v>1259</v>
      </c>
      <c r="C577" s="1" t="s">
        <v>1484</v>
      </c>
      <c r="D577" s="1" t="s">
        <v>1749</v>
      </c>
      <c r="E577" s="3">
        <v>57.611111111111114</v>
      </c>
      <c r="F577" s="3">
        <v>0</v>
      </c>
      <c r="G577" s="3">
        <v>0.90555555555555556</v>
      </c>
      <c r="H577" s="3">
        <v>0.26666666666666666</v>
      </c>
      <c r="I577" s="3">
        <v>0.44166666666666665</v>
      </c>
      <c r="J577" s="3">
        <v>0</v>
      </c>
      <c r="K577" s="3">
        <v>0</v>
      </c>
      <c r="L577" s="3">
        <v>3.8422222222222211</v>
      </c>
      <c r="M577" s="3">
        <v>0</v>
      </c>
      <c r="N577" s="3">
        <v>0</v>
      </c>
      <c r="O577" s="3">
        <f>SUM(Table2[[#This Row],[Qualified Social Work Staff Hours]:[Other Social Work Staff Hours]])/Table2[[#This Row],[MDS Census]]</f>
        <v>0</v>
      </c>
      <c r="P577" s="3">
        <v>0</v>
      </c>
      <c r="Q577" s="3">
        <v>2.1111111111111112E-2</v>
      </c>
      <c r="R577" s="3">
        <f>SUM(Table2[[#This Row],[Qualified Activities Professional Hours]:[Other Activities Professional Hours]])/Table2[[#This Row],[MDS Census]]</f>
        <v>3.6644165863066537E-4</v>
      </c>
      <c r="S577" s="3">
        <v>8.7777777777777788E-2</v>
      </c>
      <c r="T577" s="3">
        <v>8.8633333333333333</v>
      </c>
      <c r="U577" s="3">
        <v>0</v>
      </c>
      <c r="V577" s="3">
        <f>SUM(Table2[[#This Row],[Occupational Therapist Hours]:[OT Aide Hours]])/Table2[[#This Row],[MDS Census]]</f>
        <v>0.15537126325940209</v>
      </c>
      <c r="W577" s="3">
        <v>5.2077777777777765</v>
      </c>
      <c r="X577" s="3">
        <v>7.0066666666666668</v>
      </c>
      <c r="Y577" s="3">
        <v>0</v>
      </c>
      <c r="Z577" s="3">
        <f>SUM(Table2[[#This Row],[Physical Therapist (PT) Hours]:[PT Aide Hours]])/Table2[[#This Row],[MDS Census]]</f>
        <v>0.21201542912246862</v>
      </c>
      <c r="AA577" s="3">
        <v>0</v>
      </c>
      <c r="AB577" s="3">
        <v>0</v>
      </c>
      <c r="AC577" s="3">
        <v>0</v>
      </c>
      <c r="AD577" s="3">
        <v>0</v>
      </c>
      <c r="AE577" s="3">
        <v>0</v>
      </c>
      <c r="AF577" s="3">
        <v>0</v>
      </c>
      <c r="AG577" s="3">
        <v>0</v>
      </c>
      <c r="AH577" s="1" t="s">
        <v>575</v>
      </c>
      <c r="AI577" s="17">
        <v>5</v>
      </c>
      <c r="AJ577" s="1"/>
    </row>
    <row r="578" spans="1:36" x14ac:dyDescent="0.2">
      <c r="A578" s="1" t="s">
        <v>680</v>
      </c>
      <c r="B578" s="1" t="s">
        <v>1260</v>
      </c>
      <c r="C578" s="1" t="s">
        <v>1670</v>
      </c>
      <c r="D578" s="1" t="s">
        <v>1788</v>
      </c>
      <c r="E578" s="3">
        <v>23.68888888888889</v>
      </c>
      <c r="F578" s="3">
        <v>5.6</v>
      </c>
      <c r="G578" s="3">
        <v>8.9444444444444451E-2</v>
      </c>
      <c r="H578" s="3">
        <v>0</v>
      </c>
      <c r="I578" s="3">
        <v>4.4444444444444446E-2</v>
      </c>
      <c r="J578" s="3">
        <v>0</v>
      </c>
      <c r="K578" s="3">
        <v>0</v>
      </c>
      <c r="L578" s="3">
        <v>6.222222222222222E-2</v>
      </c>
      <c r="M578" s="3">
        <v>1.3888888888888888E-2</v>
      </c>
      <c r="N578" s="3">
        <v>3.8746666666666671</v>
      </c>
      <c r="O578" s="3">
        <f>SUM(Table2[[#This Row],[Qualified Social Work Staff Hours]:[Other Social Work Staff Hours]])/Table2[[#This Row],[MDS Census]]</f>
        <v>0.16415103189493435</v>
      </c>
      <c r="P578" s="3">
        <v>3.309333333333333</v>
      </c>
      <c r="Q578" s="3">
        <v>4.7456666666666658</v>
      </c>
      <c r="R578" s="3">
        <f>SUM(Table2[[#This Row],[Qualified Activities Professional Hours]:[Other Activities Professional Hours]])/Table2[[#This Row],[MDS Census]]</f>
        <v>0.34003283302063786</v>
      </c>
      <c r="S578" s="3">
        <v>0</v>
      </c>
      <c r="T578" s="3">
        <v>0</v>
      </c>
      <c r="U578" s="3">
        <v>0</v>
      </c>
      <c r="V578" s="3">
        <f>SUM(Table2[[#This Row],[Occupational Therapist Hours]:[OT Aide Hours]])/Table2[[#This Row],[MDS Census]]</f>
        <v>0</v>
      </c>
      <c r="W578" s="3">
        <v>0.30288888888888893</v>
      </c>
      <c r="X578" s="3">
        <v>1.208777777777778</v>
      </c>
      <c r="Y578" s="3">
        <v>0</v>
      </c>
      <c r="Z578" s="3">
        <f>SUM(Table2[[#This Row],[Physical Therapist (PT) Hours]:[PT Aide Hours]])/Table2[[#This Row],[MDS Census]]</f>
        <v>6.3813320825515954E-2</v>
      </c>
      <c r="AA578" s="3">
        <v>0</v>
      </c>
      <c r="AB578" s="3">
        <v>0</v>
      </c>
      <c r="AC578" s="3">
        <v>0</v>
      </c>
      <c r="AD578" s="3">
        <v>0</v>
      </c>
      <c r="AE578" s="3">
        <v>0</v>
      </c>
      <c r="AF578" s="3">
        <v>0</v>
      </c>
      <c r="AG578" s="3">
        <v>1.1111111111111112E-2</v>
      </c>
      <c r="AH578" s="1" t="s">
        <v>576</v>
      </c>
      <c r="AI578" s="17">
        <v>5</v>
      </c>
      <c r="AJ578" s="1"/>
    </row>
    <row r="579" spans="1:36" x14ac:dyDescent="0.2">
      <c r="A579" s="1" t="s">
        <v>680</v>
      </c>
      <c r="B579" s="1" t="s">
        <v>1261</v>
      </c>
      <c r="C579" s="1" t="s">
        <v>1441</v>
      </c>
      <c r="D579" s="1" t="s">
        <v>1757</v>
      </c>
      <c r="E579" s="3">
        <v>29.344444444444445</v>
      </c>
      <c r="F579" s="3">
        <v>3.6444444444444444</v>
      </c>
      <c r="G579" s="3">
        <v>0</v>
      </c>
      <c r="H579" s="3">
        <v>0</v>
      </c>
      <c r="I579" s="3">
        <v>3.4277777777777776</v>
      </c>
      <c r="J579" s="3">
        <v>0</v>
      </c>
      <c r="K579" s="3">
        <v>1.5111111111111111</v>
      </c>
      <c r="L579" s="3">
        <v>0</v>
      </c>
      <c r="M579" s="3">
        <v>0</v>
      </c>
      <c r="N579" s="3">
        <v>0</v>
      </c>
      <c r="O579" s="3">
        <f>SUM(Table2[[#This Row],[Qualified Social Work Staff Hours]:[Other Social Work Staff Hours]])/Table2[[#This Row],[MDS Census]]</f>
        <v>0</v>
      </c>
      <c r="P579" s="3">
        <v>0</v>
      </c>
      <c r="Q579" s="3">
        <v>0</v>
      </c>
      <c r="R579" s="3">
        <f>SUM(Table2[[#This Row],[Qualified Activities Professional Hours]:[Other Activities Professional Hours]])/Table2[[#This Row],[MDS Census]]</f>
        <v>0</v>
      </c>
      <c r="S579" s="3">
        <v>0</v>
      </c>
      <c r="T579" s="3">
        <v>0</v>
      </c>
      <c r="U579" s="3">
        <v>0</v>
      </c>
      <c r="V579" s="3">
        <f>SUM(Table2[[#This Row],[Occupational Therapist Hours]:[OT Aide Hours]])/Table2[[#This Row],[MDS Census]]</f>
        <v>0</v>
      </c>
      <c r="W579" s="3">
        <v>0</v>
      </c>
      <c r="X579" s="3">
        <v>0</v>
      </c>
      <c r="Y579" s="3">
        <v>0</v>
      </c>
      <c r="Z579" s="3">
        <f>SUM(Table2[[#This Row],[Physical Therapist (PT) Hours]:[PT Aide Hours]])/Table2[[#This Row],[MDS Census]]</f>
        <v>0</v>
      </c>
      <c r="AA579" s="3">
        <v>0</v>
      </c>
      <c r="AB579" s="3">
        <v>0</v>
      </c>
      <c r="AC579" s="3">
        <v>0</v>
      </c>
      <c r="AD579" s="3">
        <v>0</v>
      </c>
      <c r="AE579" s="3">
        <v>0</v>
      </c>
      <c r="AF579" s="3">
        <v>0</v>
      </c>
      <c r="AG579" s="3">
        <v>0</v>
      </c>
      <c r="AH579" s="1" t="s">
        <v>577</v>
      </c>
      <c r="AI579" s="17">
        <v>5</v>
      </c>
      <c r="AJ579" s="1"/>
    </row>
    <row r="580" spans="1:36" x14ac:dyDescent="0.2">
      <c r="A580" s="1" t="s">
        <v>680</v>
      </c>
      <c r="B580" s="1" t="s">
        <v>1262</v>
      </c>
      <c r="C580" s="1" t="s">
        <v>1451</v>
      </c>
      <c r="D580" s="1" t="s">
        <v>1760</v>
      </c>
      <c r="E580" s="3">
        <v>75.666666666666671</v>
      </c>
      <c r="F580" s="3">
        <v>5.5111111111111111</v>
      </c>
      <c r="G580" s="3">
        <v>0.10833333333333334</v>
      </c>
      <c r="H580" s="3">
        <v>0.31111111111111112</v>
      </c>
      <c r="I580" s="3">
        <v>0.73055555555555551</v>
      </c>
      <c r="J580" s="3">
        <v>0</v>
      </c>
      <c r="K580" s="3">
        <v>0</v>
      </c>
      <c r="L580" s="3">
        <v>5.1521111111111102</v>
      </c>
      <c r="M580" s="3">
        <v>0</v>
      </c>
      <c r="N580" s="3">
        <v>6.052777777777778</v>
      </c>
      <c r="O580" s="3">
        <f>SUM(Table2[[#This Row],[Qualified Social Work Staff Hours]:[Other Social Work Staff Hours]])/Table2[[#This Row],[MDS Census]]</f>
        <v>7.9992657856093982E-2</v>
      </c>
      <c r="P580" s="3">
        <v>0</v>
      </c>
      <c r="Q580" s="3">
        <v>6.2138888888888886</v>
      </c>
      <c r="R580" s="3">
        <f>SUM(Table2[[#This Row],[Qualified Activities Professional Hours]:[Other Activities Professional Hours]])/Table2[[#This Row],[MDS Census]]</f>
        <v>8.212187958883993E-2</v>
      </c>
      <c r="S580" s="3">
        <v>4.7602222222222217</v>
      </c>
      <c r="T580" s="3">
        <v>10.256</v>
      </c>
      <c r="U580" s="3">
        <v>0</v>
      </c>
      <c r="V580" s="3">
        <f>SUM(Table2[[#This Row],[Occupational Therapist Hours]:[OT Aide Hours]])/Table2[[#This Row],[MDS Census]]</f>
        <v>0.19845227606461086</v>
      </c>
      <c r="W580" s="3">
        <v>7.4728888888888925</v>
      </c>
      <c r="X580" s="3">
        <v>18.788444444444444</v>
      </c>
      <c r="Y580" s="3">
        <v>0</v>
      </c>
      <c r="Z580" s="3">
        <f>SUM(Table2[[#This Row],[Physical Therapist (PT) Hours]:[PT Aide Hours]])/Table2[[#This Row],[MDS Census]]</f>
        <v>0.34706607929515421</v>
      </c>
      <c r="AA580" s="3">
        <v>0</v>
      </c>
      <c r="AB580" s="3">
        <v>0</v>
      </c>
      <c r="AC580" s="3">
        <v>0</v>
      </c>
      <c r="AD580" s="3">
        <v>0</v>
      </c>
      <c r="AE580" s="3">
        <v>0</v>
      </c>
      <c r="AF580" s="3">
        <v>0</v>
      </c>
      <c r="AG580" s="3">
        <v>0</v>
      </c>
      <c r="AH580" s="1" t="s">
        <v>578</v>
      </c>
      <c r="AI580" s="17">
        <v>5</v>
      </c>
      <c r="AJ580" s="1"/>
    </row>
    <row r="581" spans="1:36" x14ac:dyDescent="0.2">
      <c r="A581" s="1" t="s">
        <v>680</v>
      </c>
      <c r="B581" s="1" t="s">
        <v>1263</v>
      </c>
      <c r="C581" s="1" t="s">
        <v>1671</v>
      </c>
      <c r="D581" s="1" t="s">
        <v>1793</v>
      </c>
      <c r="E581" s="3">
        <v>29.533333333333335</v>
      </c>
      <c r="F581" s="3">
        <v>10.720555555555551</v>
      </c>
      <c r="G581" s="3">
        <v>0.31011111111111117</v>
      </c>
      <c r="H581" s="3">
        <v>2.5000000000000001E-2</v>
      </c>
      <c r="I581" s="3">
        <v>0</v>
      </c>
      <c r="J581" s="3">
        <v>0</v>
      </c>
      <c r="K581" s="3">
        <v>0</v>
      </c>
      <c r="L581" s="3">
        <v>0.82977777777777784</v>
      </c>
      <c r="M581" s="3">
        <v>0</v>
      </c>
      <c r="N581" s="3">
        <v>5.4459999999999997</v>
      </c>
      <c r="O581" s="3">
        <f>SUM(Table2[[#This Row],[Qualified Social Work Staff Hours]:[Other Social Work Staff Hours]])/Table2[[#This Row],[MDS Census]]</f>
        <v>0.18440180586907448</v>
      </c>
      <c r="P581" s="3">
        <v>5.2634444444444455</v>
      </c>
      <c r="Q581" s="3">
        <v>5.866444444444447</v>
      </c>
      <c r="R581" s="3">
        <f>SUM(Table2[[#This Row],[Qualified Activities Professional Hours]:[Other Activities Professional Hours]])/Table2[[#This Row],[MDS Census]]</f>
        <v>0.37685854025583154</v>
      </c>
      <c r="S581" s="3">
        <v>0.75222222222222213</v>
      </c>
      <c r="T581" s="3">
        <v>3.3248888888888897</v>
      </c>
      <c r="U581" s="3">
        <v>0</v>
      </c>
      <c r="V581" s="3">
        <f>SUM(Table2[[#This Row],[Occupational Therapist Hours]:[OT Aide Hours]])/Table2[[#This Row],[MDS Census]]</f>
        <v>0.13805116629044395</v>
      </c>
      <c r="W581" s="3">
        <v>0.69277777777777783</v>
      </c>
      <c r="X581" s="3">
        <v>4.1288888888888886</v>
      </c>
      <c r="Y581" s="3">
        <v>0</v>
      </c>
      <c r="Z581" s="3">
        <f>SUM(Table2[[#This Row],[Physical Therapist (PT) Hours]:[PT Aide Hours]])/Table2[[#This Row],[MDS Census]]</f>
        <v>0.16326185101580135</v>
      </c>
      <c r="AA581" s="3">
        <v>0</v>
      </c>
      <c r="AB581" s="3">
        <v>0</v>
      </c>
      <c r="AC581" s="3">
        <v>0</v>
      </c>
      <c r="AD581" s="3">
        <v>0</v>
      </c>
      <c r="AE581" s="3">
        <v>0</v>
      </c>
      <c r="AF581" s="3">
        <v>0</v>
      </c>
      <c r="AG581" s="3">
        <v>0</v>
      </c>
      <c r="AH581" s="1" t="s">
        <v>579</v>
      </c>
      <c r="AI581" s="17">
        <v>5</v>
      </c>
      <c r="AJ581" s="1"/>
    </row>
    <row r="582" spans="1:36" x14ac:dyDescent="0.2">
      <c r="A582" s="1" t="s">
        <v>680</v>
      </c>
      <c r="B582" s="1" t="s">
        <v>1264</v>
      </c>
      <c r="C582" s="1" t="s">
        <v>1672</v>
      </c>
      <c r="D582" s="1" t="s">
        <v>1792</v>
      </c>
      <c r="E582" s="3">
        <v>45.633333333333333</v>
      </c>
      <c r="F582" s="3">
        <v>5.714222222222217</v>
      </c>
      <c r="G582" s="3">
        <v>0</v>
      </c>
      <c r="H582" s="3">
        <v>0.16111111111111112</v>
      </c>
      <c r="I582" s="3">
        <v>0.2722222222222222</v>
      </c>
      <c r="J582" s="3">
        <v>0</v>
      </c>
      <c r="K582" s="3">
        <v>0</v>
      </c>
      <c r="L582" s="3">
        <v>0.11388888888888889</v>
      </c>
      <c r="M582" s="3">
        <v>0</v>
      </c>
      <c r="N582" s="3">
        <v>0</v>
      </c>
      <c r="O582" s="3">
        <f>SUM(Table2[[#This Row],[Qualified Social Work Staff Hours]:[Other Social Work Staff Hours]])/Table2[[#This Row],[MDS Census]]</f>
        <v>0</v>
      </c>
      <c r="P582" s="3">
        <v>5.1713333333333367</v>
      </c>
      <c r="Q582" s="3">
        <v>5.1506666666666687</v>
      </c>
      <c r="R582" s="3">
        <f>SUM(Table2[[#This Row],[Qualified Activities Professional Hours]:[Other Activities Professional Hours]])/Table2[[#This Row],[MDS Census]]</f>
        <v>0.22619430241051877</v>
      </c>
      <c r="S582" s="3">
        <v>0.67099999999999993</v>
      </c>
      <c r="T582" s="3">
        <v>1.9223333333333339</v>
      </c>
      <c r="U582" s="3">
        <v>0</v>
      </c>
      <c r="V582" s="3">
        <f>SUM(Table2[[#This Row],[Occupational Therapist Hours]:[OT Aide Hours]])/Table2[[#This Row],[MDS Census]]</f>
        <v>5.6829802775748728E-2</v>
      </c>
      <c r="W582" s="3">
        <v>0.25266666666666671</v>
      </c>
      <c r="X582" s="3">
        <v>2.2557777777777774</v>
      </c>
      <c r="Y582" s="3">
        <v>0</v>
      </c>
      <c r="Z582" s="3">
        <f>SUM(Table2[[#This Row],[Physical Therapist (PT) Hours]:[PT Aide Hours]])/Table2[[#This Row],[MDS Census]]</f>
        <v>5.4969564158753342E-2</v>
      </c>
      <c r="AA582" s="3">
        <v>0</v>
      </c>
      <c r="AB582" s="3">
        <v>0</v>
      </c>
      <c r="AC582" s="3">
        <v>0</v>
      </c>
      <c r="AD582" s="3">
        <v>0</v>
      </c>
      <c r="AE582" s="3">
        <v>0</v>
      </c>
      <c r="AF582" s="3">
        <v>0</v>
      </c>
      <c r="AG582" s="3">
        <v>0</v>
      </c>
      <c r="AH582" s="1" t="s">
        <v>580</v>
      </c>
      <c r="AI582" s="17">
        <v>5</v>
      </c>
      <c r="AJ582" s="1"/>
    </row>
    <row r="583" spans="1:36" x14ac:dyDescent="0.2">
      <c r="A583" s="1" t="s">
        <v>680</v>
      </c>
      <c r="B583" s="1" t="s">
        <v>1265</v>
      </c>
      <c r="C583" s="1" t="s">
        <v>1673</v>
      </c>
      <c r="D583" s="1" t="s">
        <v>1794</v>
      </c>
      <c r="E583" s="3">
        <v>29.244444444444444</v>
      </c>
      <c r="F583" s="3">
        <v>3.7646666666666664</v>
      </c>
      <c r="G583" s="3">
        <v>8.8888888888888892E-2</v>
      </c>
      <c r="H583" s="3">
        <v>0.15555555555555556</v>
      </c>
      <c r="I583" s="3">
        <v>0.26666666666666666</v>
      </c>
      <c r="J583" s="3">
        <v>0</v>
      </c>
      <c r="K583" s="3">
        <v>0</v>
      </c>
      <c r="L583" s="3">
        <v>1.4222222222222223E-2</v>
      </c>
      <c r="M583" s="3">
        <v>3.3333333333333333E-2</v>
      </c>
      <c r="N583" s="3">
        <v>1.6662222222222223</v>
      </c>
      <c r="O583" s="3">
        <f>SUM(Table2[[#This Row],[Qualified Social Work Staff Hours]:[Other Social Work Staff Hours]])/Table2[[#This Row],[MDS Census]]</f>
        <v>5.8115501519756849E-2</v>
      </c>
      <c r="P583" s="3">
        <v>1.2717777777777779</v>
      </c>
      <c r="Q583" s="3">
        <v>2.8841111111111108</v>
      </c>
      <c r="R583" s="3">
        <f>SUM(Table2[[#This Row],[Qualified Activities Professional Hours]:[Other Activities Professional Hours]])/Table2[[#This Row],[MDS Census]]</f>
        <v>0.14210866261398175</v>
      </c>
      <c r="S583" s="3">
        <v>1.4119999999999999</v>
      </c>
      <c r="T583" s="3">
        <v>0</v>
      </c>
      <c r="U583" s="3">
        <v>0</v>
      </c>
      <c r="V583" s="3">
        <f>SUM(Table2[[#This Row],[Occupational Therapist Hours]:[OT Aide Hours]])/Table2[[#This Row],[MDS Census]]</f>
        <v>4.8282674772036474E-2</v>
      </c>
      <c r="W583" s="3">
        <v>0.93888888888888877</v>
      </c>
      <c r="X583" s="3">
        <v>3.1111111111111114E-3</v>
      </c>
      <c r="Y583" s="3">
        <v>0</v>
      </c>
      <c r="Z583" s="3">
        <f>SUM(Table2[[#This Row],[Physical Therapist (PT) Hours]:[PT Aide Hours]])/Table2[[#This Row],[MDS Census]]</f>
        <v>3.2211246200607897E-2</v>
      </c>
      <c r="AA583" s="3">
        <v>0</v>
      </c>
      <c r="AB583" s="3">
        <v>0</v>
      </c>
      <c r="AC583" s="3">
        <v>0</v>
      </c>
      <c r="AD583" s="3">
        <v>0</v>
      </c>
      <c r="AE583" s="3">
        <v>0</v>
      </c>
      <c r="AF583" s="3">
        <v>0</v>
      </c>
      <c r="AG583" s="3">
        <v>0</v>
      </c>
      <c r="AH583" s="1" t="s">
        <v>581</v>
      </c>
      <c r="AI583" s="17">
        <v>5</v>
      </c>
      <c r="AJ583" s="1"/>
    </row>
    <row r="584" spans="1:36" x14ac:dyDescent="0.2">
      <c r="A584" s="1" t="s">
        <v>680</v>
      </c>
      <c r="B584" s="1" t="s">
        <v>1266</v>
      </c>
      <c r="C584" s="1" t="s">
        <v>1461</v>
      </c>
      <c r="D584" s="1" t="s">
        <v>1741</v>
      </c>
      <c r="E584" s="3">
        <v>38.744444444444447</v>
      </c>
      <c r="F584" s="3">
        <v>5.1555555555555559</v>
      </c>
      <c r="G584" s="3">
        <v>0</v>
      </c>
      <c r="H584" s="3">
        <v>0</v>
      </c>
      <c r="I584" s="3">
        <v>5.2444444444444445</v>
      </c>
      <c r="J584" s="3">
        <v>0</v>
      </c>
      <c r="K584" s="3">
        <v>0</v>
      </c>
      <c r="L584" s="3">
        <v>1.9053333333333335</v>
      </c>
      <c r="M584" s="3">
        <v>5.1555555555555559</v>
      </c>
      <c r="N584" s="3">
        <v>0</v>
      </c>
      <c r="O584" s="3">
        <f>SUM(Table2[[#This Row],[Qualified Social Work Staff Hours]:[Other Social Work Staff Hours]])/Table2[[#This Row],[MDS Census]]</f>
        <v>0.13306567249784915</v>
      </c>
      <c r="P584" s="3">
        <v>5.5111111111111111</v>
      </c>
      <c r="Q584" s="3">
        <v>21.260333333333332</v>
      </c>
      <c r="R584" s="3">
        <f>SUM(Table2[[#This Row],[Qualified Activities Professional Hours]:[Other Activities Professional Hours]])/Table2[[#This Row],[MDS Census]]</f>
        <v>0.69097505018640648</v>
      </c>
      <c r="S584" s="3">
        <v>2.8914444444444451</v>
      </c>
      <c r="T584" s="3">
        <v>5.6837777777777765</v>
      </c>
      <c r="U584" s="3">
        <v>0</v>
      </c>
      <c r="V584" s="3">
        <f>SUM(Table2[[#This Row],[Occupational Therapist Hours]:[OT Aide Hours]])/Table2[[#This Row],[MDS Census]]</f>
        <v>0.22132778893031255</v>
      </c>
      <c r="W584" s="3">
        <v>3.5634444444444435</v>
      </c>
      <c r="X584" s="3">
        <v>1.4123333333333332</v>
      </c>
      <c r="Y584" s="3">
        <v>5.1922222222222203</v>
      </c>
      <c r="Z584" s="3">
        <f>SUM(Table2[[#This Row],[Physical Therapist (PT) Hours]:[PT Aide Hours]])/Table2[[#This Row],[MDS Census]]</f>
        <v>0.26243762546601657</v>
      </c>
      <c r="AA584" s="3">
        <v>0</v>
      </c>
      <c r="AB584" s="3">
        <v>0</v>
      </c>
      <c r="AC584" s="3">
        <v>0</v>
      </c>
      <c r="AD584" s="3">
        <v>0</v>
      </c>
      <c r="AE584" s="3">
        <v>0</v>
      </c>
      <c r="AF584" s="3">
        <v>0</v>
      </c>
      <c r="AG584" s="3">
        <v>0</v>
      </c>
      <c r="AH584" s="1" t="s">
        <v>582</v>
      </c>
      <c r="AI584" s="17">
        <v>5</v>
      </c>
      <c r="AJ584" s="1"/>
    </row>
    <row r="585" spans="1:36" x14ac:dyDescent="0.2">
      <c r="A585" s="1" t="s">
        <v>680</v>
      </c>
      <c r="B585" s="1" t="s">
        <v>1267</v>
      </c>
      <c r="C585" s="1" t="s">
        <v>1376</v>
      </c>
      <c r="D585" s="1" t="s">
        <v>1751</v>
      </c>
      <c r="E585" s="3">
        <v>33.288888888888891</v>
      </c>
      <c r="F585" s="3">
        <v>5.333333333333333</v>
      </c>
      <c r="G585" s="3">
        <v>8.8888888888888892E-2</v>
      </c>
      <c r="H585" s="3">
        <v>0.10555555555555556</v>
      </c>
      <c r="I585" s="3">
        <v>0.44444444444444442</v>
      </c>
      <c r="J585" s="3">
        <v>0</v>
      </c>
      <c r="K585" s="3">
        <v>0.97777777777777775</v>
      </c>
      <c r="L585" s="3">
        <v>2.6240000000000001</v>
      </c>
      <c r="M585" s="3">
        <v>0</v>
      </c>
      <c r="N585" s="3">
        <v>5.4333333333333336</v>
      </c>
      <c r="O585" s="3">
        <f>SUM(Table2[[#This Row],[Qualified Social Work Staff Hours]:[Other Social Work Staff Hours]])/Table2[[#This Row],[MDS Census]]</f>
        <v>0.16321762349799732</v>
      </c>
      <c r="P585" s="3">
        <v>3.1527777777777777</v>
      </c>
      <c r="Q585" s="3">
        <v>10.311111111111112</v>
      </c>
      <c r="R585" s="3">
        <f>SUM(Table2[[#This Row],[Qualified Activities Professional Hours]:[Other Activities Professional Hours]])/Table2[[#This Row],[MDS Census]]</f>
        <v>0.40445594125500661</v>
      </c>
      <c r="S585" s="3">
        <v>2.2046666666666668</v>
      </c>
      <c r="T585" s="3">
        <v>5.6001111111111106</v>
      </c>
      <c r="U585" s="3">
        <v>0</v>
      </c>
      <c r="V585" s="3">
        <f>SUM(Table2[[#This Row],[Occupational Therapist Hours]:[OT Aide Hours]])/Table2[[#This Row],[MDS Census]]</f>
        <v>0.23445594125500666</v>
      </c>
      <c r="W585" s="3">
        <v>2.1086666666666671</v>
      </c>
      <c r="X585" s="3">
        <v>10.681222222222221</v>
      </c>
      <c r="Y585" s="3">
        <v>2.08</v>
      </c>
      <c r="Z585" s="3">
        <f>SUM(Table2[[#This Row],[Physical Therapist (PT) Hours]:[PT Aide Hours]])/Table2[[#This Row],[MDS Census]]</f>
        <v>0.44669225634178905</v>
      </c>
      <c r="AA585" s="3">
        <v>0</v>
      </c>
      <c r="AB585" s="3">
        <v>0</v>
      </c>
      <c r="AC585" s="3">
        <v>0</v>
      </c>
      <c r="AD585" s="3">
        <v>0</v>
      </c>
      <c r="AE585" s="3">
        <v>0</v>
      </c>
      <c r="AF585" s="3">
        <v>0</v>
      </c>
      <c r="AG585" s="3">
        <v>0</v>
      </c>
      <c r="AH585" s="1" t="s">
        <v>583</v>
      </c>
      <c r="AI585" s="17">
        <v>5</v>
      </c>
      <c r="AJ585" s="1"/>
    </row>
    <row r="586" spans="1:36" x14ac:dyDescent="0.2">
      <c r="A586" s="1" t="s">
        <v>680</v>
      </c>
      <c r="B586" s="1" t="s">
        <v>1268</v>
      </c>
      <c r="C586" s="1" t="s">
        <v>1620</v>
      </c>
      <c r="D586" s="1" t="s">
        <v>1741</v>
      </c>
      <c r="E586" s="3">
        <v>58.533333333333331</v>
      </c>
      <c r="F586" s="3">
        <v>7.583333333333333</v>
      </c>
      <c r="G586" s="3">
        <v>0.7</v>
      </c>
      <c r="H586" s="3">
        <v>0</v>
      </c>
      <c r="I586" s="3">
        <v>5.498333333333334</v>
      </c>
      <c r="J586" s="3">
        <v>0</v>
      </c>
      <c r="K586" s="3">
        <v>0</v>
      </c>
      <c r="L586" s="3">
        <v>6.5943333333333349</v>
      </c>
      <c r="M586" s="3">
        <v>4.833333333333333</v>
      </c>
      <c r="N586" s="3">
        <v>5.1461111111111117</v>
      </c>
      <c r="O586" s="3">
        <f>SUM(Table2[[#This Row],[Qualified Social Work Staff Hours]:[Other Social Work Staff Hours]])/Table2[[#This Row],[MDS Census]]</f>
        <v>0.17049164768413061</v>
      </c>
      <c r="P586" s="3">
        <v>10.205555555555556</v>
      </c>
      <c r="Q586" s="3">
        <v>22.920222222222229</v>
      </c>
      <c r="R586" s="3">
        <f>SUM(Table2[[#This Row],[Qualified Activities Professional Hours]:[Other Activities Professional Hours]])/Table2[[#This Row],[MDS Census]]</f>
        <v>0.56593014426727428</v>
      </c>
      <c r="S586" s="3">
        <v>6.7602222222222252</v>
      </c>
      <c r="T586" s="3">
        <v>14.244555555555557</v>
      </c>
      <c r="U586" s="3">
        <v>0</v>
      </c>
      <c r="V586" s="3">
        <f>SUM(Table2[[#This Row],[Occupational Therapist Hours]:[OT Aide Hours]])/Table2[[#This Row],[MDS Census]]</f>
        <v>0.35885155656795759</v>
      </c>
      <c r="W586" s="3">
        <v>7.8826666666666689</v>
      </c>
      <c r="X586" s="3">
        <v>17.324555555555563</v>
      </c>
      <c r="Y586" s="3">
        <v>0</v>
      </c>
      <c r="Z586" s="3">
        <f>SUM(Table2[[#This Row],[Physical Therapist (PT) Hours]:[PT Aide Hours]])/Table2[[#This Row],[MDS Census]]</f>
        <v>0.4306473044798787</v>
      </c>
      <c r="AA586" s="3">
        <v>0</v>
      </c>
      <c r="AB586" s="3">
        <v>0</v>
      </c>
      <c r="AC586" s="3">
        <v>0.56055555555555547</v>
      </c>
      <c r="AD586" s="3">
        <v>40.318777777777782</v>
      </c>
      <c r="AE586" s="3">
        <v>0</v>
      </c>
      <c r="AF586" s="3">
        <v>0</v>
      </c>
      <c r="AG586" s="3">
        <v>0</v>
      </c>
      <c r="AH586" s="1" t="s">
        <v>584</v>
      </c>
      <c r="AI586" s="17">
        <v>5</v>
      </c>
      <c r="AJ586" s="1"/>
    </row>
    <row r="587" spans="1:36" x14ac:dyDescent="0.2">
      <c r="A587" s="1" t="s">
        <v>680</v>
      </c>
      <c r="B587" s="1" t="s">
        <v>1269</v>
      </c>
      <c r="C587" s="1" t="s">
        <v>1403</v>
      </c>
      <c r="D587" s="1" t="s">
        <v>1734</v>
      </c>
      <c r="E587" s="3">
        <v>28.922222222222221</v>
      </c>
      <c r="F587" s="3">
        <v>13.511999999999997</v>
      </c>
      <c r="G587" s="3">
        <v>0</v>
      </c>
      <c r="H587" s="3">
        <v>0.11900000000000001</v>
      </c>
      <c r="I587" s="3">
        <v>0</v>
      </c>
      <c r="J587" s="3">
        <v>0</v>
      </c>
      <c r="K587" s="3">
        <v>0</v>
      </c>
      <c r="L587" s="3">
        <v>0.45811111111111108</v>
      </c>
      <c r="M587" s="3">
        <v>0.15088888888888888</v>
      </c>
      <c r="N587" s="3">
        <v>5.546111111111113</v>
      </c>
      <c r="O587" s="3">
        <f>SUM(Table2[[#This Row],[Qualified Social Work Staff Hours]:[Other Social Work Staff Hours]])/Table2[[#This Row],[MDS Census]]</f>
        <v>0.19697656550134468</v>
      </c>
      <c r="P587" s="3">
        <v>4.9676666666666653</v>
      </c>
      <c r="Q587" s="3">
        <v>4.8506666666666671</v>
      </c>
      <c r="R587" s="3">
        <f>SUM(Table2[[#This Row],[Qualified Activities Professional Hours]:[Other Activities Professional Hours]])/Table2[[#This Row],[MDS Census]]</f>
        <v>0.33947368421052626</v>
      </c>
      <c r="S587" s="3">
        <v>0.30833333333333335</v>
      </c>
      <c r="T587" s="3">
        <v>2.6337777777777771</v>
      </c>
      <c r="U587" s="3">
        <v>0</v>
      </c>
      <c r="V587" s="3">
        <f>SUM(Table2[[#This Row],[Occupational Therapist Hours]:[OT Aide Hours]])/Table2[[#This Row],[MDS Census]]</f>
        <v>0.10172493276988089</v>
      </c>
      <c r="W587" s="3">
        <v>0.51244444444444448</v>
      </c>
      <c r="X587" s="3">
        <v>2.7375555555555553</v>
      </c>
      <c r="Y587" s="3">
        <v>6.8379999999999992</v>
      </c>
      <c r="Z587" s="3">
        <f>SUM(Table2[[#This Row],[Physical Therapist (PT) Hours]:[PT Aide Hours]])/Table2[[#This Row],[MDS Census]]</f>
        <v>0.34879754129850171</v>
      </c>
      <c r="AA587" s="3">
        <v>0</v>
      </c>
      <c r="AB587" s="3">
        <v>0</v>
      </c>
      <c r="AC587" s="3">
        <v>0</v>
      </c>
      <c r="AD587" s="3">
        <v>0</v>
      </c>
      <c r="AE587" s="3">
        <v>0</v>
      </c>
      <c r="AF587" s="3">
        <v>0</v>
      </c>
      <c r="AG587" s="3">
        <v>0</v>
      </c>
      <c r="AH587" s="1" t="s">
        <v>585</v>
      </c>
      <c r="AI587" s="17">
        <v>5</v>
      </c>
      <c r="AJ587" s="1"/>
    </row>
    <row r="588" spans="1:36" x14ac:dyDescent="0.2">
      <c r="A588" s="1" t="s">
        <v>680</v>
      </c>
      <c r="B588" s="1" t="s">
        <v>1270</v>
      </c>
      <c r="C588" s="1" t="s">
        <v>1674</v>
      </c>
      <c r="D588" s="1" t="s">
        <v>1752</v>
      </c>
      <c r="E588" s="3">
        <v>49.011111111111113</v>
      </c>
      <c r="F588" s="3">
        <v>32.841111111111118</v>
      </c>
      <c r="G588" s="3">
        <v>0.14444444444444443</v>
      </c>
      <c r="H588" s="3">
        <v>0.32222222222222224</v>
      </c>
      <c r="I588" s="3">
        <v>0.93333333333333335</v>
      </c>
      <c r="J588" s="3">
        <v>0</v>
      </c>
      <c r="K588" s="3">
        <v>0</v>
      </c>
      <c r="L588" s="3">
        <v>1.682333333333333</v>
      </c>
      <c r="M588" s="3">
        <v>5.5922222222222251</v>
      </c>
      <c r="N588" s="3">
        <v>0</v>
      </c>
      <c r="O588" s="3">
        <f>SUM(Table2[[#This Row],[Qualified Social Work Staff Hours]:[Other Social Work Staff Hours]])/Table2[[#This Row],[MDS Census]]</f>
        <v>0.11410111085921565</v>
      </c>
      <c r="P588" s="3">
        <v>5.3388888888888886</v>
      </c>
      <c r="Q588" s="3">
        <v>12.333333333333336</v>
      </c>
      <c r="R588" s="3">
        <f>SUM(Table2[[#This Row],[Qualified Activities Professional Hours]:[Other Activities Professional Hours]])/Table2[[#This Row],[MDS Census]]</f>
        <v>0.36057583314441172</v>
      </c>
      <c r="S588" s="3">
        <v>2.8266666666666667</v>
      </c>
      <c r="T588" s="3">
        <v>2.5596666666666672</v>
      </c>
      <c r="U588" s="3">
        <v>0</v>
      </c>
      <c r="V588" s="3">
        <f>SUM(Table2[[#This Row],[Occupational Therapist Hours]:[OT Aide Hours]])/Table2[[#This Row],[MDS Census]]</f>
        <v>0.10990024937655861</v>
      </c>
      <c r="W588" s="3">
        <v>1.5690000000000006</v>
      </c>
      <c r="X588" s="3">
        <v>7.459888888888889</v>
      </c>
      <c r="Y588" s="3">
        <v>0</v>
      </c>
      <c r="Z588" s="3">
        <f>SUM(Table2[[#This Row],[Physical Therapist (PT) Hours]:[PT Aide Hours]])/Table2[[#This Row],[MDS Census]]</f>
        <v>0.18422126501927003</v>
      </c>
      <c r="AA588" s="3">
        <v>0</v>
      </c>
      <c r="AB588" s="3">
        <v>0</v>
      </c>
      <c r="AC588" s="3">
        <v>0</v>
      </c>
      <c r="AD588" s="3">
        <v>0</v>
      </c>
      <c r="AE588" s="3">
        <v>0</v>
      </c>
      <c r="AF588" s="3">
        <v>0</v>
      </c>
      <c r="AG588" s="3">
        <v>0</v>
      </c>
      <c r="AH588" s="1" t="s">
        <v>586</v>
      </c>
      <c r="AI588" s="17">
        <v>5</v>
      </c>
      <c r="AJ588" s="1"/>
    </row>
    <row r="589" spans="1:36" x14ac:dyDescent="0.2">
      <c r="A589" s="1" t="s">
        <v>680</v>
      </c>
      <c r="B589" s="1" t="s">
        <v>1271</v>
      </c>
      <c r="C589" s="1" t="s">
        <v>1675</v>
      </c>
      <c r="D589" s="1" t="s">
        <v>1789</v>
      </c>
      <c r="E589" s="3">
        <v>35.511111111111113</v>
      </c>
      <c r="F589" s="3">
        <v>5.7142222222222285</v>
      </c>
      <c r="G589" s="3">
        <v>0</v>
      </c>
      <c r="H589" s="3">
        <v>0.15555555555555556</v>
      </c>
      <c r="I589" s="3">
        <v>0.26666666666666666</v>
      </c>
      <c r="J589" s="3">
        <v>0</v>
      </c>
      <c r="K589" s="3">
        <v>0</v>
      </c>
      <c r="L589" s="3">
        <v>1.2183333333333339</v>
      </c>
      <c r="M589" s="3">
        <v>0</v>
      </c>
      <c r="N589" s="3">
        <v>9.2850000000000019</v>
      </c>
      <c r="O589" s="3">
        <f>SUM(Table2[[#This Row],[Qualified Social Work Staff Hours]:[Other Social Work Staff Hours]])/Table2[[#This Row],[MDS Census]]</f>
        <v>0.26146745932415522</v>
      </c>
      <c r="P589" s="3">
        <v>0</v>
      </c>
      <c r="Q589" s="3">
        <v>0</v>
      </c>
      <c r="R589" s="3">
        <f>SUM(Table2[[#This Row],[Qualified Activities Professional Hours]:[Other Activities Professional Hours]])/Table2[[#This Row],[MDS Census]]</f>
        <v>0</v>
      </c>
      <c r="S589" s="3">
        <v>0.68566666666666665</v>
      </c>
      <c r="T589" s="3">
        <v>3.8119999999999998</v>
      </c>
      <c r="U589" s="3">
        <v>0</v>
      </c>
      <c r="V589" s="3">
        <f>SUM(Table2[[#This Row],[Occupational Therapist Hours]:[OT Aide Hours]])/Table2[[#This Row],[MDS Census]]</f>
        <v>0.12665519399249059</v>
      </c>
      <c r="W589" s="3">
        <v>0.58133333333333337</v>
      </c>
      <c r="X589" s="3">
        <v>4.8574444444444449</v>
      </c>
      <c r="Y589" s="3">
        <v>0.3657777777777777</v>
      </c>
      <c r="Z589" s="3">
        <f>SUM(Table2[[#This Row],[Physical Therapist (PT) Hours]:[PT Aide Hours]])/Table2[[#This Row],[MDS Census]]</f>
        <v>0.16345744680851065</v>
      </c>
      <c r="AA589" s="3">
        <v>0</v>
      </c>
      <c r="AB589" s="3">
        <v>0</v>
      </c>
      <c r="AC589" s="3">
        <v>0</v>
      </c>
      <c r="AD589" s="3">
        <v>0</v>
      </c>
      <c r="AE589" s="3">
        <v>0</v>
      </c>
      <c r="AF589" s="3">
        <v>0</v>
      </c>
      <c r="AG589" s="3">
        <v>0</v>
      </c>
      <c r="AH589" s="1" t="s">
        <v>587</v>
      </c>
      <c r="AI589" s="17">
        <v>5</v>
      </c>
      <c r="AJ589" s="1"/>
    </row>
    <row r="590" spans="1:36" x14ac:dyDescent="0.2">
      <c r="A590" s="1" t="s">
        <v>680</v>
      </c>
      <c r="B590" s="1" t="s">
        <v>1272</v>
      </c>
      <c r="C590" s="1" t="s">
        <v>1676</v>
      </c>
      <c r="D590" s="1" t="s">
        <v>1760</v>
      </c>
      <c r="E590" s="3">
        <v>56.555555555555557</v>
      </c>
      <c r="F590" s="3">
        <v>5.0666666666666664</v>
      </c>
      <c r="G590" s="3">
        <v>0.13333333333333333</v>
      </c>
      <c r="H590" s="3">
        <v>0</v>
      </c>
      <c r="I590" s="3">
        <v>0.26666666666666666</v>
      </c>
      <c r="J590" s="3">
        <v>0</v>
      </c>
      <c r="K590" s="3">
        <v>0</v>
      </c>
      <c r="L590" s="3">
        <v>0.5685555555555557</v>
      </c>
      <c r="M590" s="3">
        <v>0</v>
      </c>
      <c r="N590" s="3">
        <v>0</v>
      </c>
      <c r="O590" s="3">
        <f>SUM(Table2[[#This Row],[Qualified Social Work Staff Hours]:[Other Social Work Staff Hours]])/Table2[[#This Row],[MDS Census]]</f>
        <v>0</v>
      </c>
      <c r="P590" s="3">
        <v>0</v>
      </c>
      <c r="Q590" s="3">
        <v>9.8527777777777779</v>
      </c>
      <c r="R590" s="3">
        <f>SUM(Table2[[#This Row],[Qualified Activities Professional Hours]:[Other Activities Professional Hours]])/Table2[[#This Row],[MDS Census]]</f>
        <v>0.17421414538310412</v>
      </c>
      <c r="S590" s="3">
        <v>5.7391111111111126</v>
      </c>
      <c r="T590" s="3">
        <v>5.1371111111111123</v>
      </c>
      <c r="U590" s="3">
        <v>0</v>
      </c>
      <c r="V590" s="3">
        <f>SUM(Table2[[#This Row],[Occupational Therapist Hours]:[OT Aide Hours]])/Table2[[#This Row],[MDS Census]]</f>
        <v>0.1923104125736739</v>
      </c>
      <c r="W590" s="3">
        <v>4.7974444444444426</v>
      </c>
      <c r="X590" s="3">
        <v>4.6811111111111128</v>
      </c>
      <c r="Y590" s="3">
        <v>0</v>
      </c>
      <c r="Z590" s="3">
        <f>SUM(Table2[[#This Row],[Physical Therapist (PT) Hours]:[PT Aide Hours]])/Table2[[#This Row],[MDS Census]]</f>
        <v>0.16759724950884086</v>
      </c>
      <c r="AA590" s="3">
        <v>0</v>
      </c>
      <c r="AB590" s="3">
        <v>0</v>
      </c>
      <c r="AC590" s="3">
        <v>0</v>
      </c>
      <c r="AD590" s="3">
        <v>0</v>
      </c>
      <c r="AE590" s="3">
        <v>0</v>
      </c>
      <c r="AF590" s="3">
        <v>0</v>
      </c>
      <c r="AG590" s="3">
        <v>0</v>
      </c>
      <c r="AH590" s="1" t="s">
        <v>588</v>
      </c>
      <c r="AI590" s="17">
        <v>5</v>
      </c>
      <c r="AJ590" s="1"/>
    </row>
    <row r="591" spans="1:36" x14ac:dyDescent="0.2">
      <c r="A591" s="1" t="s">
        <v>680</v>
      </c>
      <c r="B591" s="1" t="s">
        <v>1273</v>
      </c>
      <c r="C591" s="1" t="s">
        <v>1496</v>
      </c>
      <c r="D591" s="1" t="s">
        <v>1753</v>
      </c>
      <c r="E591" s="3">
        <v>36.288888888888891</v>
      </c>
      <c r="F591" s="3">
        <v>5.2666666666666666</v>
      </c>
      <c r="G591" s="3">
        <v>0</v>
      </c>
      <c r="H591" s="3">
        <v>0.16388888888888889</v>
      </c>
      <c r="I591" s="3">
        <v>0.5444444444444444</v>
      </c>
      <c r="J591" s="3">
        <v>0</v>
      </c>
      <c r="K591" s="3">
        <v>0</v>
      </c>
      <c r="L591" s="3">
        <v>0</v>
      </c>
      <c r="M591" s="3">
        <v>5.2027777777777775</v>
      </c>
      <c r="N591" s="3">
        <v>5.4027777777777777</v>
      </c>
      <c r="O591" s="3">
        <f>SUM(Table2[[#This Row],[Qualified Social Work Staff Hours]:[Other Social Work Staff Hours]])/Table2[[#This Row],[MDS Census]]</f>
        <v>0.29225352112676051</v>
      </c>
      <c r="P591" s="3">
        <v>5.4</v>
      </c>
      <c r="Q591" s="3">
        <v>16.180555555555557</v>
      </c>
      <c r="R591" s="3">
        <f>SUM(Table2[[#This Row],[Qualified Activities Professional Hours]:[Other Activities Professional Hours]])/Table2[[#This Row],[MDS Census]]</f>
        <v>0.59468769136558475</v>
      </c>
      <c r="S591" s="3">
        <v>3.4612222222222222</v>
      </c>
      <c r="T591" s="3">
        <v>8.5474444444444462</v>
      </c>
      <c r="U591" s="3">
        <v>0</v>
      </c>
      <c r="V591" s="3">
        <f>SUM(Table2[[#This Row],[Occupational Therapist Hours]:[OT Aide Hours]])/Table2[[#This Row],[MDS Census]]</f>
        <v>0.33091855480710353</v>
      </c>
      <c r="W591" s="3">
        <v>0.50644444444444447</v>
      </c>
      <c r="X591" s="3">
        <v>4.1743333333333323</v>
      </c>
      <c r="Y591" s="3">
        <v>0</v>
      </c>
      <c r="Z591" s="3">
        <f>SUM(Table2[[#This Row],[Physical Therapist (PT) Hours]:[PT Aide Hours]])/Table2[[#This Row],[MDS Census]]</f>
        <v>0.12898652786282913</v>
      </c>
      <c r="AA591" s="3">
        <v>0</v>
      </c>
      <c r="AB591" s="3">
        <v>0.1111111111111111</v>
      </c>
      <c r="AC591" s="3">
        <v>0</v>
      </c>
      <c r="AD591" s="3">
        <v>0</v>
      </c>
      <c r="AE591" s="3">
        <v>0</v>
      </c>
      <c r="AF591" s="3">
        <v>0</v>
      </c>
      <c r="AG591" s="3">
        <v>1.9444444444444445E-2</v>
      </c>
      <c r="AH591" s="1" t="s">
        <v>589</v>
      </c>
      <c r="AI591" s="17">
        <v>5</v>
      </c>
      <c r="AJ591" s="1"/>
    </row>
    <row r="592" spans="1:36" x14ac:dyDescent="0.2">
      <c r="A592" s="1" t="s">
        <v>680</v>
      </c>
      <c r="B592" s="1" t="s">
        <v>1274</v>
      </c>
      <c r="C592" s="1" t="s">
        <v>1491</v>
      </c>
      <c r="D592" s="1" t="s">
        <v>1729</v>
      </c>
      <c r="E592" s="3">
        <v>38.133333333333333</v>
      </c>
      <c r="F592" s="3">
        <v>7.9998888888888953</v>
      </c>
      <c r="G592" s="3">
        <v>0</v>
      </c>
      <c r="H592" s="3">
        <v>0.17533333333333334</v>
      </c>
      <c r="I592" s="3">
        <v>0.28333333333333333</v>
      </c>
      <c r="J592" s="3">
        <v>0</v>
      </c>
      <c r="K592" s="3">
        <v>0</v>
      </c>
      <c r="L592" s="3">
        <v>0.42966666666666653</v>
      </c>
      <c r="M592" s="3">
        <v>0</v>
      </c>
      <c r="N592" s="3">
        <v>4.9896666666666665</v>
      </c>
      <c r="O592" s="3">
        <f>SUM(Table2[[#This Row],[Qualified Social Work Staff Hours]:[Other Social Work Staff Hours]])/Table2[[#This Row],[MDS Census]]</f>
        <v>0.13084790209790209</v>
      </c>
      <c r="P592" s="3">
        <v>5.7107777777777784</v>
      </c>
      <c r="Q592" s="3">
        <v>0</v>
      </c>
      <c r="R592" s="3">
        <f>SUM(Table2[[#This Row],[Qualified Activities Professional Hours]:[Other Activities Professional Hours]])/Table2[[#This Row],[MDS Census]]</f>
        <v>0.14975815850815852</v>
      </c>
      <c r="S592" s="3">
        <v>0.53133333333333344</v>
      </c>
      <c r="T592" s="3">
        <v>2.213111111111111</v>
      </c>
      <c r="U592" s="3">
        <v>0</v>
      </c>
      <c r="V592" s="3">
        <f>SUM(Table2[[#This Row],[Occupational Therapist Hours]:[OT Aide Hours]])/Table2[[#This Row],[MDS Census]]</f>
        <v>7.1969696969696975E-2</v>
      </c>
      <c r="W592" s="3">
        <v>0.5644444444444443</v>
      </c>
      <c r="X592" s="3">
        <v>6.2288888888888865</v>
      </c>
      <c r="Y592" s="3">
        <v>0.40188888888888891</v>
      </c>
      <c r="Z592" s="3">
        <f>SUM(Table2[[#This Row],[Physical Therapist (PT) Hours]:[PT Aide Hours]])/Table2[[#This Row],[MDS Census]]</f>
        <v>0.18868589743589739</v>
      </c>
      <c r="AA592" s="3">
        <v>0</v>
      </c>
      <c r="AB592" s="3">
        <v>0</v>
      </c>
      <c r="AC592" s="3">
        <v>0</v>
      </c>
      <c r="AD592" s="3">
        <v>0</v>
      </c>
      <c r="AE592" s="3">
        <v>0</v>
      </c>
      <c r="AF592" s="3">
        <v>0</v>
      </c>
      <c r="AG592" s="3">
        <v>0</v>
      </c>
      <c r="AH592" s="1" t="s">
        <v>590</v>
      </c>
      <c r="AI592" s="17">
        <v>5</v>
      </c>
      <c r="AJ592" s="1"/>
    </row>
    <row r="593" spans="1:36" x14ac:dyDescent="0.2">
      <c r="A593" s="1" t="s">
        <v>680</v>
      </c>
      <c r="B593" s="1" t="s">
        <v>1275</v>
      </c>
      <c r="C593" s="1" t="s">
        <v>1535</v>
      </c>
      <c r="D593" s="1" t="s">
        <v>1733</v>
      </c>
      <c r="E593" s="3">
        <v>12.811111111111112</v>
      </c>
      <c r="F593" s="3">
        <v>11.2</v>
      </c>
      <c r="G593" s="3">
        <v>0.57777777777777772</v>
      </c>
      <c r="H593" s="3">
        <v>8.7666666666666671E-2</v>
      </c>
      <c r="I593" s="3">
        <v>5.6</v>
      </c>
      <c r="J593" s="3">
        <v>0</v>
      </c>
      <c r="K593" s="3">
        <v>0</v>
      </c>
      <c r="L593" s="3">
        <v>0.58422222222222231</v>
      </c>
      <c r="M593" s="3">
        <v>3.3333333333333333E-2</v>
      </c>
      <c r="N593" s="3">
        <v>0</v>
      </c>
      <c r="O593" s="3">
        <f>SUM(Table2[[#This Row],[Qualified Social Work Staff Hours]:[Other Social Work Staff Hours]])/Table2[[#This Row],[MDS Census]]</f>
        <v>2.6019080659150044E-3</v>
      </c>
      <c r="P593" s="3">
        <v>5.6888888888888891</v>
      </c>
      <c r="Q593" s="3">
        <v>7.9305555555555554</v>
      </c>
      <c r="R593" s="3">
        <f>SUM(Table2[[#This Row],[Qualified Activities Professional Hours]:[Other Activities Professional Hours]])/Table2[[#This Row],[MDS Census]]</f>
        <v>1.0630962705984388</v>
      </c>
      <c r="S593" s="3">
        <v>1.7773333333333332</v>
      </c>
      <c r="T593" s="3">
        <v>0</v>
      </c>
      <c r="U593" s="3">
        <v>0</v>
      </c>
      <c r="V593" s="3">
        <f>SUM(Table2[[#This Row],[Occupational Therapist Hours]:[OT Aide Hours]])/Table2[[#This Row],[MDS Census]]</f>
        <v>0.13873373807458803</v>
      </c>
      <c r="W593" s="3">
        <v>0.57011111111111135</v>
      </c>
      <c r="X593" s="3">
        <v>3.1672222222222222</v>
      </c>
      <c r="Y593" s="3">
        <v>0</v>
      </c>
      <c r="Z593" s="3">
        <f>SUM(Table2[[#This Row],[Physical Therapist (PT) Hours]:[PT Aide Hours]])/Table2[[#This Row],[MDS Census]]</f>
        <v>0.29172593235039029</v>
      </c>
      <c r="AA593" s="3">
        <v>0</v>
      </c>
      <c r="AB593" s="3">
        <v>0</v>
      </c>
      <c r="AC593" s="3">
        <v>0</v>
      </c>
      <c r="AD593" s="3">
        <v>0</v>
      </c>
      <c r="AE593" s="3">
        <v>0</v>
      </c>
      <c r="AF593" s="3">
        <v>0</v>
      </c>
      <c r="AG593" s="3">
        <v>0</v>
      </c>
      <c r="AH593" s="1" t="s">
        <v>591</v>
      </c>
      <c r="AI593" s="17">
        <v>5</v>
      </c>
      <c r="AJ593" s="1"/>
    </row>
    <row r="594" spans="1:36" x14ac:dyDescent="0.2">
      <c r="A594" s="1" t="s">
        <v>680</v>
      </c>
      <c r="B594" s="1" t="s">
        <v>1276</v>
      </c>
      <c r="C594" s="1" t="s">
        <v>1677</v>
      </c>
      <c r="D594" s="1" t="s">
        <v>1723</v>
      </c>
      <c r="E594" s="3">
        <v>24.977777777777778</v>
      </c>
      <c r="F594" s="3">
        <v>5.333333333333333</v>
      </c>
      <c r="G594" s="3">
        <v>0</v>
      </c>
      <c r="H594" s="3">
        <v>0</v>
      </c>
      <c r="I594" s="3">
        <v>0.26666666666666666</v>
      </c>
      <c r="J594" s="3">
        <v>0</v>
      </c>
      <c r="K594" s="3">
        <v>0</v>
      </c>
      <c r="L594" s="3">
        <v>1.1500000000000001</v>
      </c>
      <c r="M594" s="3">
        <v>4.8811111111111112</v>
      </c>
      <c r="N594" s="3">
        <v>0</v>
      </c>
      <c r="O594" s="3">
        <f>SUM(Table2[[#This Row],[Qualified Social Work Staff Hours]:[Other Social Work Staff Hours]])/Table2[[#This Row],[MDS Census]]</f>
        <v>0.19541814946619218</v>
      </c>
      <c r="P594" s="3">
        <v>6.7122222222222199</v>
      </c>
      <c r="Q594" s="3">
        <v>0</v>
      </c>
      <c r="R594" s="3">
        <f>SUM(Table2[[#This Row],[Qualified Activities Professional Hours]:[Other Activities Professional Hours]])/Table2[[#This Row],[MDS Census]]</f>
        <v>0.26872775800711735</v>
      </c>
      <c r="S594" s="3">
        <v>0.33666666666666667</v>
      </c>
      <c r="T594" s="3">
        <v>2.6171111111111105</v>
      </c>
      <c r="U594" s="3">
        <v>0</v>
      </c>
      <c r="V594" s="3">
        <f>SUM(Table2[[#This Row],[Occupational Therapist Hours]:[OT Aide Hours]])/Table2[[#This Row],[MDS Census]]</f>
        <v>0.11825622775800708</v>
      </c>
      <c r="W594" s="3">
        <v>0.26388888888888895</v>
      </c>
      <c r="X594" s="3">
        <v>3.1527777777777777</v>
      </c>
      <c r="Y594" s="3">
        <v>0</v>
      </c>
      <c r="Z594" s="3">
        <f>SUM(Table2[[#This Row],[Physical Therapist (PT) Hours]:[PT Aide Hours]])/Table2[[#This Row],[MDS Census]]</f>
        <v>0.136788256227758</v>
      </c>
      <c r="AA594" s="3">
        <v>0</v>
      </c>
      <c r="AB594" s="3">
        <v>0</v>
      </c>
      <c r="AC594" s="3">
        <v>0</v>
      </c>
      <c r="AD594" s="3">
        <v>0</v>
      </c>
      <c r="AE594" s="3">
        <v>0</v>
      </c>
      <c r="AF594" s="3">
        <v>0</v>
      </c>
      <c r="AG594" s="3">
        <v>0</v>
      </c>
      <c r="AH594" s="1" t="s">
        <v>592</v>
      </c>
      <c r="AI594" s="17">
        <v>5</v>
      </c>
      <c r="AJ594" s="1"/>
    </row>
    <row r="595" spans="1:36" x14ac:dyDescent="0.2">
      <c r="A595" s="1" t="s">
        <v>680</v>
      </c>
      <c r="B595" s="1" t="s">
        <v>1277</v>
      </c>
      <c r="C595" s="1" t="s">
        <v>1380</v>
      </c>
      <c r="D595" s="1" t="s">
        <v>1703</v>
      </c>
      <c r="E595" s="3">
        <v>30.533333333333335</v>
      </c>
      <c r="F595" s="3">
        <v>5.7142222222222268</v>
      </c>
      <c r="G595" s="3">
        <v>0</v>
      </c>
      <c r="H595" s="3">
        <v>0.14166666666666666</v>
      </c>
      <c r="I595" s="3">
        <v>0.27777777777777779</v>
      </c>
      <c r="J595" s="3">
        <v>0</v>
      </c>
      <c r="K595" s="3">
        <v>0</v>
      </c>
      <c r="L595" s="3">
        <v>0.3590000000000001</v>
      </c>
      <c r="M595" s="3">
        <v>0</v>
      </c>
      <c r="N595" s="3">
        <v>3.0591111111111102</v>
      </c>
      <c r="O595" s="3">
        <f>SUM(Table2[[#This Row],[Qualified Social Work Staff Hours]:[Other Social Work Staff Hours]])/Table2[[#This Row],[MDS Census]]</f>
        <v>0.10018922852983984</v>
      </c>
      <c r="P595" s="3">
        <v>5.6006666666666671</v>
      </c>
      <c r="Q595" s="3">
        <v>0</v>
      </c>
      <c r="R595" s="3">
        <f>SUM(Table2[[#This Row],[Qualified Activities Professional Hours]:[Other Activities Professional Hours]])/Table2[[#This Row],[MDS Census]]</f>
        <v>0.18342794759825329</v>
      </c>
      <c r="S595" s="3">
        <v>0.61299999999999999</v>
      </c>
      <c r="T595" s="3">
        <v>4.5512222222222221</v>
      </c>
      <c r="U595" s="3">
        <v>0</v>
      </c>
      <c r="V595" s="3">
        <f>SUM(Table2[[#This Row],[Occupational Therapist Hours]:[OT Aide Hours]])/Table2[[#This Row],[MDS Census]]</f>
        <v>0.16913391557496357</v>
      </c>
      <c r="W595" s="3">
        <v>0.78788888888888886</v>
      </c>
      <c r="X595" s="3">
        <v>6.211666666666666</v>
      </c>
      <c r="Y595" s="3">
        <v>0</v>
      </c>
      <c r="Z595" s="3">
        <f>SUM(Table2[[#This Row],[Physical Therapist (PT) Hours]:[PT Aide Hours]])/Table2[[#This Row],[MDS Census]]</f>
        <v>0.22924308588064041</v>
      </c>
      <c r="AA595" s="3">
        <v>0</v>
      </c>
      <c r="AB595" s="3">
        <v>0</v>
      </c>
      <c r="AC595" s="3">
        <v>0</v>
      </c>
      <c r="AD595" s="3">
        <v>0</v>
      </c>
      <c r="AE595" s="3">
        <v>0</v>
      </c>
      <c r="AF595" s="3">
        <v>0</v>
      </c>
      <c r="AG595" s="3">
        <v>0</v>
      </c>
      <c r="AH595" s="1" t="s">
        <v>593</v>
      </c>
      <c r="AI595" s="17">
        <v>5</v>
      </c>
      <c r="AJ595" s="1"/>
    </row>
    <row r="596" spans="1:36" x14ac:dyDescent="0.2">
      <c r="A596" s="1" t="s">
        <v>680</v>
      </c>
      <c r="B596" s="1" t="s">
        <v>1278</v>
      </c>
      <c r="C596" s="1" t="s">
        <v>1436</v>
      </c>
      <c r="D596" s="1" t="s">
        <v>1717</v>
      </c>
      <c r="E596" s="3">
        <v>64.62222222222222</v>
      </c>
      <c r="F596" s="3">
        <v>61.822222222222223</v>
      </c>
      <c r="G596" s="3">
        <v>0.26666666666666666</v>
      </c>
      <c r="H596" s="3">
        <v>0.16388888888888889</v>
      </c>
      <c r="I596" s="3">
        <v>0</v>
      </c>
      <c r="J596" s="3">
        <v>0</v>
      </c>
      <c r="K596" s="3">
        <v>0</v>
      </c>
      <c r="L596" s="3">
        <v>4.8422222222222215</v>
      </c>
      <c r="M596" s="3">
        <v>5.4222222222222225</v>
      </c>
      <c r="N596" s="3">
        <v>5.2833333333333332</v>
      </c>
      <c r="O596" s="3">
        <f>SUM(Table2[[#This Row],[Qualified Social Work Staff Hours]:[Other Social Work Staff Hours]])/Table2[[#This Row],[MDS Census]]</f>
        <v>0.1656636863823934</v>
      </c>
      <c r="P596" s="3">
        <v>4.9527777777777775</v>
      </c>
      <c r="Q596" s="3">
        <v>20.152777777777779</v>
      </c>
      <c r="R596" s="3">
        <f>SUM(Table2[[#This Row],[Qualified Activities Professional Hours]:[Other Activities Professional Hours]])/Table2[[#This Row],[MDS Census]]</f>
        <v>0.38849724896836313</v>
      </c>
      <c r="S596" s="3">
        <v>4.6045555555555566</v>
      </c>
      <c r="T596" s="3">
        <v>13.445555555555558</v>
      </c>
      <c r="U596" s="3">
        <v>0</v>
      </c>
      <c r="V596" s="3">
        <f>SUM(Table2[[#This Row],[Occupational Therapist Hours]:[OT Aide Hours]])/Table2[[#This Row],[MDS Census]]</f>
        <v>0.27931740027510321</v>
      </c>
      <c r="W596" s="3">
        <v>5.129666666666667</v>
      </c>
      <c r="X596" s="3">
        <v>10.139222222222223</v>
      </c>
      <c r="Y596" s="3">
        <v>0.13855555555555557</v>
      </c>
      <c r="Z596" s="3">
        <f>SUM(Table2[[#This Row],[Physical Therapist (PT) Hours]:[PT Aide Hours]])/Table2[[#This Row],[MDS Census]]</f>
        <v>0.23842331499312244</v>
      </c>
      <c r="AA596" s="3">
        <v>0</v>
      </c>
      <c r="AB596" s="3">
        <v>0</v>
      </c>
      <c r="AC596" s="3">
        <v>0</v>
      </c>
      <c r="AD596" s="3">
        <v>0</v>
      </c>
      <c r="AE596" s="3">
        <v>0</v>
      </c>
      <c r="AF596" s="3">
        <v>0</v>
      </c>
      <c r="AG596" s="3">
        <v>0</v>
      </c>
      <c r="AH596" s="1" t="s">
        <v>594</v>
      </c>
      <c r="AI596" s="17">
        <v>5</v>
      </c>
      <c r="AJ596" s="1"/>
    </row>
    <row r="597" spans="1:36" x14ac:dyDescent="0.2">
      <c r="A597" s="1" t="s">
        <v>680</v>
      </c>
      <c r="B597" s="1" t="s">
        <v>1279</v>
      </c>
      <c r="C597" s="1" t="s">
        <v>1678</v>
      </c>
      <c r="D597" s="1" t="s">
        <v>1702</v>
      </c>
      <c r="E597" s="3">
        <v>65.977777777777774</v>
      </c>
      <c r="F597" s="3">
        <v>13.819222222222223</v>
      </c>
      <c r="G597" s="3">
        <v>0</v>
      </c>
      <c r="H597" s="3">
        <v>0</v>
      </c>
      <c r="I597" s="3">
        <v>0.32500000000000001</v>
      </c>
      <c r="J597" s="3">
        <v>0</v>
      </c>
      <c r="K597" s="3">
        <v>0</v>
      </c>
      <c r="L597" s="3">
        <v>3.0653333333333332</v>
      </c>
      <c r="M597" s="3">
        <v>5.6888888888888891</v>
      </c>
      <c r="N597" s="3">
        <v>0</v>
      </c>
      <c r="O597" s="3">
        <f>SUM(Table2[[#This Row],[Qualified Social Work Staff Hours]:[Other Social Work Staff Hours]])/Table2[[#This Row],[MDS Census]]</f>
        <v>8.6224317952172461E-2</v>
      </c>
      <c r="P597" s="3">
        <v>5.6888888888888891</v>
      </c>
      <c r="Q597" s="3">
        <v>10.952333333333335</v>
      </c>
      <c r="R597" s="3">
        <f>SUM(Table2[[#This Row],[Qualified Activities Professional Hours]:[Other Activities Professional Hours]])/Table2[[#This Row],[MDS Census]]</f>
        <v>0.25222465476591449</v>
      </c>
      <c r="S597" s="3">
        <v>0.34888888888888886</v>
      </c>
      <c r="T597" s="3">
        <v>1.0545555555555555</v>
      </c>
      <c r="U597" s="3">
        <v>0</v>
      </c>
      <c r="V597" s="3">
        <f>SUM(Table2[[#This Row],[Occupational Therapist Hours]:[OT Aide Hours]])/Table2[[#This Row],[MDS Census]]</f>
        <v>2.1271471876052543E-2</v>
      </c>
      <c r="W597" s="3">
        <v>7.1436666666666664</v>
      </c>
      <c r="X597" s="3">
        <v>1.5104444444444445</v>
      </c>
      <c r="Y597" s="3">
        <v>0</v>
      </c>
      <c r="Z597" s="3">
        <f>SUM(Table2[[#This Row],[Physical Therapist (PT) Hours]:[PT Aide Hours]])/Table2[[#This Row],[MDS Census]]</f>
        <v>0.13116705961603231</v>
      </c>
      <c r="AA597" s="3">
        <v>0</v>
      </c>
      <c r="AB597" s="3">
        <v>0</v>
      </c>
      <c r="AC597" s="3">
        <v>0</v>
      </c>
      <c r="AD597" s="3">
        <v>48.534111111111116</v>
      </c>
      <c r="AE597" s="3">
        <v>0</v>
      </c>
      <c r="AF597" s="3">
        <v>0</v>
      </c>
      <c r="AG597" s="3">
        <v>0</v>
      </c>
      <c r="AH597" s="1" t="s">
        <v>595</v>
      </c>
      <c r="AI597" s="17">
        <v>5</v>
      </c>
      <c r="AJ597" s="1"/>
    </row>
    <row r="598" spans="1:36" x14ac:dyDescent="0.2">
      <c r="A598" s="1" t="s">
        <v>680</v>
      </c>
      <c r="B598" s="1" t="s">
        <v>1280</v>
      </c>
      <c r="C598" s="1" t="s">
        <v>1646</v>
      </c>
      <c r="D598" s="1" t="s">
        <v>1723</v>
      </c>
      <c r="E598" s="3">
        <v>47.577777777777776</v>
      </c>
      <c r="F598" s="3">
        <v>8.9102222222222238</v>
      </c>
      <c r="G598" s="3">
        <v>0</v>
      </c>
      <c r="H598" s="3">
        <v>0</v>
      </c>
      <c r="I598" s="3">
        <v>0.27777777777777779</v>
      </c>
      <c r="J598" s="3">
        <v>0</v>
      </c>
      <c r="K598" s="3">
        <v>0</v>
      </c>
      <c r="L598" s="3">
        <v>2.8444444444444446</v>
      </c>
      <c r="M598" s="3">
        <v>0</v>
      </c>
      <c r="N598" s="3">
        <v>5.6888888888888891</v>
      </c>
      <c r="O598" s="3">
        <f>SUM(Table2[[#This Row],[Qualified Social Work Staff Hours]:[Other Social Work Staff Hours]])/Table2[[#This Row],[MDS Census]]</f>
        <v>0.11957029425502103</v>
      </c>
      <c r="P598" s="3">
        <v>0</v>
      </c>
      <c r="Q598" s="3">
        <v>9.9037777777777762</v>
      </c>
      <c r="R598" s="3">
        <f>SUM(Table2[[#This Row],[Qualified Activities Professional Hours]:[Other Activities Professional Hours]])/Table2[[#This Row],[MDS Census]]</f>
        <v>0.20815973843998128</v>
      </c>
      <c r="S598" s="3">
        <v>3.3777777777777778</v>
      </c>
      <c r="T598" s="3">
        <v>4.9654444444444437</v>
      </c>
      <c r="U598" s="3">
        <v>0</v>
      </c>
      <c r="V598" s="3">
        <f>SUM(Table2[[#This Row],[Occupational Therapist Hours]:[OT Aide Hours]])/Table2[[#This Row],[MDS Census]]</f>
        <v>0.17535964502568893</v>
      </c>
      <c r="W598" s="3">
        <v>5.6888888888888891</v>
      </c>
      <c r="X598" s="3">
        <v>4.942333333333333</v>
      </c>
      <c r="Y598" s="3">
        <v>0</v>
      </c>
      <c r="Z598" s="3">
        <f>SUM(Table2[[#This Row],[Physical Therapist (PT) Hours]:[PT Aide Hours]])/Table2[[#This Row],[MDS Census]]</f>
        <v>0.22344932274638021</v>
      </c>
      <c r="AA598" s="3">
        <v>0</v>
      </c>
      <c r="AB598" s="3">
        <v>0</v>
      </c>
      <c r="AC598" s="3">
        <v>0</v>
      </c>
      <c r="AD598" s="3">
        <v>39.695777777777792</v>
      </c>
      <c r="AE598" s="3">
        <v>0</v>
      </c>
      <c r="AF598" s="3">
        <v>0</v>
      </c>
      <c r="AG598" s="3">
        <v>0</v>
      </c>
      <c r="AH598" s="1" t="s">
        <v>596</v>
      </c>
      <c r="AI598" s="17">
        <v>5</v>
      </c>
      <c r="AJ598" s="1"/>
    </row>
    <row r="599" spans="1:36" x14ac:dyDescent="0.2">
      <c r="A599" s="1" t="s">
        <v>680</v>
      </c>
      <c r="B599" s="1" t="s">
        <v>1281</v>
      </c>
      <c r="C599" s="1" t="s">
        <v>1679</v>
      </c>
      <c r="D599" s="1" t="s">
        <v>1741</v>
      </c>
      <c r="E599" s="3">
        <v>43.477777777777774</v>
      </c>
      <c r="F599" s="3">
        <v>4.820333333333334</v>
      </c>
      <c r="G599" s="3">
        <v>0.35555555555555557</v>
      </c>
      <c r="H599" s="3">
        <v>0.22222222222222221</v>
      </c>
      <c r="I599" s="3">
        <v>4.6833333333333336</v>
      </c>
      <c r="J599" s="3">
        <v>0</v>
      </c>
      <c r="K599" s="3">
        <v>0</v>
      </c>
      <c r="L599" s="3">
        <v>5.3083333333333336</v>
      </c>
      <c r="M599" s="3">
        <v>0</v>
      </c>
      <c r="N599" s="3">
        <v>5.65</v>
      </c>
      <c r="O599" s="3">
        <f>SUM(Table2[[#This Row],[Qualified Social Work Staff Hours]:[Other Social Work Staff Hours]])/Table2[[#This Row],[MDS Census]]</f>
        <v>0.1299514439049323</v>
      </c>
      <c r="P599" s="3">
        <v>0</v>
      </c>
      <c r="Q599" s="3">
        <v>21.389666666666663</v>
      </c>
      <c r="R599" s="3">
        <f>SUM(Table2[[#This Row],[Qualified Activities Professional Hours]:[Other Activities Professional Hours]])/Table2[[#This Row],[MDS Census]]</f>
        <v>0.49196779964221821</v>
      </c>
      <c r="S599" s="3">
        <v>12.595111111111111</v>
      </c>
      <c r="T599" s="3">
        <v>9.166666666666666E-2</v>
      </c>
      <c r="U599" s="3">
        <v>0</v>
      </c>
      <c r="V599" s="3">
        <f>SUM(Table2[[#This Row],[Occupational Therapist Hours]:[OT Aide Hours]])/Table2[[#This Row],[MDS Census]]</f>
        <v>0.29179913110145672</v>
      </c>
      <c r="W599" s="3">
        <v>4.6003333333333334</v>
      </c>
      <c r="X599" s="3">
        <v>6.5683333333333342</v>
      </c>
      <c r="Y599" s="3">
        <v>0</v>
      </c>
      <c r="Z599" s="3">
        <f>SUM(Table2[[#This Row],[Physical Therapist (PT) Hours]:[PT Aide Hours]])/Table2[[#This Row],[MDS Census]]</f>
        <v>0.25688218757986203</v>
      </c>
      <c r="AA599" s="3">
        <v>0</v>
      </c>
      <c r="AB599" s="3">
        <v>0</v>
      </c>
      <c r="AC599" s="3">
        <v>0</v>
      </c>
      <c r="AD599" s="3">
        <v>0</v>
      </c>
      <c r="AE599" s="3">
        <v>0</v>
      </c>
      <c r="AF599" s="3">
        <v>0</v>
      </c>
      <c r="AG599" s="3">
        <v>0</v>
      </c>
      <c r="AH599" s="1" t="s">
        <v>597</v>
      </c>
      <c r="AI599" s="17">
        <v>5</v>
      </c>
      <c r="AJ599" s="1"/>
    </row>
    <row r="600" spans="1:36" x14ac:dyDescent="0.2">
      <c r="A600" s="1" t="s">
        <v>680</v>
      </c>
      <c r="B600" s="1" t="s">
        <v>1282</v>
      </c>
      <c r="C600" s="1" t="s">
        <v>1426</v>
      </c>
      <c r="D600" s="1" t="s">
        <v>1750</v>
      </c>
      <c r="E600" s="3">
        <v>61.344444444444441</v>
      </c>
      <c r="F600" s="3">
        <v>5.6</v>
      </c>
      <c r="G600" s="3">
        <v>1.7333333333333334</v>
      </c>
      <c r="H600" s="3">
        <v>0</v>
      </c>
      <c r="I600" s="3">
        <v>0</v>
      </c>
      <c r="J600" s="3">
        <v>0</v>
      </c>
      <c r="K600" s="3">
        <v>0</v>
      </c>
      <c r="L600" s="3">
        <v>0</v>
      </c>
      <c r="M600" s="3">
        <v>8.8888888888888892E-2</v>
      </c>
      <c r="N600" s="3">
        <v>5.0555555555555554</v>
      </c>
      <c r="O600" s="3">
        <f>SUM(Table2[[#This Row],[Qualified Social Work Staff Hours]:[Other Social Work Staff Hours]])/Table2[[#This Row],[MDS Census]]</f>
        <v>8.3861619271871038E-2</v>
      </c>
      <c r="P600" s="3">
        <v>8.5777777777777775</v>
      </c>
      <c r="Q600" s="3">
        <v>17.508333333333333</v>
      </c>
      <c r="R600" s="3">
        <f>SUM(Table2[[#This Row],[Qualified Activities Professional Hours]:[Other Activities Professional Hours]])/Table2[[#This Row],[MDS Census]]</f>
        <v>0.42523999275493568</v>
      </c>
      <c r="S600" s="3">
        <v>0</v>
      </c>
      <c r="T600" s="3">
        <v>0</v>
      </c>
      <c r="U600" s="3">
        <v>0</v>
      </c>
      <c r="V600" s="3">
        <f>SUM(Table2[[#This Row],[Occupational Therapist Hours]:[OT Aide Hours]])/Table2[[#This Row],[MDS Census]]</f>
        <v>0</v>
      </c>
      <c r="W600" s="3">
        <v>0</v>
      </c>
      <c r="X600" s="3">
        <v>0</v>
      </c>
      <c r="Y600" s="3">
        <v>0</v>
      </c>
      <c r="Z600" s="3">
        <f>SUM(Table2[[#This Row],[Physical Therapist (PT) Hours]:[PT Aide Hours]])/Table2[[#This Row],[MDS Census]]</f>
        <v>0</v>
      </c>
      <c r="AA600" s="3">
        <v>0</v>
      </c>
      <c r="AB600" s="3">
        <v>0</v>
      </c>
      <c r="AC600" s="3">
        <v>0</v>
      </c>
      <c r="AD600" s="3">
        <v>5.8555555555555552</v>
      </c>
      <c r="AE600" s="3">
        <v>0</v>
      </c>
      <c r="AF600" s="3">
        <v>0</v>
      </c>
      <c r="AG600" s="3">
        <v>0</v>
      </c>
      <c r="AH600" s="1" t="s">
        <v>598</v>
      </c>
      <c r="AI600" s="17">
        <v>5</v>
      </c>
      <c r="AJ600" s="1"/>
    </row>
    <row r="601" spans="1:36" x14ac:dyDescent="0.2">
      <c r="A601" s="1" t="s">
        <v>680</v>
      </c>
      <c r="B601" s="1" t="s">
        <v>1283</v>
      </c>
      <c r="C601" s="1" t="s">
        <v>1680</v>
      </c>
      <c r="D601" s="1" t="s">
        <v>1759</v>
      </c>
      <c r="E601" s="3">
        <v>31.9</v>
      </c>
      <c r="F601" s="3">
        <v>5.6888888888888891</v>
      </c>
      <c r="G601" s="3">
        <v>0.28888888888888886</v>
      </c>
      <c r="H601" s="3">
        <v>0</v>
      </c>
      <c r="I601" s="3">
        <v>0.17777777777777778</v>
      </c>
      <c r="J601" s="3">
        <v>0</v>
      </c>
      <c r="K601" s="3">
        <v>0</v>
      </c>
      <c r="L601" s="3">
        <v>0.44966666666666666</v>
      </c>
      <c r="M601" s="3">
        <v>0</v>
      </c>
      <c r="N601" s="3">
        <v>2.8333333333333335</v>
      </c>
      <c r="O601" s="3">
        <f>SUM(Table2[[#This Row],[Qualified Social Work Staff Hours]:[Other Social Work Staff Hours]])/Table2[[#This Row],[MDS Census]]</f>
        <v>8.8819226750261243E-2</v>
      </c>
      <c r="P601" s="3">
        <v>0</v>
      </c>
      <c r="Q601" s="3">
        <v>5.333333333333333</v>
      </c>
      <c r="R601" s="3">
        <f>SUM(Table2[[#This Row],[Qualified Activities Professional Hours]:[Other Activities Professional Hours]])/Table2[[#This Row],[MDS Census]]</f>
        <v>0.16718913270637409</v>
      </c>
      <c r="S601" s="3">
        <v>1.2033333333333331</v>
      </c>
      <c r="T601" s="3">
        <v>0.2582222222222223</v>
      </c>
      <c r="U601" s="3">
        <v>0</v>
      </c>
      <c r="V601" s="3">
        <f>SUM(Table2[[#This Row],[Occupational Therapist Hours]:[OT Aide Hours]])/Table2[[#This Row],[MDS Census]]</f>
        <v>4.5816788575409266E-2</v>
      </c>
      <c r="W601" s="3">
        <v>2.5738888888888889</v>
      </c>
      <c r="X601" s="3">
        <v>0.11388888888888889</v>
      </c>
      <c r="Y601" s="3">
        <v>0.58277777777777773</v>
      </c>
      <c r="Z601" s="3">
        <f>SUM(Table2[[#This Row],[Physical Therapist (PT) Hours]:[PT Aide Hours]])/Table2[[#This Row],[MDS Census]]</f>
        <v>0.10252525252525253</v>
      </c>
      <c r="AA601" s="3">
        <v>0</v>
      </c>
      <c r="AB601" s="3">
        <v>0</v>
      </c>
      <c r="AC601" s="3">
        <v>0</v>
      </c>
      <c r="AD601" s="3">
        <v>0</v>
      </c>
      <c r="AE601" s="3">
        <v>0</v>
      </c>
      <c r="AF601" s="3">
        <v>0</v>
      </c>
      <c r="AG601" s="3">
        <v>0</v>
      </c>
      <c r="AH601" s="1" t="s">
        <v>599</v>
      </c>
      <c r="AI601" s="17">
        <v>5</v>
      </c>
      <c r="AJ601" s="1"/>
    </row>
    <row r="602" spans="1:36" x14ac:dyDescent="0.2">
      <c r="A602" s="1" t="s">
        <v>680</v>
      </c>
      <c r="B602" s="1" t="s">
        <v>1284</v>
      </c>
      <c r="C602" s="1" t="s">
        <v>1681</v>
      </c>
      <c r="D602" s="1" t="s">
        <v>1733</v>
      </c>
      <c r="E602" s="3">
        <v>105.54444444444445</v>
      </c>
      <c r="F602" s="3">
        <v>7.8017777777777777</v>
      </c>
      <c r="G602" s="3">
        <v>0</v>
      </c>
      <c r="H602" s="3">
        <v>0.65555555555555556</v>
      </c>
      <c r="I602" s="3">
        <v>5.2869999999999999</v>
      </c>
      <c r="J602" s="3">
        <v>0</v>
      </c>
      <c r="K602" s="3">
        <v>0</v>
      </c>
      <c r="L602" s="3">
        <v>0.17811111111111114</v>
      </c>
      <c r="M602" s="3">
        <v>4.3517777777777775</v>
      </c>
      <c r="N602" s="3">
        <v>0</v>
      </c>
      <c r="O602" s="3">
        <f>SUM(Table2[[#This Row],[Qualified Social Work Staff Hours]:[Other Social Work Staff Hours]])/Table2[[#This Row],[MDS Census]]</f>
        <v>4.1231708600905352E-2</v>
      </c>
      <c r="P602" s="3">
        <v>0</v>
      </c>
      <c r="Q602" s="3">
        <v>0</v>
      </c>
      <c r="R602" s="3">
        <f>SUM(Table2[[#This Row],[Qualified Activities Professional Hours]:[Other Activities Professional Hours]])/Table2[[#This Row],[MDS Census]]</f>
        <v>0</v>
      </c>
      <c r="S602" s="3">
        <v>3.4233333333333338</v>
      </c>
      <c r="T602" s="3">
        <v>0.28777777777777774</v>
      </c>
      <c r="U602" s="3">
        <v>0</v>
      </c>
      <c r="V602" s="3">
        <f>SUM(Table2[[#This Row],[Occupational Therapist Hours]:[OT Aide Hours]])/Table2[[#This Row],[MDS Census]]</f>
        <v>3.5161595957469212E-2</v>
      </c>
      <c r="W602" s="3">
        <v>8.8889999999999976</v>
      </c>
      <c r="X602" s="3">
        <v>3.7777777777777778E-2</v>
      </c>
      <c r="Y602" s="3">
        <v>0</v>
      </c>
      <c r="Z602" s="3">
        <f>SUM(Table2[[#This Row],[Physical Therapist (PT) Hours]:[PT Aide Hours]])/Table2[[#This Row],[MDS Census]]</f>
        <v>8.4578376671228528E-2</v>
      </c>
      <c r="AA602" s="3">
        <v>0</v>
      </c>
      <c r="AB602" s="3">
        <v>0</v>
      </c>
      <c r="AC602" s="3">
        <v>0</v>
      </c>
      <c r="AD602" s="3">
        <v>32.001111111111108</v>
      </c>
      <c r="AE602" s="3">
        <v>0</v>
      </c>
      <c r="AF602" s="3">
        <v>0</v>
      </c>
      <c r="AG602" s="3">
        <v>0</v>
      </c>
      <c r="AH602" s="1" t="s">
        <v>600</v>
      </c>
      <c r="AI602" s="17">
        <v>5</v>
      </c>
      <c r="AJ602" s="1"/>
    </row>
    <row r="603" spans="1:36" x14ac:dyDescent="0.2">
      <c r="A603" s="1" t="s">
        <v>680</v>
      </c>
      <c r="B603" s="1" t="s">
        <v>1285</v>
      </c>
      <c r="C603" s="1" t="s">
        <v>1682</v>
      </c>
      <c r="D603" s="1" t="s">
        <v>1740</v>
      </c>
      <c r="E603" s="3">
        <v>22.1</v>
      </c>
      <c r="F603" s="3">
        <v>5.7142222222222179</v>
      </c>
      <c r="G603" s="3">
        <v>0</v>
      </c>
      <c r="H603" s="3">
        <v>0.1</v>
      </c>
      <c r="I603" s="3">
        <v>0.26666666666666666</v>
      </c>
      <c r="J603" s="3">
        <v>0</v>
      </c>
      <c r="K603" s="3">
        <v>0</v>
      </c>
      <c r="L603" s="3">
        <v>5.4333333333333331E-2</v>
      </c>
      <c r="M603" s="3">
        <v>0</v>
      </c>
      <c r="N603" s="3">
        <v>0</v>
      </c>
      <c r="O603" s="3">
        <f>SUM(Table2[[#This Row],[Qualified Social Work Staff Hours]:[Other Social Work Staff Hours]])/Table2[[#This Row],[MDS Census]]</f>
        <v>0</v>
      </c>
      <c r="P603" s="3">
        <v>3.5017777777777774</v>
      </c>
      <c r="Q603" s="3">
        <v>0</v>
      </c>
      <c r="R603" s="3">
        <f>SUM(Table2[[#This Row],[Qualified Activities Professional Hours]:[Other Activities Professional Hours]])/Table2[[#This Row],[MDS Census]]</f>
        <v>0.15845148315736549</v>
      </c>
      <c r="S603" s="3">
        <v>0.46500000000000002</v>
      </c>
      <c r="T603" s="3">
        <v>1.7881111111111108</v>
      </c>
      <c r="U603" s="3">
        <v>0</v>
      </c>
      <c r="V603" s="3">
        <f>SUM(Table2[[#This Row],[Occupational Therapist Hours]:[OT Aide Hours]])/Table2[[#This Row],[MDS Census]]</f>
        <v>0.10195072900955252</v>
      </c>
      <c r="W603" s="3">
        <v>0.26766666666666666</v>
      </c>
      <c r="X603" s="3">
        <v>2.2435555555555551</v>
      </c>
      <c r="Y603" s="3">
        <v>0</v>
      </c>
      <c r="Z603" s="3">
        <f>SUM(Table2[[#This Row],[Physical Therapist (PT) Hours]:[PT Aide Hours]])/Table2[[#This Row],[MDS Census]]</f>
        <v>0.11362996480643536</v>
      </c>
      <c r="AA603" s="3">
        <v>0</v>
      </c>
      <c r="AB603" s="3">
        <v>0</v>
      </c>
      <c r="AC603" s="3">
        <v>0</v>
      </c>
      <c r="AD603" s="3">
        <v>0</v>
      </c>
      <c r="AE603" s="3">
        <v>0</v>
      </c>
      <c r="AF603" s="3">
        <v>0</v>
      </c>
      <c r="AG603" s="3">
        <v>0</v>
      </c>
      <c r="AH603" s="1" t="s">
        <v>601</v>
      </c>
      <c r="AI603" s="17">
        <v>5</v>
      </c>
      <c r="AJ603" s="1"/>
    </row>
    <row r="604" spans="1:36" x14ac:dyDescent="0.2">
      <c r="A604" s="1" t="s">
        <v>680</v>
      </c>
      <c r="B604" s="1" t="s">
        <v>1286</v>
      </c>
      <c r="C604" s="1" t="s">
        <v>1567</v>
      </c>
      <c r="D604" s="1" t="s">
        <v>1741</v>
      </c>
      <c r="E604" s="3">
        <v>150.07777777777778</v>
      </c>
      <c r="F604" s="3">
        <v>56.226666666666652</v>
      </c>
      <c r="G604" s="3">
        <v>5.5555555555555552E-2</v>
      </c>
      <c r="H604" s="3">
        <v>0.52777777777777779</v>
      </c>
      <c r="I604" s="3">
        <v>1.4527777777777777</v>
      </c>
      <c r="J604" s="3">
        <v>0</v>
      </c>
      <c r="K604" s="3">
        <v>0</v>
      </c>
      <c r="L604" s="3">
        <v>6.3115555555555574</v>
      </c>
      <c r="M604" s="3">
        <v>5.7777777777777777</v>
      </c>
      <c r="N604" s="3">
        <v>8.1777777777777771</v>
      </c>
      <c r="O604" s="3">
        <f>SUM(Table2[[#This Row],[Qualified Social Work Staff Hours]:[Other Social Work Staff Hours]])/Table2[[#This Row],[MDS Census]]</f>
        <v>9.2988820611534753E-2</v>
      </c>
      <c r="P604" s="3">
        <v>11.409999999999997</v>
      </c>
      <c r="Q604" s="3">
        <v>31.046666666666663</v>
      </c>
      <c r="R604" s="3">
        <f>SUM(Table2[[#This Row],[Qualified Activities Professional Hours]:[Other Activities Professional Hours]])/Table2[[#This Row],[MDS Census]]</f>
        <v>0.2828977567187384</v>
      </c>
      <c r="S604" s="3">
        <v>1.4991111111111111</v>
      </c>
      <c r="T604" s="3">
        <v>7.4343333333333339</v>
      </c>
      <c r="U604" s="3">
        <v>0</v>
      </c>
      <c r="V604" s="3">
        <f>SUM(Table2[[#This Row],[Occupational Therapist Hours]:[OT Aide Hours]])/Table2[[#This Row],[MDS Census]]</f>
        <v>5.9525431257866294E-2</v>
      </c>
      <c r="W604" s="3">
        <v>3.2494444444444444</v>
      </c>
      <c r="X604" s="3">
        <v>5.9349999999999987</v>
      </c>
      <c r="Y604" s="3">
        <v>0</v>
      </c>
      <c r="Z604" s="3">
        <f>SUM(Table2[[#This Row],[Physical Therapist (PT) Hours]:[PT Aide Hours]])/Table2[[#This Row],[MDS Census]]</f>
        <v>6.1197897386540301E-2</v>
      </c>
      <c r="AA604" s="3">
        <v>0</v>
      </c>
      <c r="AB604" s="3">
        <v>0</v>
      </c>
      <c r="AC604" s="3">
        <v>0</v>
      </c>
      <c r="AD604" s="3">
        <v>0</v>
      </c>
      <c r="AE604" s="3">
        <v>0</v>
      </c>
      <c r="AF604" s="3">
        <v>0</v>
      </c>
      <c r="AG604" s="3">
        <v>0</v>
      </c>
      <c r="AH604" s="1" t="s">
        <v>602</v>
      </c>
      <c r="AI604" s="17">
        <v>5</v>
      </c>
      <c r="AJ604" s="1"/>
    </row>
    <row r="605" spans="1:36" x14ac:dyDescent="0.2">
      <c r="A605" s="1" t="s">
        <v>680</v>
      </c>
      <c r="B605" s="1" t="s">
        <v>1287</v>
      </c>
      <c r="C605" s="1" t="s">
        <v>1577</v>
      </c>
      <c r="D605" s="1" t="s">
        <v>1716</v>
      </c>
      <c r="E605" s="3">
        <v>23.066666666666666</v>
      </c>
      <c r="F605" s="3">
        <v>3.4920000000000009</v>
      </c>
      <c r="G605" s="3">
        <v>0</v>
      </c>
      <c r="H605" s="3">
        <v>0.10555555555555556</v>
      </c>
      <c r="I605" s="3">
        <v>0.26666666666666666</v>
      </c>
      <c r="J605" s="3">
        <v>0</v>
      </c>
      <c r="K605" s="3">
        <v>0</v>
      </c>
      <c r="L605" s="3">
        <v>0.10155555555555554</v>
      </c>
      <c r="M605" s="3">
        <v>0</v>
      </c>
      <c r="N605" s="3">
        <v>5.8224444444444439</v>
      </c>
      <c r="O605" s="3">
        <f>SUM(Table2[[#This Row],[Qualified Social Work Staff Hours]:[Other Social Work Staff Hours]])/Table2[[#This Row],[MDS Census]]</f>
        <v>0.25241811175337187</v>
      </c>
      <c r="P605" s="3">
        <v>5.7783333333333351</v>
      </c>
      <c r="Q605" s="3">
        <v>0</v>
      </c>
      <c r="R605" s="3">
        <f>SUM(Table2[[#This Row],[Qualified Activities Professional Hours]:[Other Activities Professional Hours]])/Table2[[#This Row],[MDS Census]]</f>
        <v>0.25050578034682086</v>
      </c>
      <c r="S605" s="3">
        <v>0.31344444444444447</v>
      </c>
      <c r="T605" s="3">
        <v>1.7985555555555559</v>
      </c>
      <c r="U605" s="3">
        <v>0</v>
      </c>
      <c r="V605" s="3">
        <f>SUM(Table2[[#This Row],[Occupational Therapist Hours]:[OT Aide Hours]])/Table2[[#This Row],[MDS Census]]</f>
        <v>9.1560693641618521E-2</v>
      </c>
      <c r="W605" s="3">
        <v>0.22144444444444444</v>
      </c>
      <c r="X605" s="3">
        <v>1.0606666666666671</v>
      </c>
      <c r="Y605" s="3">
        <v>0.59511111111111104</v>
      </c>
      <c r="Z605" s="3">
        <f>SUM(Table2[[#This Row],[Physical Therapist (PT) Hours]:[PT Aide Hours]])/Table2[[#This Row],[MDS Census]]</f>
        <v>8.1382466281310226E-2</v>
      </c>
      <c r="AA605" s="3">
        <v>0</v>
      </c>
      <c r="AB605" s="3">
        <v>0</v>
      </c>
      <c r="AC605" s="3">
        <v>0</v>
      </c>
      <c r="AD605" s="3">
        <v>0</v>
      </c>
      <c r="AE605" s="3">
        <v>0</v>
      </c>
      <c r="AF605" s="3">
        <v>0</v>
      </c>
      <c r="AG605" s="3">
        <v>0</v>
      </c>
      <c r="AH605" s="1" t="s">
        <v>603</v>
      </c>
      <c r="AI605" s="17">
        <v>5</v>
      </c>
      <c r="AJ605" s="1"/>
    </row>
    <row r="606" spans="1:36" x14ac:dyDescent="0.2">
      <c r="A606" s="1" t="s">
        <v>680</v>
      </c>
      <c r="B606" s="1" t="s">
        <v>1288</v>
      </c>
      <c r="C606" s="1" t="s">
        <v>1385</v>
      </c>
      <c r="D606" s="1" t="s">
        <v>1728</v>
      </c>
      <c r="E606" s="3">
        <v>83.944444444444443</v>
      </c>
      <c r="F606" s="3">
        <v>6.2093333333333325</v>
      </c>
      <c r="G606" s="3">
        <v>0</v>
      </c>
      <c r="H606" s="3">
        <v>0</v>
      </c>
      <c r="I606" s="3">
        <v>0</v>
      </c>
      <c r="J606" s="3">
        <v>0</v>
      </c>
      <c r="K606" s="3">
        <v>0</v>
      </c>
      <c r="L606" s="3">
        <v>0</v>
      </c>
      <c r="M606" s="3">
        <v>4.2312222222222227</v>
      </c>
      <c r="N606" s="3">
        <v>5.3661111111111106</v>
      </c>
      <c r="O606" s="3">
        <f>SUM(Table2[[#This Row],[Qualified Social Work Staff Hours]:[Other Social Work Staff Hours]])/Table2[[#This Row],[MDS Census]]</f>
        <v>0.11432958305757776</v>
      </c>
      <c r="P606" s="3">
        <v>0</v>
      </c>
      <c r="Q606" s="3">
        <v>14.414000000000005</v>
      </c>
      <c r="R606" s="3">
        <f>SUM(Table2[[#This Row],[Qualified Activities Professional Hours]:[Other Activities Professional Hours]])/Table2[[#This Row],[MDS Census]]</f>
        <v>0.17170880211780284</v>
      </c>
      <c r="S606" s="3">
        <v>0</v>
      </c>
      <c r="T606" s="3">
        <v>0</v>
      </c>
      <c r="U606" s="3">
        <v>0</v>
      </c>
      <c r="V606" s="3">
        <f>SUM(Table2[[#This Row],[Occupational Therapist Hours]:[OT Aide Hours]])/Table2[[#This Row],[MDS Census]]</f>
        <v>0</v>
      </c>
      <c r="W606" s="3">
        <v>0</v>
      </c>
      <c r="X606" s="3">
        <v>0</v>
      </c>
      <c r="Y606" s="3">
        <v>0</v>
      </c>
      <c r="Z606" s="3">
        <f>SUM(Table2[[#This Row],[Physical Therapist (PT) Hours]:[PT Aide Hours]])/Table2[[#This Row],[MDS Census]]</f>
        <v>0</v>
      </c>
      <c r="AA606" s="3">
        <v>0</v>
      </c>
      <c r="AB606" s="3">
        <v>0</v>
      </c>
      <c r="AC606" s="3">
        <v>0</v>
      </c>
      <c r="AD606" s="3">
        <v>0</v>
      </c>
      <c r="AE606" s="3">
        <v>0</v>
      </c>
      <c r="AF606" s="3">
        <v>0</v>
      </c>
      <c r="AG606" s="3">
        <v>0</v>
      </c>
      <c r="AH606" s="1" t="s">
        <v>604</v>
      </c>
      <c r="AI606" s="17">
        <v>5</v>
      </c>
      <c r="AJ606" s="1"/>
    </row>
    <row r="607" spans="1:36" x14ac:dyDescent="0.2">
      <c r="A607" s="1" t="s">
        <v>680</v>
      </c>
      <c r="B607" s="1" t="s">
        <v>1289</v>
      </c>
      <c r="C607" s="1" t="s">
        <v>1648</v>
      </c>
      <c r="D607" s="1" t="s">
        <v>1733</v>
      </c>
      <c r="E607" s="3">
        <v>55.322222222222223</v>
      </c>
      <c r="F607" s="3">
        <v>0</v>
      </c>
      <c r="G607" s="3">
        <v>0.57777777777777772</v>
      </c>
      <c r="H607" s="3">
        <v>0.22222222222222221</v>
      </c>
      <c r="I607" s="3">
        <v>1.8444444444444446</v>
      </c>
      <c r="J607" s="3">
        <v>0</v>
      </c>
      <c r="K607" s="3">
        <v>0</v>
      </c>
      <c r="L607" s="3">
        <v>3.767555555555556</v>
      </c>
      <c r="M607" s="3">
        <v>0</v>
      </c>
      <c r="N607" s="3">
        <v>9.579222222222219</v>
      </c>
      <c r="O607" s="3">
        <f>SUM(Table2[[#This Row],[Qualified Social Work Staff Hours]:[Other Social Work Staff Hours]])/Table2[[#This Row],[MDS Census]]</f>
        <v>0.17315324362321746</v>
      </c>
      <c r="P607" s="3">
        <v>0</v>
      </c>
      <c r="Q607" s="3">
        <v>19.90411111111111</v>
      </c>
      <c r="R607" s="3">
        <f>SUM(Table2[[#This Row],[Qualified Activities Professional Hours]:[Other Activities Professional Hours]])/Table2[[#This Row],[MDS Census]]</f>
        <v>0.35978509740911829</v>
      </c>
      <c r="S607" s="3">
        <v>9.5228888888888914</v>
      </c>
      <c r="T607" s="3">
        <v>4.3648888888888884</v>
      </c>
      <c r="U607" s="3">
        <v>0</v>
      </c>
      <c r="V607" s="3">
        <f>SUM(Table2[[#This Row],[Occupational Therapist Hours]:[OT Aide Hours]])/Table2[[#This Row],[MDS Census]]</f>
        <v>0.25103434424583254</v>
      </c>
      <c r="W607" s="3">
        <v>8.0213333333333328</v>
      </c>
      <c r="X607" s="3">
        <v>13.026888888888887</v>
      </c>
      <c r="Y607" s="3">
        <v>0</v>
      </c>
      <c r="Z607" s="3">
        <f>SUM(Table2[[#This Row],[Physical Therapist (PT) Hours]:[PT Aide Hours]])/Table2[[#This Row],[MDS Census]]</f>
        <v>0.38046595701948183</v>
      </c>
      <c r="AA607" s="3">
        <v>0</v>
      </c>
      <c r="AB607" s="3">
        <v>0</v>
      </c>
      <c r="AC607" s="3">
        <v>0</v>
      </c>
      <c r="AD607" s="3">
        <v>0</v>
      </c>
      <c r="AE607" s="3">
        <v>0</v>
      </c>
      <c r="AF607" s="3">
        <v>0</v>
      </c>
      <c r="AG607" s="3">
        <v>0</v>
      </c>
      <c r="AH607" s="1" t="s">
        <v>605</v>
      </c>
      <c r="AI607" s="17">
        <v>5</v>
      </c>
      <c r="AJ607" s="1"/>
    </row>
    <row r="608" spans="1:36" x14ac:dyDescent="0.2">
      <c r="A608" s="1" t="s">
        <v>680</v>
      </c>
      <c r="B608" s="1" t="s">
        <v>1290</v>
      </c>
      <c r="C608" s="1" t="s">
        <v>1616</v>
      </c>
      <c r="D608" s="1" t="s">
        <v>1786</v>
      </c>
      <c r="E608" s="3">
        <v>44.577777777777776</v>
      </c>
      <c r="F608" s="3">
        <v>14.857888888888889</v>
      </c>
      <c r="G608" s="3">
        <v>0</v>
      </c>
      <c r="H608" s="3">
        <v>0</v>
      </c>
      <c r="I608" s="3">
        <v>0.35555555555555557</v>
      </c>
      <c r="J608" s="3">
        <v>0</v>
      </c>
      <c r="K608" s="3">
        <v>0</v>
      </c>
      <c r="L608" s="3">
        <v>5.0555555555555555E-2</v>
      </c>
      <c r="M608" s="3">
        <v>0</v>
      </c>
      <c r="N608" s="3">
        <v>0</v>
      </c>
      <c r="O608" s="3">
        <f>SUM(Table2[[#This Row],[Qualified Social Work Staff Hours]:[Other Social Work Staff Hours]])/Table2[[#This Row],[MDS Census]]</f>
        <v>0</v>
      </c>
      <c r="P608" s="3">
        <v>0</v>
      </c>
      <c r="Q608" s="3">
        <v>11.718222222222224</v>
      </c>
      <c r="R608" s="3">
        <f>SUM(Table2[[#This Row],[Qualified Activities Professional Hours]:[Other Activities Professional Hours]])/Table2[[#This Row],[MDS Census]]</f>
        <v>0.2628713858424726</v>
      </c>
      <c r="S608" s="3">
        <v>4.2297777777777776</v>
      </c>
      <c r="T608" s="3">
        <v>0</v>
      </c>
      <c r="U608" s="3">
        <v>0</v>
      </c>
      <c r="V608" s="3">
        <f>SUM(Table2[[#This Row],[Occupational Therapist Hours]:[OT Aide Hours]])/Table2[[#This Row],[MDS Census]]</f>
        <v>9.4885343968095712E-2</v>
      </c>
      <c r="W608" s="3">
        <v>6.5296666666666665</v>
      </c>
      <c r="X608" s="3">
        <v>2.0040000000000004</v>
      </c>
      <c r="Y608" s="3">
        <v>0</v>
      </c>
      <c r="Z608" s="3">
        <f>SUM(Table2[[#This Row],[Physical Therapist (PT) Hours]:[PT Aide Hours]])/Table2[[#This Row],[MDS Census]]</f>
        <v>0.1914332003988036</v>
      </c>
      <c r="AA608" s="3">
        <v>0</v>
      </c>
      <c r="AB608" s="3">
        <v>0</v>
      </c>
      <c r="AC608" s="3">
        <v>0</v>
      </c>
      <c r="AD608" s="3">
        <v>46.702333333333321</v>
      </c>
      <c r="AE608" s="3">
        <v>0</v>
      </c>
      <c r="AF608" s="3">
        <v>0</v>
      </c>
      <c r="AG608" s="3">
        <v>0</v>
      </c>
      <c r="AH608" s="1" t="s">
        <v>606</v>
      </c>
      <c r="AI608" s="17">
        <v>5</v>
      </c>
      <c r="AJ608" s="1"/>
    </row>
    <row r="609" spans="1:36" x14ac:dyDescent="0.2">
      <c r="A609" s="1" t="s">
        <v>680</v>
      </c>
      <c r="B609" s="1" t="s">
        <v>1291</v>
      </c>
      <c r="C609" s="1" t="s">
        <v>1404</v>
      </c>
      <c r="D609" s="1" t="s">
        <v>1756</v>
      </c>
      <c r="E609" s="3">
        <v>47.411111111111111</v>
      </c>
      <c r="F609" s="3">
        <v>5.333333333333333</v>
      </c>
      <c r="G609" s="3">
        <v>0</v>
      </c>
      <c r="H609" s="3">
        <v>0.27500000000000002</v>
      </c>
      <c r="I609" s="3">
        <v>0.30555555555555558</v>
      </c>
      <c r="J609" s="3">
        <v>0</v>
      </c>
      <c r="K609" s="3">
        <v>0</v>
      </c>
      <c r="L609" s="3">
        <v>2.1353333333333335</v>
      </c>
      <c r="M609" s="3">
        <v>0</v>
      </c>
      <c r="N609" s="3">
        <v>5.5194444444444448</v>
      </c>
      <c r="O609" s="3">
        <f>SUM(Table2[[#This Row],[Qualified Social Work Staff Hours]:[Other Social Work Staff Hours]])/Table2[[#This Row],[MDS Census]]</f>
        <v>0.11641668619639091</v>
      </c>
      <c r="P609" s="3">
        <v>6.052777777777778</v>
      </c>
      <c r="Q609" s="3">
        <v>9.0861111111111104</v>
      </c>
      <c r="R609" s="3">
        <f>SUM(Table2[[#This Row],[Qualified Activities Professional Hours]:[Other Activities Professional Hours]])/Table2[[#This Row],[MDS Census]]</f>
        <v>0.31931099132880242</v>
      </c>
      <c r="S609" s="3">
        <v>2.4756666666666671</v>
      </c>
      <c r="T609" s="3">
        <v>13.234777777777779</v>
      </c>
      <c r="U609" s="3">
        <v>0</v>
      </c>
      <c r="V609" s="3">
        <f>SUM(Table2[[#This Row],[Occupational Therapist Hours]:[OT Aide Hours]])/Table2[[#This Row],[MDS Census]]</f>
        <v>0.33136629950785101</v>
      </c>
      <c r="W609" s="3">
        <v>3.0348888888888883</v>
      </c>
      <c r="X609" s="3">
        <v>8.7055555555555575</v>
      </c>
      <c r="Y609" s="3">
        <v>0</v>
      </c>
      <c r="Z609" s="3">
        <f>SUM(Table2[[#This Row],[Physical Therapist (PT) Hours]:[PT Aide Hours]])/Table2[[#This Row],[MDS Census]]</f>
        <v>0.24763065385516758</v>
      </c>
      <c r="AA609" s="3">
        <v>0</v>
      </c>
      <c r="AB609" s="3">
        <v>0</v>
      </c>
      <c r="AC609" s="3">
        <v>0</v>
      </c>
      <c r="AD609" s="3">
        <v>0</v>
      </c>
      <c r="AE609" s="3">
        <v>0</v>
      </c>
      <c r="AF609" s="3">
        <v>0</v>
      </c>
      <c r="AG609" s="3">
        <v>0</v>
      </c>
      <c r="AH609" s="1" t="s">
        <v>607</v>
      </c>
      <c r="AI609" s="17">
        <v>5</v>
      </c>
      <c r="AJ609" s="1"/>
    </row>
    <row r="610" spans="1:36" x14ac:dyDescent="0.2">
      <c r="A610" s="1" t="s">
        <v>680</v>
      </c>
      <c r="B610" s="1" t="s">
        <v>1292</v>
      </c>
      <c r="C610" s="1" t="s">
        <v>1683</v>
      </c>
      <c r="D610" s="1" t="s">
        <v>1795</v>
      </c>
      <c r="E610" s="3">
        <v>33.68888888888889</v>
      </c>
      <c r="F610" s="3">
        <v>4.8777777777777782</v>
      </c>
      <c r="G610" s="3">
        <v>0</v>
      </c>
      <c r="H610" s="3">
        <v>0</v>
      </c>
      <c r="I610" s="3">
        <v>0</v>
      </c>
      <c r="J610" s="3">
        <v>0</v>
      </c>
      <c r="K610" s="3">
        <v>0</v>
      </c>
      <c r="L610" s="3">
        <v>0.38333333333333336</v>
      </c>
      <c r="M610" s="3">
        <v>5.1194444444444445</v>
      </c>
      <c r="N610" s="3">
        <v>0</v>
      </c>
      <c r="O610" s="3">
        <f>SUM(Table2[[#This Row],[Qualified Social Work Staff Hours]:[Other Social Work Staff Hours]])/Table2[[#This Row],[MDS Census]]</f>
        <v>0.15196240105540898</v>
      </c>
      <c r="P610" s="3">
        <v>5.5</v>
      </c>
      <c r="Q610" s="3">
        <v>8.6999999999999993</v>
      </c>
      <c r="R610" s="3">
        <f>SUM(Table2[[#This Row],[Qualified Activities Professional Hours]:[Other Activities Professional Hours]])/Table2[[#This Row],[MDS Census]]</f>
        <v>0.42150395778364114</v>
      </c>
      <c r="S610" s="3">
        <v>8.0555555555555561E-2</v>
      </c>
      <c r="T610" s="3">
        <v>0</v>
      </c>
      <c r="U610" s="3">
        <v>0</v>
      </c>
      <c r="V610" s="3">
        <f>SUM(Table2[[#This Row],[Occupational Therapist Hours]:[OT Aide Hours]])/Table2[[#This Row],[MDS Census]]</f>
        <v>2.3911609498680738E-3</v>
      </c>
      <c r="W610" s="3">
        <v>0.82499999999999996</v>
      </c>
      <c r="X610" s="3">
        <v>0</v>
      </c>
      <c r="Y610" s="3">
        <v>0</v>
      </c>
      <c r="Z610" s="3">
        <f>SUM(Table2[[#This Row],[Physical Therapist (PT) Hours]:[PT Aide Hours]])/Table2[[#This Row],[MDS Census]]</f>
        <v>2.4488786279683376E-2</v>
      </c>
      <c r="AA610" s="3">
        <v>0</v>
      </c>
      <c r="AB610" s="3">
        <v>0</v>
      </c>
      <c r="AC610" s="3">
        <v>0</v>
      </c>
      <c r="AD610" s="3">
        <v>0</v>
      </c>
      <c r="AE610" s="3">
        <v>0</v>
      </c>
      <c r="AF610" s="3">
        <v>0</v>
      </c>
      <c r="AG610" s="3">
        <v>0</v>
      </c>
      <c r="AH610" s="1" t="s">
        <v>608</v>
      </c>
      <c r="AI610" s="17">
        <v>5</v>
      </c>
      <c r="AJ610" s="1"/>
    </row>
    <row r="611" spans="1:36" x14ac:dyDescent="0.2">
      <c r="A611" s="1" t="s">
        <v>680</v>
      </c>
      <c r="B611" s="1" t="s">
        <v>1293</v>
      </c>
      <c r="C611" s="1" t="s">
        <v>1439</v>
      </c>
      <c r="D611" s="1" t="s">
        <v>1741</v>
      </c>
      <c r="E611" s="3">
        <v>40.488888888888887</v>
      </c>
      <c r="F611" s="3">
        <v>0</v>
      </c>
      <c r="G611" s="3">
        <v>0</v>
      </c>
      <c r="H611" s="3">
        <v>0</v>
      </c>
      <c r="I611" s="3">
        <v>5.6888888888888891</v>
      </c>
      <c r="J611" s="3">
        <v>0</v>
      </c>
      <c r="K611" s="3">
        <v>0</v>
      </c>
      <c r="L611" s="3">
        <v>7.213222222222222</v>
      </c>
      <c r="M611" s="3">
        <v>0</v>
      </c>
      <c r="N611" s="3">
        <v>5.6888888888888891</v>
      </c>
      <c r="O611" s="3">
        <f>SUM(Table2[[#This Row],[Qualified Social Work Staff Hours]:[Other Social Work Staff Hours]])/Table2[[#This Row],[MDS Census]]</f>
        <v>0.14050493962678376</v>
      </c>
      <c r="P611" s="3">
        <v>0</v>
      </c>
      <c r="Q611" s="3">
        <v>15.994444444444444</v>
      </c>
      <c r="R611" s="3">
        <f>SUM(Table2[[#This Row],[Qualified Activities Professional Hours]:[Other Activities Professional Hours]])/Table2[[#This Row],[MDS Census]]</f>
        <v>0.39503293084522501</v>
      </c>
      <c r="S611" s="3">
        <v>7.8686666666666625</v>
      </c>
      <c r="T611" s="3">
        <v>4.2807777777777787</v>
      </c>
      <c r="U611" s="3">
        <v>0</v>
      </c>
      <c r="V611" s="3">
        <f>SUM(Table2[[#This Row],[Occupational Therapist Hours]:[OT Aide Hours]])/Table2[[#This Row],[MDS Census]]</f>
        <v>0.30006860592755208</v>
      </c>
      <c r="W611" s="3">
        <v>6.0028888888888892</v>
      </c>
      <c r="X611" s="3">
        <v>13.353999999999999</v>
      </c>
      <c r="Y611" s="3">
        <v>10.906777777777778</v>
      </c>
      <c r="Z611" s="3">
        <f>SUM(Table2[[#This Row],[Physical Therapist (PT) Hours]:[PT Aide Hours]])/Table2[[#This Row],[MDS Census]]</f>
        <v>0.74745609220636666</v>
      </c>
      <c r="AA611" s="3">
        <v>0</v>
      </c>
      <c r="AB611" s="3">
        <v>0</v>
      </c>
      <c r="AC611" s="3">
        <v>0</v>
      </c>
      <c r="AD611" s="3">
        <v>0</v>
      </c>
      <c r="AE611" s="3">
        <v>0</v>
      </c>
      <c r="AF611" s="3">
        <v>0</v>
      </c>
      <c r="AG611" s="3">
        <v>0</v>
      </c>
      <c r="AH611" s="1" t="s">
        <v>609</v>
      </c>
      <c r="AI611" s="17">
        <v>5</v>
      </c>
      <c r="AJ611" s="1"/>
    </row>
    <row r="612" spans="1:36" x14ac:dyDescent="0.2">
      <c r="A612" s="1" t="s">
        <v>680</v>
      </c>
      <c r="B612" s="1" t="s">
        <v>1294</v>
      </c>
      <c r="C612" s="1" t="s">
        <v>1482</v>
      </c>
      <c r="D612" s="1" t="s">
        <v>1706</v>
      </c>
      <c r="E612" s="3">
        <v>45.844444444444441</v>
      </c>
      <c r="F612" s="3">
        <v>5.4666666666666668</v>
      </c>
      <c r="G612" s="3">
        <v>0</v>
      </c>
      <c r="H612" s="3">
        <v>0.18611111111111112</v>
      </c>
      <c r="I612" s="3">
        <v>0</v>
      </c>
      <c r="J612" s="3">
        <v>0</v>
      </c>
      <c r="K612" s="3">
        <v>0</v>
      </c>
      <c r="L612" s="3">
        <v>5.2445555555555563</v>
      </c>
      <c r="M612" s="3">
        <v>0</v>
      </c>
      <c r="N612" s="3">
        <v>0</v>
      </c>
      <c r="O612" s="3">
        <f>SUM(Table2[[#This Row],[Qualified Social Work Staff Hours]:[Other Social Work Staff Hours]])/Table2[[#This Row],[MDS Census]]</f>
        <v>0</v>
      </c>
      <c r="P612" s="3">
        <v>0</v>
      </c>
      <c r="Q612" s="3">
        <v>0</v>
      </c>
      <c r="R612" s="3">
        <f>SUM(Table2[[#This Row],[Qualified Activities Professional Hours]:[Other Activities Professional Hours]])/Table2[[#This Row],[MDS Census]]</f>
        <v>0</v>
      </c>
      <c r="S612" s="3">
        <v>3.3007777777777769</v>
      </c>
      <c r="T612" s="3">
        <v>4.1095555555555556</v>
      </c>
      <c r="U612" s="3">
        <v>0</v>
      </c>
      <c r="V612" s="3">
        <f>SUM(Table2[[#This Row],[Occupational Therapist Hours]:[OT Aide Hours]])/Table2[[#This Row],[MDS Census]]</f>
        <v>0.16164081434803682</v>
      </c>
      <c r="W612" s="3">
        <v>1.9464444444444442</v>
      </c>
      <c r="X612" s="3">
        <v>5.2279999999999998</v>
      </c>
      <c r="Y612" s="3">
        <v>0</v>
      </c>
      <c r="Z612" s="3">
        <f>SUM(Table2[[#This Row],[Physical Therapist (PT) Hours]:[PT Aide Hours]])/Table2[[#This Row],[MDS Census]]</f>
        <v>0.15649539505574406</v>
      </c>
      <c r="AA612" s="3">
        <v>0</v>
      </c>
      <c r="AB612" s="3">
        <v>0</v>
      </c>
      <c r="AC612" s="3">
        <v>0</v>
      </c>
      <c r="AD612" s="3">
        <v>0</v>
      </c>
      <c r="AE612" s="3">
        <v>0</v>
      </c>
      <c r="AF612" s="3">
        <v>0</v>
      </c>
      <c r="AG612" s="3">
        <v>0</v>
      </c>
      <c r="AH612" s="1" t="s">
        <v>610</v>
      </c>
      <c r="AI612" s="17">
        <v>5</v>
      </c>
      <c r="AJ612" s="1"/>
    </row>
    <row r="613" spans="1:36" x14ac:dyDescent="0.2">
      <c r="A613" s="1" t="s">
        <v>680</v>
      </c>
      <c r="B613" s="1" t="s">
        <v>1295</v>
      </c>
      <c r="C613" s="1" t="s">
        <v>1684</v>
      </c>
      <c r="D613" s="1" t="s">
        <v>1741</v>
      </c>
      <c r="E613" s="3">
        <v>74.988888888888894</v>
      </c>
      <c r="F613" s="3">
        <v>42.524999999999999</v>
      </c>
      <c r="G613" s="3">
        <v>0.58888888888888891</v>
      </c>
      <c r="H613" s="3">
        <v>0.62777777777777766</v>
      </c>
      <c r="I613" s="3">
        <v>1.4933333333333332</v>
      </c>
      <c r="J613" s="3">
        <v>0</v>
      </c>
      <c r="K613" s="3">
        <v>0</v>
      </c>
      <c r="L613" s="3">
        <v>8.1873333333333314</v>
      </c>
      <c r="M613" s="3">
        <v>0</v>
      </c>
      <c r="N613" s="3">
        <v>0</v>
      </c>
      <c r="O613" s="3">
        <f>SUM(Table2[[#This Row],[Qualified Social Work Staff Hours]:[Other Social Work Staff Hours]])/Table2[[#This Row],[MDS Census]]</f>
        <v>0</v>
      </c>
      <c r="P613" s="3">
        <v>5.4222222222222225</v>
      </c>
      <c r="Q613" s="3">
        <v>9.6305555555555564</v>
      </c>
      <c r="R613" s="3">
        <f>SUM(Table2[[#This Row],[Qualified Activities Professional Hours]:[Other Activities Professional Hours]])/Table2[[#This Row],[MDS Census]]</f>
        <v>0.20073344199140614</v>
      </c>
      <c r="S613" s="3">
        <v>9.1508888888888897</v>
      </c>
      <c r="T613" s="3">
        <v>12.822111111111115</v>
      </c>
      <c r="U613" s="3">
        <v>0</v>
      </c>
      <c r="V613" s="3">
        <f>SUM(Table2[[#This Row],[Occupational Therapist Hours]:[OT Aide Hours]])/Table2[[#This Row],[MDS Census]]</f>
        <v>0.29301674322121801</v>
      </c>
      <c r="W613" s="3">
        <v>13.113111111111115</v>
      </c>
      <c r="X613" s="3">
        <v>16.915888888888883</v>
      </c>
      <c r="Y613" s="3">
        <v>4.2668888888888885</v>
      </c>
      <c r="Z613" s="3">
        <f>SUM(Table2[[#This Row],[Physical Therapist (PT) Hours]:[PT Aide Hours]])/Table2[[#This Row],[MDS Census]]</f>
        <v>0.45734627352200313</v>
      </c>
      <c r="AA613" s="3">
        <v>0</v>
      </c>
      <c r="AB613" s="3">
        <v>0</v>
      </c>
      <c r="AC613" s="3">
        <v>0</v>
      </c>
      <c r="AD613" s="3">
        <v>5.7138888888888886</v>
      </c>
      <c r="AE613" s="3">
        <v>0</v>
      </c>
      <c r="AF613" s="3">
        <v>0.47</v>
      </c>
      <c r="AG613" s="3">
        <v>0.16666666666666666</v>
      </c>
      <c r="AH613" s="1" t="s">
        <v>611</v>
      </c>
      <c r="AI613" s="17">
        <v>5</v>
      </c>
      <c r="AJ613" s="1"/>
    </row>
    <row r="614" spans="1:36" x14ac:dyDescent="0.2">
      <c r="A614" s="1" t="s">
        <v>680</v>
      </c>
      <c r="B614" s="1" t="s">
        <v>1296</v>
      </c>
      <c r="C614" s="1" t="s">
        <v>1380</v>
      </c>
      <c r="D614" s="1" t="s">
        <v>1703</v>
      </c>
      <c r="E614" s="3">
        <v>46.87777777777778</v>
      </c>
      <c r="F614" s="3">
        <v>10.844444444444445</v>
      </c>
      <c r="G614" s="3">
        <v>0</v>
      </c>
      <c r="H614" s="3">
        <v>0</v>
      </c>
      <c r="I614" s="3">
        <v>0</v>
      </c>
      <c r="J614" s="3">
        <v>0</v>
      </c>
      <c r="K614" s="3">
        <v>0</v>
      </c>
      <c r="L614" s="3">
        <v>0</v>
      </c>
      <c r="M614" s="3">
        <v>4.8664444444444444</v>
      </c>
      <c r="N614" s="3">
        <v>0.53388888888888897</v>
      </c>
      <c r="O614" s="3">
        <f>SUM(Table2[[#This Row],[Qualified Social Work Staff Hours]:[Other Social Work Staff Hours]])/Table2[[#This Row],[MDS Census]]</f>
        <v>0.11520028442758946</v>
      </c>
      <c r="P614" s="3">
        <v>0</v>
      </c>
      <c r="Q614" s="3">
        <v>1.5957777777777777</v>
      </c>
      <c r="R614" s="3">
        <f>SUM(Table2[[#This Row],[Qualified Activities Professional Hours]:[Other Activities Professional Hours]])/Table2[[#This Row],[MDS Census]]</f>
        <v>3.4041242000474044E-2</v>
      </c>
      <c r="S614" s="3">
        <v>0</v>
      </c>
      <c r="T614" s="3">
        <v>0</v>
      </c>
      <c r="U614" s="3">
        <v>0</v>
      </c>
      <c r="V614" s="3">
        <f>SUM(Table2[[#This Row],[Occupational Therapist Hours]:[OT Aide Hours]])/Table2[[#This Row],[MDS Census]]</f>
        <v>0</v>
      </c>
      <c r="W614" s="3">
        <v>0</v>
      </c>
      <c r="X614" s="3">
        <v>0</v>
      </c>
      <c r="Y614" s="3">
        <v>0</v>
      </c>
      <c r="Z614" s="3">
        <f>SUM(Table2[[#This Row],[Physical Therapist (PT) Hours]:[PT Aide Hours]])/Table2[[#This Row],[MDS Census]]</f>
        <v>0</v>
      </c>
      <c r="AA614" s="3">
        <v>0</v>
      </c>
      <c r="AB614" s="3">
        <v>0</v>
      </c>
      <c r="AC614" s="3">
        <v>0</v>
      </c>
      <c r="AD614" s="3">
        <v>0</v>
      </c>
      <c r="AE614" s="3">
        <v>0</v>
      </c>
      <c r="AF614" s="3">
        <v>0</v>
      </c>
      <c r="AG614" s="3">
        <v>0</v>
      </c>
      <c r="AH614" s="1" t="s">
        <v>612</v>
      </c>
      <c r="AI614" s="17">
        <v>5</v>
      </c>
      <c r="AJ614" s="1"/>
    </row>
    <row r="615" spans="1:36" x14ac:dyDescent="0.2">
      <c r="A615" s="1" t="s">
        <v>680</v>
      </c>
      <c r="B615" s="1" t="s">
        <v>1297</v>
      </c>
      <c r="C615" s="1" t="s">
        <v>1420</v>
      </c>
      <c r="D615" s="1" t="s">
        <v>1741</v>
      </c>
      <c r="E615" s="3">
        <v>20.100000000000001</v>
      </c>
      <c r="F615" s="3">
        <v>5</v>
      </c>
      <c r="G615" s="3">
        <v>0.21666666666666667</v>
      </c>
      <c r="H615" s="3">
        <v>0.12222222222222222</v>
      </c>
      <c r="I615" s="3">
        <v>0</v>
      </c>
      <c r="J615" s="3">
        <v>0</v>
      </c>
      <c r="K615" s="3">
        <v>0</v>
      </c>
      <c r="L615" s="3">
        <v>3.6111111111111108E-2</v>
      </c>
      <c r="M615" s="3">
        <v>7.3611111111111107</v>
      </c>
      <c r="N615" s="3">
        <v>5.302777777777778</v>
      </c>
      <c r="O615" s="3">
        <f>SUM(Table2[[#This Row],[Qualified Social Work Staff Hours]:[Other Social Work Staff Hours]])/Table2[[#This Row],[MDS Census]]</f>
        <v>0.6300442233278053</v>
      </c>
      <c r="P615" s="3">
        <v>0</v>
      </c>
      <c r="Q615" s="3">
        <v>19.389666666666667</v>
      </c>
      <c r="R615" s="3">
        <f>SUM(Table2[[#This Row],[Qualified Activities Professional Hours]:[Other Activities Professional Hours]])/Table2[[#This Row],[MDS Census]]</f>
        <v>0.96466003316749582</v>
      </c>
      <c r="S615" s="3">
        <v>1.586111111111111</v>
      </c>
      <c r="T615" s="3">
        <v>0</v>
      </c>
      <c r="U615" s="3">
        <v>0</v>
      </c>
      <c r="V615" s="3">
        <f>SUM(Table2[[#This Row],[Occupational Therapist Hours]:[OT Aide Hours]])/Table2[[#This Row],[MDS Census]]</f>
        <v>7.8911000552791585E-2</v>
      </c>
      <c r="W615" s="3">
        <v>1.6083333333333334</v>
      </c>
      <c r="X615" s="3">
        <v>0</v>
      </c>
      <c r="Y615" s="3">
        <v>0</v>
      </c>
      <c r="Z615" s="3">
        <f>SUM(Table2[[#This Row],[Physical Therapist (PT) Hours]:[PT Aide Hours]])/Table2[[#This Row],[MDS Census]]</f>
        <v>8.0016583747927028E-2</v>
      </c>
      <c r="AA615" s="3">
        <v>0</v>
      </c>
      <c r="AB615" s="3">
        <v>0</v>
      </c>
      <c r="AC615" s="3">
        <v>0</v>
      </c>
      <c r="AD615" s="3">
        <v>0</v>
      </c>
      <c r="AE615" s="3">
        <v>0</v>
      </c>
      <c r="AF615" s="3">
        <v>0</v>
      </c>
      <c r="AG615" s="3">
        <v>0</v>
      </c>
      <c r="AH615" s="1" t="s">
        <v>613</v>
      </c>
      <c r="AI615" s="17">
        <v>5</v>
      </c>
      <c r="AJ615" s="1"/>
    </row>
    <row r="616" spans="1:36" x14ac:dyDescent="0.2">
      <c r="A616" s="1" t="s">
        <v>680</v>
      </c>
      <c r="B616" s="1" t="s">
        <v>1298</v>
      </c>
      <c r="C616" s="1" t="s">
        <v>1637</v>
      </c>
      <c r="D616" s="1" t="s">
        <v>1736</v>
      </c>
      <c r="E616" s="3">
        <v>34.577777777777776</v>
      </c>
      <c r="F616" s="3">
        <v>14.744444444444444</v>
      </c>
      <c r="G616" s="3">
        <v>1.1111111111111112E-2</v>
      </c>
      <c r="H616" s="3">
        <v>0.20277777777777778</v>
      </c>
      <c r="I616" s="3">
        <v>0</v>
      </c>
      <c r="J616" s="3">
        <v>0</v>
      </c>
      <c r="K616" s="3">
        <v>0</v>
      </c>
      <c r="L616" s="3">
        <v>2.0995555555555554</v>
      </c>
      <c r="M616" s="3">
        <v>0</v>
      </c>
      <c r="N616" s="3">
        <v>5.4222222222222225</v>
      </c>
      <c r="O616" s="3">
        <f>SUM(Table2[[#This Row],[Qualified Social Work Staff Hours]:[Other Social Work Staff Hours]])/Table2[[#This Row],[MDS Census]]</f>
        <v>0.15681233933161956</v>
      </c>
      <c r="P616" s="3">
        <v>5.0777777777777775</v>
      </c>
      <c r="Q616" s="3">
        <v>3.2805555555555554</v>
      </c>
      <c r="R616" s="3">
        <f>SUM(Table2[[#This Row],[Qualified Activities Professional Hours]:[Other Activities Professional Hours]])/Table2[[#This Row],[MDS Census]]</f>
        <v>0.24172557840616965</v>
      </c>
      <c r="S616" s="3">
        <v>0.82988888888888868</v>
      </c>
      <c r="T616" s="3">
        <v>4.8032222222222227</v>
      </c>
      <c r="U616" s="3">
        <v>0</v>
      </c>
      <c r="V616" s="3">
        <f>SUM(Table2[[#This Row],[Occupational Therapist Hours]:[OT Aide Hours]])/Table2[[#This Row],[MDS Census]]</f>
        <v>0.16291131105398457</v>
      </c>
      <c r="W616" s="3">
        <v>1.0084444444444449</v>
      </c>
      <c r="X616" s="3">
        <v>5.5256666666666661</v>
      </c>
      <c r="Y616" s="3">
        <v>0</v>
      </c>
      <c r="Z616" s="3">
        <f>SUM(Table2[[#This Row],[Physical Therapist (PT) Hours]:[PT Aide Hours]])/Table2[[#This Row],[MDS Census]]</f>
        <v>0.18896850899742931</v>
      </c>
      <c r="AA616" s="3">
        <v>0</v>
      </c>
      <c r="AB616" s="3">
        <v>0</v>
      </c>
      <c r="AC616" s="3">
        <v>0</v>
      </c>
      <c r="AD616" s="3">
        <v>0</v>
      </c>
      <c r="AE616" s="3">
        <v>0</v>
      </c>
      <c r="AF616" s="3">
        <v>0</v>
      </c>
      <c r="AG616" s="3">
        <v>0</v>
      </c>
      <c r="AH616" s="1" t="s">
        <v>614</v>
      </c>
      <c r="AI616" s="17">
        <v>5</v>
      </c>
      <c r="AJ616" s="1"/>
    </row>
    <row r="617" spans="1:36" x14ac:dyDescent="0.2">
      <c r="A617" s="1" t="s">
        <v>680</v>
      </c>
      <c r="B617" s="1" t="s">
        <v>1299</v>
      </c>
      <c r="C617" s="1" t="s">
        <v>1391</v>
      </c>
      <c r="D617" s="1" t="s">
        <v>1795</v>
      </c>
      <c r="E617" s="3">
        <v>30.977777777777778</v>
      </c>
      <c r="F617" s="3">
        <v>10.577777777777778</v>
      </c>
      <c r="G617" s="3">
        <v>4.4444444444444446E-2</v>
      </c>
      <c r="H617" s="3">
        <v>0</v>
      </c>
      <c r="I617" s="3">
        <v>0</v>
      </c>
      <c r="J617" s="3">
        <v>0</v>
      </c>
      <c r="K617" s="3">
        <v>0</v>
      </c>
      <c r="L617" s="3">
        <v>0.40477777777777779</v>
      </c>
      <c r="M617" s="3">
        <v>0</v>
      </c>
      <c r="N617" s="3">
        <v>0</v>
      </c>
      <c r="O617" s="3">
        <f>SUM(Table2[[#This Row],[Qualified Social Work Staff Hours]:[Other Social Work Staff Hours]])/Table2[[#This Row],[MDS Census]]</f>
        <v>0</v>
      </c>
      <c r="P617" s="3">
        <v>4.822222222222222</v>
      </c>
      <c r="Q617" s="3">
        <v>0</v>
      </c>
      <c r="R617" s="3">
        <f>SUM(Table2[[#This Row],[Qualified Activities Professional Hours]:[Other Activities Professional Hours]])/Table2[[#This Row],[MDS Census]]</f>
        <v>0.15566714490674319</v>
      </c>
      <c r="S617" s="3">
        <v>0.7569999999999999</v>
      </c>
      <c r="T617" s="3">
        <v>3.5311111111111111</v>
      </c>
      <c r="U617" s="3">
        <v>0</v>
      </c>
      <c r="V617" s="3">
        <f>SUM(Table2[[#This Row],[Occupational Therapist Hours]:[OT Aide Hours]])/Table2[[#This Row],[MDS Census]]</f>
        <v>0.13842539454806313</v>
      </c>
      <c r="W617" s="3">
        <v>2.4963333333333337</v>
      </c>
      <c r="X617" s="3">
        <v>1.3898888888888892</v>
      </c>
      <c r="Y617" s="3">
        <v>0</v>
      </c>
      <c r="Z617" s="3">
        <f>SUM(Table2[[#This Row],[Physical Therapist (PT) Hours]:[PT Aide Hours]])/Table2[[#This Row],[MDS Census]]</f>
        <v>0.12545193687230993</v>
      </c>
      <c r="AA617" s="3">
        <v>5.6055555555555552</v>
      </c>
      <c r="AB617" s="3">
        <v>0</v>
      </c>
      <c r="AC617" s="3">
        <v>0</v>
      </c>
      <c r="AD617" s="3">
        <v>0</v>
      </c>
      <c r="AE617" s="3">
        <v>0</v>
      </c>
      <c r="AF617" s="3">
        <v>0</v>
      </c>
      <c r="AG617" s="3">
        <v>0</v>
      </c>
      <c r="AH617" s="1" t="s">
        <v>615</v>
      </c>
      <c r="AI617" s="17">
        <v>5</v>
      </c>
      <c r="AJ617" s="1"/>
    </row>
    <row r="618" spans="1:36" x14ac:dyDescent="0.2">
      <c r="A618" s="1" t="s">
        <v>680</v>
      </c>
      <c r="B618" s="1" t="s">
        <v>1300</v>
      </c>
      <c r="C618" s="1" t="s">
        <v>1414</v>
      </c>
      <c r="D618" s="1" t="s">
        <v>1707</v>
      </c>
      <c r="E618" s="3">
        <v>47.655555555555559</v>
      </c>
      <c r="F618" s="3">
        <v>5.4222222222222225</v>
      </c>
      <c r="G618" s="3">
        <v>0.46866666666666673</v>
      </c>
      <c r="H618" s="3">
        <v>0.3888888888888889</v>
      </c>
      <c r="I618" s="3">
        <v>0</v>
      </c>
      <c r="J618" s="3">
        <v>0</v>
      </c>
      <c r="K618" s="3">
        <v>0</v>
      </c>
      <c r="L618" s="3">
        <v>9.0854444444444447</v>
      </c>
      <c r="M618" s="3">
        <v>16.3</v>
      </c>
      <c r="N618" s="3">
        <v>6.7472222222222218</v>
      </c>
      <c r="O618" s="3">
        <f>SUM(Table2[[#This Row],[Qualified Social Work Staff Hours]:[Other Social Work Staff Hours]])/Table2[[#This Row],[MDS Census]]</f>
        <v>0.48362089065050129</v>
      </c>
      <c r="P618" s="3">
        <v>1.7027777777777777</v>
      </c>
      <c r="Q618" s="3">
        <v>0.31111111111111112</v>
      </c>
      <c r="R618" s="3">
        <f>SUM(Table2[[#This Row],[Qualified Activities Professional Hours]:[Other Activities Professional Hours]])/Table2[[#This Row],[MDS Census]]</f>
        <v>4.2259267894614122E-2</v>
      </c>
      <c r="S618" s="3">
        <v>7.8750000000000009</v>
      </c>
      <c r="T618" s="3">
        <v>17.861888888888885</v>
      </c>
      <c r="U618" s="3">
        <v>0</v>
      </c>
      <c r="V618" s="3">
        <f>SUM(Table2[[#This Row],[Occupational Therapist Hours]:[OT Aide Hours]])/Table2[[#This Row],[MDS Census]]</f>
        <v>0.54006062019118661</v>
      </c>
      <c r="W618" s="3">
        <v>6.795444444444442</v>
      </c>
      <c r="X618" s="3">
        <v>17.162444444444443</v>
      </c>
      <c r="Y618" s="3">
        <v>4.1831111111111117</v>
      </c>
      <c r="Z618" s="3">
        <f>SUM(Table2[[#This Row],[Physical Therapist (PT) Hours]:[PT Aide Hours]])/Table2[[#This Row],[MDS Census]]</f>
        <v>0.59050827698764274</v>
      </c>
      <c r="AA618" s="3">
        <v>0</v>
      </c>
      <c r="AB618" s="3">
        <v>0</v>
      </c>
      <c r="AC618" s="3">
        <v>0</v>
      </c>
      <c r="AD618" s="3">
        <v>0</v>
      </c>
      <c r="AE618" s="3">
        <v>0</v>
      </c>
      <c r="AF618" s="3">
        <v>0</v>
      </c>
      <c r="AG618" s="3">
        <v>0</v>
      </c>
      <c r="AH618" s="1" t="s">
        <v>616</v>
      </c>
      <c r="AI618" s="17">
        <v>5</v>
      </c>
      <c r="AJ618" s="1"/>
    </row>
    <row r="619" spans="1:36" x14ac:dyDescent="0.2">
      <c r="A619" s="1" t="s">
        <v>680</v>
      </c>
      <c r="B619" s="1" t="s">
        <v>1301</v>
      </c>
      <c r="C619" s="1" t="s">
        <v>1439</v>
      </c>
      <c r="D619" s="1" t="s">
        <v>1741</v>
      </c>
      <c r="E619" s="3">
        <v>80.388888888888886</v>
      </c>
      <c r="F619" s="3">
        <v>11.263888888888889</v>
      </c>
      <c r="G619" s="3">
        <v>0</v>
      </c>
      <c r="H619" s="3">
        <v>0</v>
      </c>
      <c r="I619" s="3">
        <v>0</v>
      </c>
      <c r="J619" s="3">
        <v>0</v>
      </c>
      <c r="K619" s="3">
        <v>0</v>
      </c>
      <c r="L619" s="3">
        <v>0.6587777777777778</v>
      </c>
      <c r="M619" s="3">
        <v>11.841666666666667</v>
      </c>
      <c r="N619" s="3">
        <v>0</v>
      </c>
      <c r="O619" s="3">
        <f>SUM(Table2[[#This Row],[Qualified Social Work Staff Hours]:[Other Social Work Staff Hours]])/Table2[[#This Row],[MDS Census]]</f>
        <v>0.14730476848652385</v>
      </c>
      <c r="P619" s="3">
        <v>9.2555555555555564</v>
      </c>
      <c r="Q619" s="3">
        <v>3.5077777777777777</v>
      </c>
      <c r="R619" s="3">
        <f>SUM(Table2[[#This Row],[Qualified Activities Professional Hours]:[Other Activities Professional Hours]])/Table2[[#This Row],[MDS Census]]</f>
        <v>0.15876986869384935</v>
      </c>
      <c r="S619" s="3">
        <v>0.315</v>
      </c>
      <c r="T619" s="3">
        <v>2.3941111111111106</v>
      </c>
      <c r="U619" s="3">
        <v>0</v>
      </c>
      <c r="V619" s="3">
        <f>SUM(Table2[[#This Row],[Occupational Therapist Hours]:[OT Aide Hours]])/Table2[[#This Row],[MDS Census]]</f>
        <v>3.370006910850034E-2</v>
      </c>
      <c r="W619" s="3">
        <v>2.6968888888888882</v>
      </c>
      <c r="X619" s="3">
        <v>0</v>
      </c>
      <c r="Y619" s="3">
        <v>0</v>
      </c>
      <c r="Z619" s="3">
        <f>SUM(Table2[[#This Row],[Physical Therapist (PT) Hours]:[PT Aide Hours]])/Table2[[#This Row],[MDS Census]]</f>
        <v>3.3548030407740147E-2</v>
      </c>
      <c r="AA619" s="3">
        <v>0</v>
      </c>
      <c r="AB619" s="3">
        <v>0</v>
      </c>
      <c r="AC619" s="3">
        <v>0</v>
      </c>
      <c r="AD619" s="3">
        <v>0</v>
      </c>
      <c r="AE619" s="3">
        <v>0</v>
      </c>
      <c r="AF619" s="3">
        <v>0</v>
      </c>
      <c r="AG619" s="3">
        <v>0</v>
      </c>
      <c r="AH619" s="1" t="s">
        <v>617</v>
      </c>
      <c r="AI619" s="17">
        <v>5</v>
      </c>
      <c r="AJ619" s="1"/>
    </row>
    <row r="620" spans="1:36" x14ac:dyDescent="0.2">
      <c r="A620" s="1" t="s">
        <v>680</v>
      </c>
      <c r="B620" s="1" t="s">
        <v>1302</v>
      </c>
      <c r="C620" s="1" t="s">
        <v>1685</v>
      </c>
      <c r="D620" s="1" t="s">
        <v>1731</v>
      </c>
      <c r="E620" s="3">
        <v>43.444444444444443</v>
      </c>
      <c r="F620" s="3">
        <v>3.6666666666666665</v>
      </c>
      <c r="G620" s="3">
        <v>0</v>
      </c>
      <c r="H620" s="3">
        <v>0</v>
      </c>
      <c r="I620" s="3">
        <v>0</v>
      </c>
      <c r="J620" s="3">
        <v>0</v>
      </c>
      <c r="K620" s="3">
        <v>0</v>
      </c>
      <c r="L620" s="3">
        <v>0.14166666666666666</v>
      </c>
      <c r="M620" s="3">
        <v>0</v>
      </c>
      <c r="N620" s="3">
        <v>4.7055555555555557</v>
      </c>
      <c r="O620" s="3">
        <f>SUM(Table2[[#This Row],[Qualified Social Work Staff Hours]:[Other Social Work Staff Hours]])/Table2[[#This Row],[MDS Census]]</f>
        <v>0.10831202046035807</v>
      </c>
      <c r="P620" s="3">
        <v>4.8055555555555554</v>
      </c>
      <c r="Q620" s="3">
        <v>15.113888888888889</v>
      </c>
      <c r="R620" s="3">
        <f>SUM(Table2[[#This Row],[Qualified Activities Professional Hours]:[Other Activities Professional Hours]])/Table2[[#This Row],[MDS Census]]</f>
        <v>0.45850383631713554</v>
      </c>
      <c r="S620" s="3">
        <v>0.77733333333333343</v>
      </c>
      <c r="T620" s="3">
        <v>3.3235555555555538</v>
      </c>
      <c r="U620" s="3">
        <v>0</v>
      </c>
      <c r="V620" s="3">
        <f>SUM(Table2[[#This Row],[Occupational Therapist Hours]:[OT Aide Hours]])/Table2[[#This Row],[MDS Census]]</f>
        <v>9.4393861892583086E-2</v>
      </c>
      <c r="W620" s="3">
        <v>0.28511111111111109</v>
      </c>
      <c r="X620" s="3">
        <v>1.5930000000000004</v>
      </c>
      <c r="Y620" s="3">
        <v>0</v>
      </c>
      <c r="Z620" s="3">
        <f>SUM(Table2[[#This Row],[Physical Therapist (PT) Hours]:[PT Aide Hours]])/Table2[[#This Row],[MDS Census]]</f>
        <v>4.3230179028133003E-2</v>
      </c>
      <c r="AA620" s="3">
        <v>0</v>
      </c>
      <c r="AB620" s="3">
        <v>0</v>
      </c>
      <c r="AC620" s="3">
        <v>0</v>
      </c>
      <c r="AD620" s="3">
        <v>0</v>
      </c>
      <c r="AE620" s="3">
        <v>0</v>
      </c>
      <c r="AF620" s="3">
        <v>0</v>
      </c>
      <c r="AG620" s="3">
        <v>0</v>
      </c>
      <c r="AH620" s="1" t="s">
        <v>618</v>
      </c>
      <c r="AI620" s="17">
        <v>5</v>
      </c>
      <c r="AJ620" s="1"/>
    </row>
    <row r="621" spans="1:36" x14ac:dyDescent="0.2">
      <c r="A621" s="1" t="s">
        <v>680</v>
      </c>
      <c r="B621" s="1" t="s">
        <v>1303</v>
      </c>
      <c r="C621" s="1" t="s">
        <v>1640</v>
      </c>
      <c r="D621" s="1" t="s">
        <v>1748</v>
      </c>
      <c r="E621" s="3">
        <v>43.366666666666667</v>
      </c>
      <c r="F621" s="3">
        <v>5.714222222222217</v>
      </c>
      <c r="G621" s="3">
        <v>0</v>
      </c>
      <c r="H621" s="3">
        <v>0.19355555555555556</v>
      </c>
      <c r="I621" s="3">
        <v>0.28333333333333333</v>
      </c>
      <c r="J621" s="3">
        <v>0</v>
      </c>
      <c r="K621" s="3">
        <v>0</v>
      </c>
      <c r="L621" s="3">
        <v>2.9666666666666668E-2</v>
      </c>
      <c r="M621" s="3">
        <v>0</v>
      </c>
      <c r="N621" s="3">
        <v>0.82011111111111112</v>
      </c>
      <c r="O621" s="3">
        <f>SUM(Table2[[#This Row],[Qualified Social Work Staff Hours]:[Other Social Work Staff Hours]])/Table2[[#This Row],[MDS Census]]</f>
        <v>1.8911094030233153E-2</v>
      </c>
      <c r="P621" s="3">
        <v>5.2083333333333357</v>
      </c>
      <c r="Q621" s="3">
        <v>5.1074444444444467</v>
      </c>
      <c r="R621" s="3">
        <f>SUM(Table2[[#This Row],[Qualified Activities Professional Hours]:[Other Activities Professional Hours]])/Table2[[#This Row],[MDS Census]]</f>
        <v>0.23787343069433778</v>
      </c>
      <c r="S621" s="3">
        <v>0.20488888888888887</v>
      </c>
      <c r="T621" s="3">
        <v>1.3985555555555558</v>
      </c>
      <c r="U621" s="3">
        <v>0</v>
      </c>
      <c r="V621" s="3">
        <f>SUM(Table2[[#This Row],[Occupational Therapist Hours]:[OT Aide Hours]])/Table2[[#This Row],[MDS Census]]</f>
        <v>3.6974122469894954E-2</v>
      </c>
      <c r="W621" s="3">
        <v>0.25722222222222224</v>
      </c>
      <c r="X621" s="3">
        <v>1.5464444444444443</v>
      </c>
      <c r="Y621" s="3">
        <v>0</v>
      </c>
      <c r="Z621" s="3">
        <f>SUM(Table2[[#This Row],[Physical Therapist (PT) Hours]:[PT Aide Hours]])/Table2[[#This Row],[MDS Census]]</f>
        <v>4.1591083781706374E-2</v>
      </c>
      <c r="AA621" s="3">
        <v>0</v>
      </c>
      <c r="AB621" s="3">
        <v>0</v>
      </c>
      <c r="AC621" s="3">
        <v>0</v>
      </c>
      <c r="AD621" s="3">
        <v>0</v>
      </c>
      <c r="AE621" s="3">
        <v>0</v>
      </c>
      <c r="AF621" s="3">
        <v>0</v>
      </c>
      <c r="AG621" s="3">
        <v>0</v>
      </c>
      <c r="AH621" s="1" t="s">
        <v>619</v>
      </c>
      <c r="AI621" s="17">
        <v>5</v>
      </c>
      <c r="AJ621" s="1"/>
    </row>
    <row r="622" spans="1:36" x14ac:dyDescent="0.2">
      <c r="A622" s="1" t="s">
        <v>680</v>
      </c>
      <c r="B622" s="1" t="s">
        <v>1304</v>
      </c>
      <c r="C622" s="1" t="s">
        <v>1686</v>
      </c>
      <c r="D622" s="1" t="s">
        <v>1750</v>
      </c>
      <c r="E622" s="3">
        <v>60.355555555555554</v>
      </c>
      <c r="F622" s="3">
        <v>5.1555555555555559</v>
      </c>
      <c r="G622" s="3">
        <v>0.57777777777777772</v>
      </c>
      <c r="H622" s="3">
        <v>0.26111111111111113</v>
      </c>
      <c r="I622" s="3">
        <v>5.1333333333333337</v>
      </c>
      <c r="J622" s="3">
        <v>0</v>
      </c>
      <c r="K622" s="3">
        <v>0</v>
      </c>
      <c r="L622" s="3">
        <v>7.2392222222222209</v>
      </c>
      <c r="M622" s="3">
        <v>4.4444444444444446E-2</v>
      </c>
      <c r="N622" s="3">
        <v>9.0416666666666661</v>
      </c>
      <c r="O622" s="3">
        <f>SUM(Table2[[#This Row],[Qualified Social Work Staff Hours]:[Other Social Work Staff Hours]])/Table2[[#This Row],[MDS Census]]</f>
        <v>0.15054307805596465</v>
      </c>
      <c r="P622" s="3">
        <v>4.7277777777777779</v>
      </c>
      <c r="Q622" s="3">
        <v>15.244444444444444</v>
      </c>
      <c r="R622" s="3">
        <f>SUM(Table2[[#This Row],[Qualified Activities Professional Hours]:[Other Activities Professional Hours]])/Table2[[#This Row],[MDS Census]]</f>
        <v>0.33090942562592046</v>
      </c>
      <c r="S622" s="3">
        <v>11.819000000000003</v>
      </c>
      <c r="T622" s="3">
        <v>18.121222222222222</v>
      </c>
      <c r="U622" s="3">
        <v>0</v>
      </c>
      <c r="V622" s="3">
        <f>SUM(Table2[[#This Row],[Occupational Therapist Hours]:[OT Aide Hours]])/Table2[[#This Row],[MDS Census]]</f>
        <v>0.49606406480117826</v>
      </c>
      <c r="W622" s="3">
        <v>10.421999999999999</v>
      </c>
      <c r="X622" s="3">
        <v>31.615333333333346</v>
      </c>
      <c r="Y622" s="3">
        <v>4.184555555555554</v>
      </c>
      <c r="Z622" s="3">
        <f>SUM(Table2[[#This Row],[Physical Therapist (PT) Hours]:[PT Aide Hours]])/Table2[[#This Row],[MDS Census]]</f>
        <v>0.76582658321060404</v>
      </c>
      <c r="AA622" s="3">
        <v>0</v>
      </c>
      <c r="AB622" s="3">
        <v>6.6666666666666666E-2</v>
      </c>
      <c r="AC622" s="3">
        <v>0</v>
      </c>
      <c r="AD622" s="3">
        <v>0</v>
      </c>
      <c r="AE622" s="3">
        <v>0</v>
      </c>
      <c r="AF622" s="3">
        <v>0</v>
      </c>
      <c r="AG622" s="3">
        <v>0</v>
      </c>
      <c r="AH622" s="1" t="s">
        <v>620</v>
      </c>
      <c r="AI622" s="17">
        <v>5</v>
      </c>
      <c r="AJ622" s="1"/>
    </row>
    <row r="623" spans="1:36" x14ac:dyDescent="0.2">
      <c r="A623" s="1" t="s">
        <v>680</v>
      </c>
      <c r="B623" s="1" t="s">
        <v>1305</v>
      </c>
      <c r="C623" s="1" t="s">
        <v>1404</v>
      </c>
      <c r="D623" s="1" t="s">
        <v>1756</v>
      </c>
      <c r="E623" s="3">
        <v>45.233333333333334</v>
      </c>
      <c r="F623" s="3">
        <v>5.6</v>
      </c>
      <c r="G623" s="3">
        <v>0</v>
      </c>
      <c r="H623" s="3">
        <v>0.17811111111111108</v>
      </c>
      <c r="I623" s="3">
        <v>0</v>
      </c>
      <c r="J623" s="3">
        <v>0</v>
      </c>
      <c r="K623" s="3">
        <v>0</v>
      </c>
      <c r="L623" s="3">
        <v>4.4543333333333335</v>
      </c>
      <c r="M623" s="3">
        <v>0</v>
      </c>
      <c r="N623" s="3">
        <v>0</v>
      </c>
      <c r="O623" s="3">
        <f>SUM(Table2[[#This Row],[Qualified Social Work Staff Hours]:[Other Social Work Staff Hours]])/Table2[[#This Row],[MDS Census]]</f>
        <v>0</v>
      </c>
      <c r="P623" s="3">
        <v>0</v>
      </c>
      <c r="Q623" s="3">
        <v>0</v>
      </c>
      <c r="R623" s="3">
        <f>SUM(Table2[[#This Row],[Qualified Activities Professional Hours]:[Other Activities Professional Hours]])/Table2[[#This Row],[MDS Census]]</f>
        <v>0</v>
      </c>
      <c r="S623" s="3">
        <v>1.4172222222222222</v>
      </c>
      <c r="T623" s="3">
        <v>4.866777777777779</v>
      </c>
      <c r="U623" s="3">
        <v>0</v>
      </c>
      <c r="V623" s="3">
        <f>SUM(Table2[[#This Row],[Occupational Therapist Hours]:[OT Aide Hours]])/Table2[[#This Row],[MDS Census]]</f>
        <v>0.13892409727339722</v>
      </c>
      <c r="W623" s="3">
        <v>2.8590000000000009</v>
      </c>
      <c r="X623" s="3">
        <v>4.7952222222222218</v>
      </c>
      <c r="Y623" s="3">
        <v>0</v>
      </c>
      <c r="Z623" s="3">
        <f>SUM(Table2[[#This Row],[Physical Therapist (PT) Hours]:[PT Aide Hours]])/Table2[[#This Row],[MDS Census]]</f>
        <v>0.16921640874478017</v>
      </c>
      <c r="AA623" s="3">
        <v>0</v>
      </c>
      <c r="AB623" s="3">
        <v>0</v>
      </c>
      <c r="AC623" s="3">
        <v>0</v>
      </c>
      <c r="AD623" s="3">
        <v>0</v>
      </c>
      <c r="AE623" s="3">
        <v>0</v>
      </c>
      <c r="AF623" s="3">
        <v>0</v>
      </c>
      <c r="AG623" s="3">
        <v>0</v>
      </c>
      <c r="AH623" s="1" t="s">
        <v>621</v>
      </c>
      <c r="AI623" s="17">
        <v>5</v>
      </c>
      <c r="AJ623" s="1"/>
    </row>
    <row r="624" spans="1:36" x14ac:dyDescent="0.2">
      <c r="A624" s="1" t="s">
        <v>680</v>
      </c>
      <c r="B624" s="1" t="s">
        <v>1306</v>
      </c>
      <c r="C624" s="1" t="s">
        <v>1437</v>
      </c>
      <c r="D624" s="1" t="s">
        <v>1754</v>
      </c>
      <c r="E624" s="3">
        <v>31.277777777777779</v>
      </c>
      <c r="F624" s="3">
        <v>5.6888888888888891</v>
      </c>
      <c r="G624" s="3">
        <v>0.28888888888888886</v>
      </c>
      <c r="H624" s="3">
        <v>0.18333333333333332</v>
      </c>
      <c r="I624" s="3">
        <v>7.4333333333333336</v>
      </c>
      <c r="J624" s="3">
        <v>0</v>
      </c>
      <c r="K624" s="3">
        <v>3.9555555555555557</v>
      </c>
      <c r="L624" s="3">
        <v>4.4805555555555552</v>
      </c>
      <c r="M624" s="3">
        <v>5.6888888888888891</v>
      </c>
      <c r="N624" s="3">
        <v>0</v>
      </c>
      <c r="O624" s="3">
        <f>SUM(Table2[[#This Row],[Qualified Social Work Staff Hours]:[Other Social Work Staff Hours]])/Table2[[#This Row],[MDS Census]]</f>
        <v>0.18188277087033747</v>
      </c>
      <c r="P624" s="3">
        <v>0</v>
      </c>
      <c r="Q624" s="3">
        <v>20.269444444444446</v>
      </c>
      <c r="R624" s="3">
        <f>SUM(Table2[[#This Row],[Qualified Activities Professional Hours]:[Other Activities Professional Hours]])/Table2[[#This Row],[MDS Census]]</f>
        <v>0.64804618117229129</v>
      </c>
      <c r="S624" s="3">
        <v>6.1749999999999998</v>
      </c>
      <c r="T624" s="3">
        <v>5.7722222222222221</v>
      </c>
      <c r="U624" s="3">
        <v>0</v>
      </c>
      <c r="V624" s="3">
        <f>SUM(Table2[[#This Row],[Occupational Therapist Hours]:[OT Aide Hours]])/Table2[[#This Row],[MDS Census]]</f>
        <v>0.38197158081705151</v>
      </c>
      <c r="W624" s="3">
        <v>8.1527777777777786</v>
      </c>
      <c r="X624" s="3">
        <v>7.4666666666666668</v>
      </c>
      <c r="Y624" s="3">
        <v>0</v>
      </c>
      <c r="Z624" s="3">
        <f>SUM(Table2[[#This Row],[Physical Therapist (PT) Hours]:[PT Aide Hours]])/Table2[[#This Row],[MDS Census]]</f>
        <v>0.49937833037300178</v>
      </c>
      <c r="AA624" s="3">
        <v>0</v>
      </c>
      <c r="AB624" s="3">
        <v>0</v>
      </c>
      <c r="AC624" s="3">
        <v>0</v>
      </c>
      <c r="AD624" s="3">
        <v>50.702777777777776</v>
      </c>
      <c r="AE624" s="3">
        <v>0</v>
      </c>
      <c r="AF624" s="3">
        <v>0</v>
      </c>
      <c r="AG624" s="3">
        <v>0</v>
      </c>
      <c r="AH624" s="1" t="s">
        <v>622</v>
      </c>
      <c r="AI624" s="17">
        <v>5</v>
      </c>
      <c r="AJ624" s="1"/>
    </row>
    <row r="625" spans="1:36" x14ac:dyDescent="0.2">
      <c r="A625" s="1" t="s">
        <v>680</v>
      </c>
      <c r="B625" s="1" t="s">
        <v>1307</v>
      </c>
      <c r="C625" s="1" t="s">
        <v>1407</v>
      </c>
      <c r="D625" s="1" t="s">
        <v>1723</v>
      </c>
      <c r="E625" s="3">
        <v>23.111111111111111</v>
      </c>
      <c r="F625" s="3">
        <v>5.7142222222222232</v>
      </c>
      <c r="G625" s="3">
        <v>0</v>
      </c>
      <c r="H625" s="3">
        <v>0.1041111111111111</v>
      </c>
      <c r="I625" s="3">
        <v>0.26666666666666666</v>
      </c>
      <c r="J625" s="3">
        <v>0</v>
      </c>
      <c r="K625" s="3">
        <v>0</v>
      </c>
      <c r="L625" s="3">
        <v>0.12955555555555556</v>
      </c>
      <c r="M625" s="3">
        <v>0</v>
      </c>
      <c r="N625" s="3">
        <v>5.2998888888888898</v>
      </c>
      <c r="O625" s="3">
        <f>SUM(Table2[[#This Row],[Qualified Social Work Staff Hours]:[Other Social Work Staff Hours]])/Table2[[#This Row],[MDS Census]]</f>
        <v>0.22932211538461542</v>
      </c>
      <c r="P625" s="3">
        <v>4.7927777777777782</v>
      </c>
      <c r="Q625" s="3">
        <v>0</v>
      </c>
      <c r="R625" s="3">
        <f>SUM(Table2[[#This Row],[Qualified Activities Professional Hours]:[Other Activities Professional Hours]])/Table2[[#This Row],[MDS Census]]</f>
        <v>0.20737980769230771</v>
      </c>
      <c r="S625" s="3">
        <v>0.21455555555555558</v>
      </c>
      <c r="T625" s="3">
        <v>0.73855555555555541</v>
      </c>
      <c r="U625" s="3">
        <v>0</v>
      </c>
      <c r="V625" s="3">
        <f>SUM(Table2[[#This Row],[Occupational Therapist Hours]:[OT Aide Hours]])/Table2[[#This Row],[MDS Census]]</f>
        <v>4.1240384615384609E-2</v>
      </c>
      <c r="W625" s="3">
        <v>0.23111111111111107</v>
      </c>
      <c r="X625" s="3">
        <v>2.113777777777778</v>
      </c>
      <c r="Y625" s="3">
        <v>0</v>
      </c>
      <c r="Z625" s="3">
        <f>SUM(Table2[[#This Row],[Physical Therapist (PT) Hours]:[PT Aide Hours]])/Table2[[#This Row],[MDS Census]]</f>
        <v>0.10146153846153848</v>
      </c>
      <c r="AA625" s="3">
        <v>0</v>
      </c>
      <c r="AB625" s="3">
        <v>0</v>
      </c>
      <c r="AC625" s="3">
        <v>0</v>
      </c>
      <c r="AD625" s="3">
        <v>0</v>
      </c>
      <c r="AE625" s="3">
        <v>0</v>
      </c>
      <c r="AF625" s="3">
        <v>0</v>
      </c>
      <c r="AG625" s="3">
        <v>0</v>
      </c>
      <c r="AH625" s="1" t="s">
        <v>623</v>
      </c>
      <c r="AI625" s="17">
        <v>5</v>
      </c>
      <c r="AJ625" s="1"/>
    </row>
    <row r="626" spans="1:36" x14ac:dyDescent="0.2">
      <c r="A626" s="1" t="s">
        <v>680</v>
      </c>
      <c r="B626" s="1" t="s">
        <v>1308</v>
      </c>
      <c r="C626" s="1" t="s">
        <v>1687</v>
      </c>
      <c r="D626" s="1" t="s">
        <v>1762</v>
      </c>
      <c r="E626" s="3">
        <v>30.255555555555556</v>
      </c>
      <c r="F626" s="3">
        <v>5.7142222222222179</v>
      </c>
      <c r="G626" s="3">
        <v>0</v>
      </c>
      <c r="H626" s="3">
        <v>0.11388888888888889</v>
      </c>
      <c r="I626" s="3">
        <v>0.41111111111111109</v>
      </c>
      <c r="J626" s="3">
        <v>0</v>
      </c>
      <c r="K626" s="3">
        <v>0</v>
      </c>
      <c r="L626" s="3">
        <v>0</v>
      </c>
      <c r="M626" s="3">
        <v>0</v>
      </c>
      <c r="N626" s="3">
        <v>0</v>
      </c>
      <c r="O626" s="3">
        <f>SUM(Table2[[#This Row],[Qualified Social Work Staff Hours]:[Other Social Work Staff Hours]])/Table2[[#This Row],[MDS Census]]</f>
        <v>0</v>
      </c>
      <c r="P626" s="3">
        <v>5.7166666666666668</v>
      </c>
      <c r="Q626" s="3">
        <v>4.95</v>
      </c>
      <c r="R626" s="3">
        <f>SUM(Table2[[#This Row],[Qualified Activities Professional Hours]:[Other Activities Professional Hours]])/Table2[[#This Row],[MDS Census]]</f>
        <v>0.35255233198677932</v>
      </c>
      <c r="S626" s="3">
        <v>0.62566666666666659</v>
      </c>
      <c r="T626" s="3">
        <v>0.27711111111111109</v>
      </c>
      <c r="U626" s="3">
        <v>0</v>
      </c>
      <c r="V626" s="3">
        <f>SUM(Table2[[#This Row],[Occupational Therapist Hours]:[OT Aide Hours]])/Table2[[#This Row],[MDS Census]]</f>
        <v>2.9838413514506057E-2</v>
      </c>
      <c r="W626" s="3">
        <v>0.25066666666666665</v>
      </c>
      <c r="X626" s="3">
        <v>1.6726666666666665</v>
      </c>
      <c r="Y626" s="3">
        <v>0</v>
      </c>
      <c r="Z626" s="3">
        <f>SUM(Table2[[#This Row],[Physical Therapist (PT) Hours]:[PT Aide Hours]])/Table2[[#This Row],[MDS Census]]</f>
        <v>6.3569592361366126E-2</v>
      </c>
      <c r="AA626" s="3">
        <v>0</v>
      </c>
      <c r="AB626" s="3">
        <v>0</v>
      </c>
      <c r="AC626" s="3">
        <v>0</v>
      </c>
      <c r="AD626" s="3">
        <v>0</v>
      </c>
      <c r="AE626" s="3">
        <v>0</v>
      </c>
      <c r="AF626" s="3">
        <v>0</v>
      </c>
      <c r="AG626" s="3">
        <v>0</v>
      </c>
      <c r="AH626" s="1" t="s">
        <v>624</v>
      </c>
      <c r="AI626" s="17">
        <v>5</v>
      </c>
      <c r="AJ626" s="1"/>
    </row>
    <row r="627" spans="1:36" x14ac:dyDescent="0.2">
      <c r="A627" s="1" t="s">
        <v>680</v>
      </c>
      <c r="B627" s="1" t="s">
        <v>1309</v>
      </c>
      <c r="C627" s="1" t="s">
        <v>1552</v>
      </c>
      <c r="D627" s="1" t="s">
        <v>1733</v>
      </c>
      <c r="E627" s="3">
        <v>65.277777777777771</v>
      </c>
      <c r="F627" s="3">
        <v>9.6777777777777771</v>
      </c>
      <c r="G627" s="3">
        <v>0</v>
      </c>
      <c r="H627" s="3">
        <v>0</v>
      </c>
      <c r="I627" s="3">
        <v>0</v>
      </c>
      <c r="J627" s="3">
        <v>0</v>
      </c>
      <c r="K627" s="3">
        <v>0</v>
      </c>
      <c r="L627" s="3">
        <v>0</v>
      </c>
      <c r="M627" s="3">
        <v>0</v>
      </c>
      <c r="N627" s="3">
        <v>8.1875555555555586</v>
      </c>
      <c r="O627" s="3">
        <f>SUM(Table2[[#This Row],[Qualified Social Work Staff Hours]:[Other Social Work Staff Hours]])/Table2[[#This Row],[MDS Census]]</f>
        <v>0.12542638297872347</v>
      </c>
      <c r="P627" s="3">
        <v>5.8001111111111108</v>
      </c>
      <c r="Q627" s="3">
        <v>25.847222222222221</v>
      </c>
      <c r="R627" s="3">
        <f>SUM(Table2[[#This Row],[Qualified Activities Professional Hours]:[Other Activities Professional Hours]])/Table2[[#This Row],[MDS Census]]</f>
        <v>0.48481021276595748</v>
      </c>
      <c r="S627" s="3">
        <v>0</v>
      </c>
      <c r="T627" s="3">
        <v>0</v>
      </c>
      <c r="U627" s="3">
        <v>0</v>
      </c>
      <c r="V627" s="3">
        <f>SUM(Table2[[#This Row],[Occupational Therapist Hours]:[OT Aide Hours]])/Table2[[#This Row],[MDS Census]]</f>
        <v>0</v>
      </c>
      <c r="W627" s="3">
        <v>0</v>
      </c>
      <c r="X627" s="3">
        <v>0</v>
      </c>
      <c r="Y627" s="3">
        <v>0</v>
      </c>
      <c r="Z627" s="3">
        <f>SUM(Table2[[#This Row],[Physical Therapist (PT) Hours]:[PT Aide Hours]])/Table2[[#This Row],[MDS Census]]</f>
        <v>0</v>
      </c>
      <c r="AA627" s="3">
        <v>5.6599999999999984</v>
      </c>
      <c r="AB627" s="3">
        <v>0</v>
      </c>
      <c r="AC627" s="3">
        <v>0</v>
      </c>
      <c r="AD627" s="3">
        <v>0</v>
      </c>
      <c r="AE627" s="3">
        <v>0</v>
      </c>
      <c r="AF627" s="3">
        <v>0</v>
      </c>
      <c r="AG627" s="3">
        <v>0</v>
      </c>
      <c r="AH627" s="1" t="s">
        <v>625</v>
      </c>
      <c r="AI627" s="17">
        <v>5</v>
      </c>
      <c r="AJ627" s="1"/>
    </row>
    <row r="628" spans="1:36" x14ac:dyDescent="0.2">
      <c r="A628" s="1" t="s">
        <v>680</v>
      </c>
      <c r="B628" s="1" t="s">
        <v>1310</v>
      </c>
      <c r="C628" s="1" t="s">
        <v>1404</v>
      </c>
      <c r="D628" s="1" t="s">
        <v>1756</v>
      </c>
      <c r="E628" s="3">
        <v>39.233333333333334</v>
      </c>
      <c r="F628" s="3">
        <v>10.333333333333334</v>
      </c>
      <c r="G628" s="3">
        <v>0</v>
      </c>
      <c r="H628" s="3">
        <v>0</v>
      </c>
      <c r="I628" s="3">
        <v>0</v>
      </c>
      <c r="J628" s="3">
        <v>0</v>
      </c>
      <c r="K628" s="3">
        <v>0</v>
      </c>
      <c r="L628" s="3">
        <v>1.6499999999999997</v>
      </c>
      <c r="M628" s="3">
        <v>0</v>
      </c>
      <c r="N628" s="3">
        <v>0</v>
      </c>
      <c r="O628" s="3">
        <f>SUM(Table2[[#This Row],[Qualified Social Work Staff Hours]:[Other Social Work Staff Hours]])/Table2[[#This Row],[MDS Census]]</f>
        <v>0</v>
      </c>
      <c r="P628" s="3">
        <v>5.2543333333333324</v>
      </c>
      <c r="Q628" s="3">
        <v>5.5281111111111105</v>
      </c>
      <c r="R628" s="3">
        <f>SUM(Table2[[#This Row],[Qualified Activities Professional Hours]:[Other Activities Professional Hours]])/Table2[[#This Row],[MDS Census]]</f>
        <v>0.27482866043613707</v>
      </c>
      <c r="S628" s="3">
        <v>6.5286666666666662</v>
      </c>
      <c r="T628" s="3">
        <v>15.997555555555552</v>
      </c>
      <c r="U628" s="3">
        <v>0</v>
      </c>
      <c r="V628" s="3">
        <f>SUM(Table2[[#This Row],[Occupational Therapist Hours]:[OT Aide Hours]])/Table2[[#This Row],[MDS Census]]</f>
        <v>0.57416029453412609</v>
      </c>
      <c r="W628" s="3">
        <v>6.8586666666666689</v>
      </c>
      <c r="X628" s="3">
        <v>12.201444444444446</v>
      </c>
      <c r="Y628" s="3">
        <v>0</v>
      </c>
      <c r="Z628" s="3">
        <f>SUM(Table2[[#This Row],[Physical Therapist (PT) Hours]:[PT Aide Hours]])/Table2[[#This Row],[MDS Census]]</f>
        <v>0.48581421693571236</v>
      </c>
      <c r="AA628" s="3">
        <v>0</v>
      </c>
      <c r="AB628" s="3">
        <v>0</v>
      </c>
      <c r="AC628" s="3">
        <v>0</v>
      </c>
      <c r="AD628" s="3">
        <v>0</v>
      </c>
      <c r="AE628" s="3">
        <v>0</v>
      </c>
      <c r="AF628" s="3">
        <v>0</v>
      </c>
      <c r="AG628" s="3">
        <v>0</v>
      </c>
      <c r="AH628" s="1" t="s">
        <v>626</v>
      </c>
      <c r="AI628" s="17">
        <v>5</v>
      </c>
      <c r="AJ628" s="1"/>
    </row>
    <row r="629" spans="1:36" x14ac:dyDescent="0.2">
      <c r="A629" s="1" t="s">
        <v>680</v>
      </c>
      <c r="B629" s="1" t="s">
        <v>1311</v>
      </c>
      <c r="C629" s="1" t="s">
        <v>1439</v>
      </c>
      <c r="D629" s="1" t="s">
        <v>1741</v>
      </c>
      <c r="E629" s="3">
        <v>159.92222222222222</v>
      </c>
      <c r="F629" s="3">
        <v>5.6833333333333336</v>
      </c>
      <c r="G629" s="3">
        <v>0</v>
      </c>
      <c r="H629" s="3">
        <v>0</v>
      </c>
      <c r="I629" s="3">
        <v>0</v>
      </c>
      <c r="J629" s="3">
        <v>0</v>
      </c>
      <c r="K629" s="3">
        <v>0</v>
      </c>
      <c r="L629" s="3">
        <v>0</v>
      </c>
      <c r="M629" s="3">
        <v>0</v>
      </c>
      <c r="N629" s="3">
        <v>0</v>
      </c>
      <c r="O629" s="3">
        <f>SUM(Table2[[#This Row],[Qualified Social Work Staff Hours]:[Other Social Work Staff Hours]])/Table2[[#This Row],[MDS Census]]</f>
        <v>0</v>
      </c>
      <c r="P629" s="3">
        <v>5.9981111111111103</v>
      </c>
      <c r="Q629" s="3">
        <v>26.309333333333331</v>
      </c>
      <c r="R629" s="3">
        <f>SUM(Table2[[#This Row],[Qualified Activities Professional Hours]:[Other Activities Professional Hours]])/Table2[[#This Row],[MDS Census]]</f>
        <v>0.20201973181407629</v>
      </c>
      <c r="S629" s="3">
        <v>0</v>
      </c>
      <c r="T629" s="3">
        <v>0</v>
      </c>
      <c r="U629" s="3">
        <v>0</v>
      </c>
      <c r="V629" s="3">
        <f>SUM(Table2[[#This Row],[Occupational Therapist Hours]:[OT Aide Hours]])/Table2[[#This Row],[MDS Census]]</f>
        <v>0</v>
      </c>
      <c r="W629" s="3">
        <v>0</v>
      </c>
      <c r="X629" s="3">
        <v>0</v>
      </c>
      <c r="Y629" s="3">
        <v>0</v>
      </c>
      <c r="Z629" s="3">
        <f>SUM(Table2[[#This Row],[Physical Therapist (PT) Hours]:[PT Aide Hours]])/Table2[[#This Row],[MDS Census]]</f>
        <v>0</v>
      </c>
      <c r="AA629" s="3">
        <v>141.3765555555556</v>
      </c>
      <c r="AB629" s="3">
        <v>0</v>
      </c>
      <c r="AC629" s="3">
        <v>0</v>
      </c>
      <c r="AD629" s="3">
        <v>0</v>
      </c>
      <c r="AE629" s="3">
        <v>0</v>
      </c>
      <c r="AF629" s="3">
        <v>0</v>
      </c>
      <c r="AG629" s="3">
        <v>0</v>
      </c>
      <c r="AH629" s="1" t="s">
        <v>627</v>
      </c>
      <c r="AI629" s="17">
        <v>5</v>
      </c>
      <c r="AJ629" s="1"/>
    </row>
    <row r="630" spans="1:36" x14ac:dyDescent="0.2">
      <c r="A630" s="1" t="s">
        <v>680</v>
      </c>
      <c r="B630" s="1" t="s">
        <v>1312</v>
      </c>
      <c r="C630" s="1" t="s">
        <v>1688</v>
      </c>
      <c r="D630" s="1" t="s">
        <v>1713</v>
      </c>
      <c r="E630" s="3">
        <v>34.144444444444446</v>
      </c>
      <c r="F630" s="3">
        <v>25.647222222222222</v>
      </c>
      <c r="G630" s="3">
        <v>0.5</v>
      </c>
      <c r="H630" s="3">
        <v>0.16666666666666666</v>
      </c>
      <c r="I630" s="3">
        <v>0.26111111111111113</v>
      </c>
      <c r="J630" s="3">
        <v>0</v>
      </c>
      <c r="K630" s="3">
        <v>0</v>
      </c>
      <c r="L630" s="3">
        <v>0.99277777777777798</v>
      </c>
      <c r="M630" s="3">
        <v>0</v>
      </c>
      <c r="N630" s="3">
        <v>3.125</v>
      </c>
      <c r="O630" s="3">
        <f>SUM(Table2[[#This Row],[Qualified Social Work Staff Hours]:[Other Social Work Staff Hours]])/Table2[[#This Row],[MDS Census]]</f>
        <v>9.1522941750732181E-2</v>
      </c>
      <c r="P630" s="3">
        <v>4.791666666666667</v>
      </c>
      <c r="Q630" s="3">
        <v>4.3499999999999996</v>
      </c>
      <c r="R630" s="3">
        <f>SUM(Table2[[#This Row],[Qualified Activities Professional Hours]:[Other Activities Professional Hours]])/Table2[[#This Row],[MDS Census]]</f>
        <v>0.26773511226814184</v>
      </c>
      <c r="S630" s="3">
        <v>1.502</v>
      </c>
      <c r="T630" s="3">
        <v>3.032</v>
      </c>
      <c r="U630" s="3">
        <v>0</v>
      </c>
      <c r="V630" s="3">
        <f>SUM(Table2[[#This Row],[Occupational Therapist Hours]:[OT Aide Hours]])/Table2[[#This Row],[MDS Census]]</f>
        <v>0.13278880572730231</v>
      </c>
      <c r="W630" s="3">
        <v>0.62388888888888883</v>
      </c>
      <c r="X630" s="3">
        <v>3.6405555555555558</v>
      </c>
      <c r="Y630" s="3">
        <v>0</v>
      </c>
      <c r="Z630" s="3">
        <f>SUM(Table2[[#This Row],[Physical Therapist (PT) Hours]:[PT Aide Hours]])/Table2[[#This Row],[MDS Census]]</f>
        <v>0.12489424015619917</v>
      </c>
      <c r="AA630" s="3">
        <v>0</v>
      </c>
      <c r="AB630" s="3">
        <v>0</v>
      </c>
      <c r="AC630" s="3">
        <v>0</v>
      </c>
      <c r="AD630" s="3">
        <v>0</v>
      </c>
      <c r="AE630" s="3">
        <v>0</v>
      </c>
      <c r="AF630" s="3">
        <v>0</v>
      </c>
      <c r="AG630" s="3">
        <v>0</v>
      </c>
      <c r="AH630" s="1" t="s">
        <v>628</v>
      </c>
      <c r="AI630" s="17">
        <v>5</v>
      </c>
      <c r="AJ630" s="1"/>
    </row>
    <row r="631" spans="1:36" x14ac:dyDescent="0.2">
      <c r="A631" s="1" t="s">
        <v>680</v>
      </c>
      <c r="B631" s="1" t="s">
        <v>683</v>
      </c>
      <c r="C631" s="1" t="s">
        <v>1439</v>
      </c>
      <c r="D631" s="1" t="s">
        <v>1741</v>
      </c>
      <c r="E631" s="3">
        <v>141.11111111111111</v>
      </c>
      <c r="F631" s="3">
        <v>9.8795555555555552</v>
      </c>
      <c r="G631" s="3">
        <v>0</v>
      </c>
      <c r="H631" s="3">
        <v>0</v>
      </c>
      <c r="I631" s="3">
        <v>0</v>
      </c>
      <c r="J631" s="3">
        <v>0</v>
      </c>
      <c r="K631" s="3">
        <v>0</v>
      </c>
      <c r="L631" s="3">
        <v>0</v>
      </c>
      <c r="M631" s="3">
        <v>9.6632222222222239</v>
      </c>
      <c r="N631" s="3">
        <v>7.4141111111111107</v>
      </c>
      <c r="O631" s="3">
        <f>SUM(Table2[[#This Row],[Qualified Social Work Staff Hours]:[Other Social Work Staff Hours]])/Table2[[#This Row],[MDS Census]]</f>
        <v>0.1210204724409449</v>
      </c>
      <c r="P631" s="3">
        <v>3</v>
      </c>
      <c r="Q631" s="3">
        <v>23.832444444444441</v>
      </c>
      <c r="R631" s="3">
        <f>SUM(Table2[[#This Row],[Qualified Activities Professional Hours]:[Other Activities Professional Hours]])/Table2[[#This Row],[MDS Census]]</f>
        <v>0.19015118110236218</v>
      </c>
      <c r="S631" s="3">
        <v>0</v>
      </c>
      <c r="T631" s="3">
        <v>0</v>
      </c>
      <c r="U631" s="3">
        <v>0</v>
      </c>
      <c r="V631" s="3">
        <f>SUM(Table2[[#This Row],[Occupational Therapist Hours]:[OT Aide Hours]])/Table2[[#This Row],[MDS Census]]</f>
        <v>0</v>
      </c>
      <c r="W631" s="3">
        <v>0</v>
      </c>
      <c r="X631" s="3">
        <v>0</v>
      </c>
      <c r="Y631" s="3">
        <v>0</v>
      </c>
      <c r="Z631" s="3">
        <f>SUM(Table2[[#This Row],[Physical Therapist (PT) Hours]:[PT Aide Hours]])/Table2[[#This Row],[MDS Census]]</f>
        <v>0</v>
      </c>
      <c r="AA631" s="3">
        <v>113.28277777777778</v>
      </c>
      <c r="AB631" s="3">
        <v>0</v>
      </c>
      <c r="AC631" s="3">
        <v>0</v>
      </c>
      <c r="AD631" s="3">
        <v>0</v>
      </c>
      <c r="AE631" s="3">
        <v>0</v>
      </c>
      <c r="AF631" s="3">
        <v>0</v>
      </c>
      <c r="AG631" s="3">
        <v>0</v>
      </c>
      <c r="AH631" s="1" t="s">
        <v>629</v>
      </c>
      <c r="AI631" s="17">
        <v>5</v>
      </c>
      <c r="AJ631" s="1"/>
    </row>
    <row r="632" spans="1:36" x14ac:dyDescent="0.2">
      <c r="A632" s="1" t="s">
        <v>680</v>
      </c>
      <c r="B632" s="1" t="s">
        <v>1313</v>
      </c>
      <c r="C632" s="1" t="s">
        <v>1439</v>
      </c>
      <c r="D632" s="1" t="s">
        <v>1741</v>
      </c>
      <c r="E632" s="3">
        <v>30.788888888888888</v>
      </c>
      <c r="F632" s="3">
        <v>5.5111111111111111</v>
      </c>
      <c r="G632" s="3">
        <v>0.72222222222222221</v>
      </c>
      <c r="H632" s="3">
        <v>0.16666666666666666</v>
      </c>
      <c r="I632" s="3">
        <v>5.5166666666666666</v>
      </c>
      <c r="J632" s="3">
        <v>0</v>
      </c>
      <c r="K632" s="3">
        <v>0</v>
      </c>
      <c r="L632" s="3">
        <v>1.7533333333333339</v>
      </c>
      <c r="M632" s="3">
        <v>0</v>
      </c>
      <c r="N632" s="3">
        <v>5.1555555555555559</v>
      </c>
      <c r="O632" s="3">
        <f>SUM(Table2[[#This Row],[Qualified Social Work Staff Hours]:[Other Social Work Staff Hours]])/Table2[[#This Row],[MDS Census]]</f>
        <v>0.16744857452183329</v>
      </c>
      <c r="P632" s="3">
        <v>0</v>
      </c>
      <c r="Q632" s="3">
        <v>13.197111111111116</v>
      </c>
      <c r="R632" s="3">
        <f>SUM(Table2[[#This Row],[Qualified Activities Professional Hours]:[Other Activities Professional Hours]])/Table2[[#This Row],[MDS Census]]</f>
        <v>0.42863226272103955</v>
      </c>
      <c r="S632" s="3">
        <v>2.6536666666666666</v>
      </c>
      <c r="T632" s="3">
        <v>4.5849999999999982</v>
      </c>
      <c r="U632" s="3">
        <v>0</v>
      </c>
      <c r="V632" s="3">
        <f>SUM(Table2[[#This Row],[Occupational Therapist Hours]:[OT Aide Hours]])/Table2[[#This Row],[MDS Census]]</f>
        <v>0.23510645976181879</v>
      </c>
      <c r="W632" s="3">
        <v>2.4775555555555546</v>
      </c>
      <c r="X632" s="3">
        <v>3.5403333333333324</v>
      </c>
      <c r="Y632" s="3">
        <v>0</v>
      </c>
      <c r="Z632" s="3">
        <f>SUM(Table2[[#This Row],[Physical Therapist (PT) Hours]:[PT Aide Hours]])/Table2[[#This Row],[MDS Census]]</f>
        <v>0.19545651389390106</v>
      </c>
      <c r="AA632" s="3">
        <v>0</v>
      </c>
      <c r="AB632" s="3">
        <v>0</v>
      </c>
      <c r="AC632" s="3">
        <v>0</v>
      </c>
      <c r="AD632" s="3">
        <v>0</v>
      </c>
      <c r="AE632" s="3">
        <v>0</v>
      </c>
      <c r="AF632" s="3">
        <v>0</v>
      </c>
      <c r="AG632" s="3">
        <v>0</v>
      </c>
      <c r="AH632" s="1" t="s">
        <v>630</v>
      </c>
      <c r="AI632" s="17">
        <v>5</v>
      </c>
      <c r="AJ632" s="1"/>
    </row>
    <row r="633" spans="1:36" x14ac:dyDescent="0.2">
      <c r="A633" s="1" t="s">
        <v>680</v>
      </c>
      <c r="B633" s="1" t="s">
        <v>1314</v>
      </c>
      <c r="C633" s="1" t="s">
        <v>1368</v>
      </c>
      <c r="D633" s="1" t="s">
        <v>1744</v>
      </c>
      <c r="E633" s="3">
        <v>39.388888888888886</v>
      </c>
      <c r="F633" s="3">
        <v>5.2444444444444445</v>
      </c>
      <c r="G633" s="3">
        <v>0.05</v>
      </c>
      <c r="H633" s="3">
        <v>0.21666666666666667</v>
      </c>
      <c r="I633" s="3">
        <v>4.8888888888888893</v>
      </c>
      <c r="J633" s="3">
        <v>0</v>
      </c>
      <c r="K633" s="3">
        <v>0</v>
      </c>
      <c r="L633" s="3">
        <v>3.6861111111111109</v>
      </c>
      <c r="M633" s="3">
        <v>9.8388888888888886</v>
      </c>
      <c r="N633" s="3">
        <v>0</v>
      </c>
      <c r="O633" s="3">
        <f>SUM(Table2[[#This Row],[Qualified Social Work Staff Hours]:[Other Social Work Staff Hours]])/Table2[[#This Row],[MDS Census]]</f>
        <v>0.24978843441466855</v>
      </c>
      <c r="P633" s="3">
        <v>0</v>
      </c>
      <c r="Q633" s="3">
        <v>13.266666666666667</v>
      </c>
      <c r="R633" s="3">
        <f>SUM(Table2[[#This Row],[Qualified Activities Professional Hours]:[Other Activities Professional Hours]])/Table2[[#This Row],[MDS Census]]</f>
        <v>0.3368124118476728</v>
      </c>
      <c r="S633" s="3">
        <v>3.6527777777777777</v>
      </c>
      <c r="T633" s="3">
        <v>2.8722222222222222</v>
      </c>
      <c r="U633" s="3">
        <v>0</v>
      </c>
      <c r="V633" s="3">
        <f>SUM(Table2[[#This Row],[Occupational Therapist Hours]:[OT Aide Hours]])/Table2[[#This Row],[MDS Census]]</f>
        <v>0.16565585331452753</v>
      </c>
      <c r="W633" s="3">
        <v>2.4438888888888886</v>
      </c>
      <c r="X633" s="3">
        <v>10.186999999999999</v>
      </c>
      <c r="Y633" s="3">
        <v>0</v>
      </c>
      <c r="Z633" s="3">
        <f>SUM(Table2[[#This Row],[Physical Therapist (PT) Hours]:[PT Aide Hours]])/Table2[[#This Row],[MDS Census]]</f>
        <v>0.32067136812411851</v>
      </c>
      <c r="AA633" s="3">
        <v>0</v>
      </c>
      <c r="AB633" s="3">
        <v>0</v>
      </c>
      <c r="AC633" s="3">
        <v>0</v>
      </c>
      <c r="AD633" s="3">
        <v>0</v>
      </c>
      <c r="AE633" s="3">
        <v>0</v>
      </c>
      <c r="AF633" s="3">
        <v>0</v>
      </c>
      <c r="AG633" s="3">
        <v>0</v>
      </c>
      <c r="AH633" s="1" t="s">
        <v>631</v>
      </c>
      <c r="AI633" s="17">
        <v>5</v>
      </c>
      <c r="AJ633" s="1"/>
    </row>
    <row r="634" spans="1:36" x14ac:dyDescent="0.2">
      <c r="A634" s="1" t="s">
        <v>680</v>
      </c>
      <c r="B634" s="1" t="s">
        <v>1315</v>
      </c>
      <c r="C634" s="1" t="s">
        <v>1439</v>
      </c>
      <c r="D634" s="1" t="s">
        <v>1741</v>
      </c>
      <c r="E634" s="3">
        <v>38.6</v>
      </c>
      <c r="F634" s="3">
        <v>11.655555555555555</v>
      </c>
      <c r="G634" s="3">
        <v>0</v>
      </c>
      <c r="H634" s="3">
        <v>0</v>
      </c>
      <c r="I634" s="3">
        <v>0</v>
      </c>
      <c r="J634" s="3">
        <v>0</v>
      </c>
      <c r="K634" s="3">
        <v>0</v>
      </c>
      <c r="L634" s="3">
        <v>0.92933333333333346</v>
      </c>
      <c r="M634" s="3">
        <v>7.9138888888888888</v>
      </c>
      <c r="N634" s="3">
        <v>0</v>
      </c>
      <c r="O634" s="3">
        <f>SUM(Table2[[#This Row],[Qualified Social Work Staff Hours]:[Other Social Work Staff Hours]])/Table2[[#This Row],[MDS Census]]</f>
        <v>0.2050230282095567</v>
      </c>
      <c r="P634" s="3">
        <v>0</v>
      </c>
      <c r="Q634" s="3">
        <v>0</v>
      </c>
      <c r="R634" s="3">
        <f>SUM(Table2[[#This Row],[Qualified Activities Professional Hours]:[Other Activities Professional Hours]])/Table2[[#This Row],[MDS Census]]</f>
        <v>0</v>
      </c>
      <c r="S634" s="3">
        <v>0.74800000000000011</v>
      </c>
      <c r="T634" s="3">
        <v>3.5101111111111112</v>
      </c>
      <c r="U634" s="3">
        <v>0</v>
      </c>
      <c r="V634" s="3">
        <f>SUM(Table2[[#This Row],[Occupational Therapist Hours]:[OT Aide Hours]])/Table2[[#This Row],[MDS Census]]</f>
        <v>0.11031375935521012</v>
      </c>
      <c r="W634" s="3">
        <v>3.8559999999999977</v>
      </c>
      <c r="X634" s="3">
        <v>0</v>
      </c>
      <c r="Y634" s="3">
        <v>0</v>
      </c>
      <c r="Z634" s="3">
        <f>SUM(Table2[[#This Row],[Physical Therapist (PT) Hours]:[PT Aide Hours]])/Table2[[#This Row],[MDS Census]]</f>
        <v>9.9896373056994753E-2</v>
      </c>
      <c r="AA634" s="3">
        <v>0</v>
      </c>
      <c r="AB634" s="3">
        <v>0</v>
      </c>
      <c r="AC634" s="3">
        <v>0</v>
      </c>
      <c r="AD634" s="3">
        <v>0</v>
      </c>
      <c r="AE634" s="3">
        <v>0</v>
      </c>
      <c r="AF634" s="3">
        <v>0</v>
      </c>
      <c r="AG634" s="3">
        <v>0</v>
      </c>
      <c r="AH634" s="1" t="s">
        <v>632</v>
      </c>
      <c r="AI634" s="17">
        <v>5</v>
      </c>
      <c r="AJ634" s="1"/>
    </row>
    <row r="635" spans="1:36" x14ac:dyDescent="0.2">
      <c r="A635" s="1" t="s">
        <v>680</v>
      </c>
      <c r="B635" s="1" t="s">
        <v>1316</v>
      </c>
      <c r="C635" s="1" t="s">
        <v>1372</v>
      </c>
      <c r="D635" s="1" t="s">
        <v>1754</v>
      </c>
      <c r="E635" s="3">
        <v>121.17777777777778</v>
      </c>
      <c r="F635" s="3">
        <v>0</v>
      </c>
      <c r="G635" s="3">
        <v>0.21111111111111111</v>
      </c>
      <c r="H635" s="3">
        <v>0.41111111111111109</v>
      </c>
      <c r="I635" s="3">
        <v>0</v>
      </c>
      <c r="J635" s="3">
        <v>0</v>
      </c>
      <c r="K635" s="3">
        <v>0</v>
      </c>
      <c r="L635" s="3">
        <v>7.5594444444444449</v>
      </c>
      <c r="M635" s="3">
        <v>5.1555555555555559</v>
      </c>
      <c r="N635" s="3">
        <v>14.897222222222222</v>
      </c>
      <c r="O635" s="3">
        <f>SUM(Table2[[#This Row],[Qualified Social Work Staff Hours]:[Other Social Work Staff Hours]])/Table2[[#This Row],[MDS Census]]</f>
        <v>0.1654823033192738</v>
      </c>
      <c r="P635" s="3">
        <v>4.9777777777777779</v>
      </c>
      <c r="Q635" s="3">
        <v>14.53888888888889</v>
      </c>
      <c r="R635" s="3">
        <f>SUM(Table2[[#This Row],[Qualified Activities Professional Hours]:[Other Activities Professional Hours]])/Table2[[#This Row],[MDS Census]]</f>
        <v>0.16105813313772235</v>
      </c>
      <c r="S635" s="3">
        <v>5.3728888888888893</v>
      </c>
      <c r="T635" s="3">
        <v>1.8486666666666662</v>
      </c>
      <c r="U635" s="3">
        <v>0</v>
      </c>
      <c r="V635" s="3">
        <f>SUM(Table2[[#This Row],[Occupational Therapist Hours]:[OT Aide Hours]])/Table2[[#This Row],[MDS Census]]</f>
        <v>5.9594718503576012E-2</v>
      </c>
      <c r="W635" s="3">
        <v>4.3374444444444453</v>
      </c>
      <c r="X635" s="3">
        <v>5.6888888888888891</v>
      </c>
      <c r="Y635" s="3">
        <v>0</v>
      </c>
      <c r="Z635" s="3">
        <f>SUM(Table2[[#This Row],[Physical Therapist (PT) Hours]:[PT Aide Hours]])/Table2[[#This Row],[MDS Census]]</f>
        <v>8.2740693196405646E-2</v>
      </c>
      <c r="AA635" s="3">
        <v>0</v>
      </c>
      <c r="AB635" s="3">
        <v>0</v>
      </c>
      <c r="AC635" s="3">
        <v>0</v>
      </c>
      <c r="AD635" s="3">
        <v>0</v>
      </c>
      <c r="AE635" s="3">
        <v>0</v>
      </c>
      <c r="AF635" s="3">
        <v>0</v>
      </c>
      <c r="AG635" s="3">
        <v>0</v>
      </c>
      <c r="AH635" s="1" t="s">
        <v>633</v>
      </c>
      <c r="AI635" s="17">
        <v>5</v>
      </c>
      <c r="AJ635" s="1"/>
    </row>
    <row r="636" spans="1:36" x14ac:dyDescent="0.2">
      <c r="A636" s="1" t="s">
        <v>680</v>
      </c>
      <c r="B636" s="1" t="s">
        <v>1317</v>
      </c>
      <c r="C636" s="1" t="s">
        <v>1439</v>
      </c>
      <c r="D636" s="1" t="s">
        <v>1741</v>
      </c>
      <c r="E636" s="3">
        <v>86.9</v>
      </c>
      <c r="F636" s="3">
        <v>5.7777777777777777</v>
      </c>
      <c r="G636" s="3">
        <v>0</v>
      </c>
      <c r="H636" s="3">
        <v>0</v>
      </c>
      <c r="I636" s="3">
        <v>0</v>
      </c>
      <c r="J636" s="3">
        <v>0</v>
      </c>
      <c r="K636" s="3">
        <v>0</v>
      </c>
      <c r="L636" s="3">
        <v>0.66800000000000026</v>
      </c>
      <c r="M636" s="3">
        <v>0</v>
      </c>
      <c r="N636" s="3">
        <v>12.225</v>
      </c>
      <c r="O636" s="3">
        <f>SUM(Table2[[#This Row],[Qualified Social Work Staff Hours]:[Other Social Work Staff Hours]])/Table2[[#This Row],[MDS Census]]</f>
        <v>0.14067894131185268</v>
      </c>
      <c r="P636" s="3">
        <v>0</v>
      </c>
      <c r="Q636" s="3">
        <v>13.688888888888888</v>
      </c>
      <c r="R636" s="3">
        <f>SUM(Table2[[#This Row],[Qualified Activities Professional Hours]:[Other Activities Professional Hours]])/Table2[[#This Row],[MDS Census]]</f>
        <v>0.15752461322081573</v>
      </c>
      <c r="S636" s="3">
        <v>3.4109999999999996</v>
      </c>
      <c r="T636" s="3">
        <v>0.11144444444444444</v>
      </c>
      <c r="U636" s="3">
        <v>0</v>
      </c>
      <c r="V636" s="3">
        <f>SUM(Table2[[#This Row],[Occupational Therapist Hours]:[OT Aide Hours]])/Table2[[#This Row],[MDS Census]]</f>
        <v>4.0534458509142043E-2</v>
      </c>
      <c r="W636" s="3">
        <v>4.4390000000000018</v>
      </c>
      <c r="X636" s="3">
        <v>0</v>
      </c>
      <c r="Y636" s="3">
        <v>0</v>
      </c>
      <c r="Z636" s="3">
        <f>SUM(Table2[[#This Row],[Physical Therapist (PT) Hours]:[PT Aide Hours]])/Table2[[#This Row],[MDS Census]]</f>
        <v>5.108170310701958E-2</v>
      </c>
      <c r="AA636" s="3">
        <v>0</v>
      </c>
      <c r="AB636" s="3">
        <v>0</v>
      </c>
      <c r="AC636" s="3">
        <v>0</v>
      </c>
      <c r="AD636" s="3">
        <v>0</v>
      </c>
      <c r="AE636" s="3">
        <v>0</v>
      </c>
      <c r="AF636" s="3">
        <v>0</v>
      </c>
      <c r="AG636" s="3">
        <v>0</v>
      </c>
      <c r="AH636" s="1" t="s">
        <v>634</v>
      </c>
      <c r="AI636" s="17">
        <v>5</v>
      </c>
      <c r="AJ636" s="1"/>
    </row>
    <row r="637" spans="1:36" x14ac:dyDescent="0.2">
      <c r="A637" s="1" t="s">
        <v>680</v>
      </c>
      <c r="B637" s="1" t="s">
        <v>1318</v>
      </c>
      <c r="C637" s="1" t="s">
        <v>1689</v>
      </c>
      <c r="D637" s="1" t="s">
        <v>1744</v>
      </c>
      <c r="E637" s="3">
        <v>57.2</v>
      </c>
      <c r="F637" s="3">
        <v>5.6</v>
      </c>
      <c r="G637" s="3">
        <v>0</v>
      </c>
      <c r="H637" s="3">
        <v>0</v>
      </c>
      <c r="I637" s="3">
        <v>0</v>
      </c>
      <c r="J637" s="3">
        <v>0</v>
      </c>
      <c r="K637" s="3">
        <v>0</v>
      </c>
      <c r="L637" s="3">
        <v>4.1293333333333342</v>
      </c>
      <c r="M637" s="3">
        <v>5.6</v>
      </c>
      <c r="N637" s="3">
        <v>0</v>
      </c>
      <c r="O637" s="3">
        <f>SUM(Table2[[#This Row],[Qualified Social Work Staff Hours]:[Other Social Work Staff Hours]])/Table2[[#This Row],[MDS Census]]</f>
        <v>9.790209790209789E-2</v>
      </c>
      <c r="P637" s="3">
        <v>0</v>
      </c>
      <c r="Q637" s="3">
        <v>0</v>
      </c>
      <c r="R637" s="3">
        <f>SUM(Table2[[#This Row],[Qualified Activities Professional Hours]:[Other Activities Professional Hours]])/Table2[[#This Row],[MDS Census]]</f>
        <v>0</v>
      </c>
      <c r="S637" s="3">
        <v>8.8577777777777751</v>
      </c>
      <c r="T637" s="3">
        <v>7.1213333333333333</v>
      </c>
      <c r="U637" s="3">
        <v>0</v>
      </c>
      <c r="V637" s="3">
        <f>SUM(Table2[[#This Row],[Occupational Therapist Hours]:[OT Aide Hours]])/Table2[[#This Row],[MDS Census]]</f>
        <v>0.27935508935508929</v>
      </c>
      <c r="W637" s="3">
        <v>8.569999999999995</v>
      </c>
      <c r="X637" s="3">
        <v>9.2818888888888917</v>
      </c>
      <c r="Y637" s="3">
        <v>0</v>
      </c>
      <c r="Z637" s="3">
        <f>SUM(Table2[[#This Row],[Physical Therapist (PT) Hours]:[PT Aide Hours]])/Table2[[#This Row],[MDS Census]]</f>
        <v>0.31209595959595954</v>
      </c>
      <c r="AA637" s="3">
        <v>0</v>
      </c>
      <c r="AB637" s="3">
        <v>0</v>
      </c>
      <c r="AC637" s="3">
        <v>0</v>
      </c>
      <c r="AD637" s="3">
        <v>0</v>
      </c>
      <c r="AE637" s="3">
        <v>0</v>
      </c>
      <c r="AF637" s="3">
        <v>0</v>
      </c>
      <c r="AG637" s="3">
        <v>0</v>
      </c>
      <c r="AH637" s="1" t="s">
        <v>635</v>
      </c>
      <c r="AI637" s="17">
        <v>5</v>
      </c>
      <c r="AJ637" s="1"/>
    </row>
    <row r="638" spans="1:36" x14ac:dyDescent="0.2">
      <c r="A638" s="1" t="s">
        <v>680</v>
      </c>
      <c r="B638" s="1" t="s">
        <v>1319</v>
      </c>
      <c r="C638" s="1" t="s">
        <v>1401</v>
      </c>
      <c r="D638" s="1" t="s">
        <v>1699</v>
      </c>
      <c r="E638" s="3">
        <v>76.711111111111109</v>
      </c>
      <c r="F638" s="3">
        <v>5.4222222222222225</v>
      </c>
      <c r="G638" s="3">
        <v>5.5555555555555552E-2</v>
      </c>
      <c r="H638" s="3">
        <v>0.20499999999999999</v>
      </c>
      <c r="I638" s="3">
        <v>0.98055555555555551</v>
      </c>
      <c r="J638" s="3">
        <v>0</v>
      </c>
      <c r="K638" s="3">
        <v>0</v>
      </c>
      <c r="L638" s="3">
        <v>11.736000000000001</v>
      </c>
      <c r="M638" s="3">
        <v>0</v>
      </c>
      <c r="N638" s="3">
        <v>10.216666666666667</v>
      </c>
      <c r="O638" s="3">
        <f>SUM(Table2[[#This Row],[Qualified Social Work Staff Hours]:[Other Social Work Staff Hours]])/Table2[[#This Row],[MDS Census]]</f>
        <v>0.13318366164542295</v>
      </c>
      <c r="P638" s="3">
        <v>4.6694444444444443</v>
      </c>
      <c r="Q638" s="3">
        <v>13.047222222222222</v>
      </c>
      <c r="R638" s="3">
        <f>SUM(Table2[[#This Row],[Qualified Activities Professional Hours]:[Other Activities Professional Hours]])/Table2[[#This Row],[MDS Census]]</f>
        <v>0.23095307068366167</v>
      </c>
      <c r="S638" s="3">
        <v>4.9324444444444442</v>
      </c>
      <c r="T638" s="3">
        <v>18.201222222222228</v>
      </c>
      <c r="U638" s="3">
        <v>0</v>
      </c>
      <c r="V638" s="3">
        <f>SUM(Table2[[#This Row],[Occupational Therapist Hours]:[OT Aide Hours]])/Table2[[#This Row],[MDS Census]]</f>
        <v>0.30156865585168025</v>
      </c>
      <c r="W638" s="3">
        <v>10.98677777777778</v>
      </c>
      <c r="X638" s="3">
        <v>18.969000000000008</v>
      </c>
      <c r="Y638" s="3">
        <v>0</v>
      </c>
      <c r="Z638" s="3">
        <f>SUM(Table2[[#This Row],[Physical Therapist (PT) Hours]:[PT Aide Hours]])/Table2[[#This Row],[MDS Census]]</f>
        <v>0.39050115874855174</v>
      </c>
      <c r="AA638" s="3">
        <v>0</v>
      </c>
      <c r="AB638" s="3">
        <v>0</v>
      </c>
      <c r="AC638" s="3">
        <v>0</v>
      </c>
      <c r="AD638" s="3">
        <v>0</v>
      </c>
      <c r="AE638" s="3">
        <v>0</v>
      </c>
      <c r="AF638" s="3">
        <v>0</v>
      </c>
      <c r="AG638" s="3">
        <v>0</v>
      </c>
      <c r="AH638" s="1" t="s">
        <v>636</v>
      </c>
      <c r="AI638" s="17">
        <v>5</v>
      </c>
      <c r="AJ638" s="1"/>
    </row>
    <row r="639" spans="1:36" x14ac:dyDescent="0.2">
      <c r="A639" s="1" t="s">
        <v>680</v>
      </c>
      <c r="B639" s="1" t="s">
        <v>1320</v>
      </c>
      <c r="C639" s="1" t="s">
        <v>1426</v>
      </c>
      <c r="D639" s="1" t="s">
        <v>1750</v>
      </c>
      <c r="E639" s="3">
        <v>81.811111111111117</v>
      </c>
      <c r="F639" s="3">
        <v>30.961111111111112</v>
      </c>
      <c r="G639" s="3">
        <v>0</v>
      </c>
      <c r="H639" s="3">
        <v>0.26666666666666666</v>
      </c>
      <c r="I639" s="3">
        <v>0.56666666666666665</v>
      </c>
      <c r="J639" s="3">
        <v>0</v>
      </c>
      <c r="K639" s="3">
        <v>0</v>
      </c>
      <c r="L639" s="3">
        <v>0.57966666666666666</v>
      </c>
      <c r="M639" s="3">
        <v>5.4222222222222225</v>
      </c>
      <c r="N639" s="3">
        <v>2.8444444444444446</v>
      </c>
      <c r="O639" s="3">
        <f>SUM(Table2[[#This Row],[Qualified Social Work Staff Hours]:[Other Social Work Staff Hours]])/Table2[[#This Row],[MDS Census]]</f>
        <v>0.10104576938747793</v>
      </c>
      <c r="P639" s="3">
        <v>5.4666666666666668</v>
      </c>
      <c r="Q639" s="3">
        <v>12.158333333333333</v>
      </c>
      <c r="R639" s="3">
        <f>SUM(Table2[[#This Row],[Qualified Activities Professional Hours]:[Other Activities Professional Hours]])/Table2[[#This Row],[MDS Census]]</f>
        <v>0.21543528453076191</v>
      </c>
      <c r="S639" s="3">
        <v>5.6653333333333329</v>
      </c>
      <c r="T639" s="3">
        <v>0.16855555555555557</v>
      </c>
      <c r="U639" s="3">
        <v>0</v>
      </c>
      <c r="V639" s="3">
        <f>SUM(Table2[[#This Row],[Occupational Therapist Hours]:[OT Aide Hours]])/Table2[[#This Row],[MDS Census]]</f>
        <v>7.1309248947439896E-2</v>
      </c>
      <c r="W639" s="3">
        <v>3.2932222222222225</v>
      </c>
      <c r="X639" s="3">
        <v>2.1452222222222224</v>
      </c>
      <c r="Y639" s="3">
        <v>0</v>
      </c>
      <c r="Z639" s="3">
        <f>SUM(Table2[[#This Row],[Physical Therapist (PT) Hours]:[PT Aide Hours]])/Table2[[#This Row],[MDS Census]]</f>
        <v>6.64756213499932E-2</v>
      </c>
      <c r="AA639" s="3">
        <v>0</v>
      </c>
      <c r="AB639" s="3">
        <v>0</v>
      </c>
      <c r="AC639" s="3">
        <v>0</v>
      </c>
      <c r="AD639" s="3">
        <v>0</v>
      </c>
      <c r="AE639" s="3">
        <v>0</v>
      </c>
      <c r="AF639" s="3">
        <v>0</v>
      </c>
      <c r="AG639" s="3">
        <v>0</v>
      </c>
      <c r="AH639" s="1" t="s">
        <v>637</v>
      </c>
      <c r="AI639" s="17">
        <v>5</v>
      </c>
      <c r="AJ639" s="1"/>
    </row>
    <row r="640" spans="1:36" x14ac:dyDescent="0.2">
      <c r="A640" s="1" t="s">
        <v>680</v>
      </c>
      <c r="B640" s="1" t="s">
        <v>1321</v>
      </c>
      <c r="C640" s="1" t="s">
        <v>1430</v>
      </c>
      <c r="D640" s="1" t="s">
        <v>1754</v>
      </c>
      <c r="E640" s="3">
        <v>72.577777777777783</v>
      </c>
      <c r="F640" s="3">
        <v>0</v>
      </c>
      <c r="G640" s="3">
        <v>0</v>
      </c>
      <c r="H640" s="3">
        <v>0</v>
      </c>
      <c r="I640" s="3">
        <v>0</v>
      </c>
      <c r="J640" s="3">
        <v>0</v>
      </c>
      <c r="K640" s="3">
        <v>0</v>
      </c>
      <c r="L640" s="3">
        <v>4.6095555555555547</v>
      </c>
      <c r="M640" s="3">
        <v>0</v>
      </c>
      <c r="N640" s="3">
        <v>10.119</v>
      </c>
      <c r="O640" s="3">
        <f>SUM(Table2[[#This Row],[Qualified Social Work Staff Hours]:[Other Social Work Staff Hours]])/Table2[[#This Row],[MDS Census]]</f>
        <v>0.13942284139620328</v>
      </c>
      <c r="P640" s="3">
        <v>0</v>
      </c>
      <c r="Q640" s="3">
        <v>8.5145555555555568</v>
      </c>
      <c r="R640" s="3">
        <f>SUM(Table2[[#This Row],[Qualified Activities Professional Hours]:[Other Activities Professional Hours]])/Table2[[#This Row],[MDS Census]]</f>
        <v>0.11731628903857931</v>
      </c>
      <c r="S640" s="3">
        <v>7.7985555555555539</v>
      </c>
      <c r="T640" s="3">
        <v>7.2676666666666669</v>
      </c>
      <c r="U640" s="3">
        <v>0</v>
      </c>
      <c r="V640" s="3">
        <f>SUM(Table2[[#This Row],[Occupational Therapist Hours]:[OT Aide Hours]])/Table2[[#This Row],[MDS Census]]</f>
        <v>0.2075872627066748</v>
      </c>
      <c r="W640" s="3">
        <v>11.094666666666665</v>
      </c>
      <c r="X640" s="3">
        <v>16.003111111111107</v>
      </c>
      <c r="Y640" s="3">
        <v>0</v>
      </c>
      <c r="Z640" s="3">
        <f>SUM(Table2[[#This Row],[Physical Therapist (PT) Hours]:[PT Aide Hours]])/Table2[[#This Row],[MDS Census]]</f>
        <v>0.37336191059399865</v>
      </c>
      <c r="AA640" s="3">
        <v>0</v>
      </c>
      <c r="AB640" s="3">
        <v>0</v>
      </c>
      <c r="AC640" s="3">
        <v>0</v>
      </c>
      <c r="AD640" s="3">
        <v>0</v>
      </c>
      <c r="AE640" s="3">
        <v>0</v>
      </c>
      <c r="AF640" s="3">
        <v>0</v>
      </c>
      <c r="AG640" s="3">
        <v>0</v>
      </c>
      <c r="AH640" s="1" t="s">
        <v>638</v>
      </c>
      <c r="AI640" s="17">
        <v>5</v>
      </c>
      <c r="AJ640" s="1"/>
    </row>
    <row r="641" spans="1:36" x14ac:dyDescent="0.2">
      <c r="A641" s="1" t="s">
        <v>680</v>
      </c>
      <c r="B641" s="1" t="s">
        <v>1322</v>
      </c>
      <c r="C641" s="1" t="s">
        <v>1439</v>
      </c>
      <c r="D641" s="1" t="s">
        <v>1741</v>
      </c>
      <c r="E641" s="3">
        <v>21.211111111111112</v>
      </c>
      <c r="F641" s="3">
        <v>5.1555555555555559</v>
      </c>
      <c r="G641" s="3">
        <v>1.4666666666666666</v>
      </c>
      <c r="H641" s="3">
        <v>0.12833333333333335</v>
      </c>
      <c r="I641" s="3">
        <v>0.32777777777777778</v>
      </c>
      <c r="J641" s="3">
        <v>0</v>
      </c>
      <c r="K641" s="3">
        <v>0</v>
      </c>
      <c r="L641" s="3">
        <v>3.7768888888888892</v>
      </c>
      <c r="M641" s="3">
        <v>4.6844444444444493</v>
      </c>
      <c r="N641" s="3">
        <v>0</v>
      </c>
      <c r="O641" s="3">
        <f>SUM(Table2[[#This Row],[Qualified Social Work Staff Hours]:[Other Social Work Staff Hours]])/Table2[[#This Row],[MDS Census]]</f>
        <v>0.2208486118386592</v>
      </c>
      <c r="P641" s="3">
        <v>0</v>
      </c>
      <c r="Q641" s="3">
        <v>4.8947777777777777</v>
      </c>
      <c r="R641" s="3">
        <f>SUM(Table2[[#This Row],[Qualified Activities Professional Hours]:[Other Activities Professional Hours]])/Table2[[#This Row],[MDS Census]]</f>
        <v>0.23076479832372968</v>
      </c>
      <c r="S641" s="3">
        <v>3.1218888888888885</v>
      </c>
      <c r="T641" s="3">
        <v>3.421666666666666</v>
      </c>
      <c r="U641" s="3">
        <v>0</v>
      </c>
      <c r="V641" s="3">
        <f>SUM(Table2[[#This Row],[Occupational Therapist Hours]:[OT Aide Hours]])/Table2[[#This Row],[MDS Census]]</f>
        <v>0.30849659507595595</v>
      </c>
      <c r="W641" s="3">
        <v>3.7887777777777765</v>
      </c>
      <c r="X641" s="3">
        <v>3.0437777777777786</v>
      </c>
      <c r="Y641" s="3">
        <v>0</v>
      </c>
      <c r="Z641" s="3">
        <f>SUM(Table2[[#This Row],[Physical Therapist (PT) Hours]:[PT Aide Hours]])/Table2[[#This Row],[MDS Census]]</f>
        <v>0.32212152959664742</v>
      </c>
      <c r="AA641" s="3">
        <v>0</v>
      </c>
      <c r="AB641" s="3">
        <v>0</v>
      </c>
      <c r="AC641" s="3">
        <v>0</v>
      </c>
      <c r="AD641" s="3">
        <v>0</v>
      </c>
      <c r="AE641" s="3">
        <v>0</v>
      </c>
      <c r="AF641" s="3">
        <v>0</v>
      </c>
      <c r="AG641" s="3">
        <v>0</v>
      </c>
      <c r="AH641" s="1" t="s">
        <v>639</v>
      </c>
      <c r="AI641" s="17">
        <v>5</v>
      </c>
      <c r="AJ641" s="1"/>
    </row>
    <row r="642" spans="1:36" x14ac:dyDescent="0.2">
      <c r="A642" s="1" t="s">
        <v>680</v>
      </c>
      <c r="B642" s="1" t="s">
        <v>1323</v>
      </c>
      <c r="C642" s="1" t="s">
        <v>1690</v>
      </c>
      <c r="D642" s="1" t="s">
        <v>1705</v>
      </c>
      <c r="E642" s="3">
        <v>42.31111111111111</v>
      </c>
      <c r="F642" s="3">
        <v>4.6414444444444447</v>
      </c>
      <c r="G642" s="3">
        <v>0</v>
      </c>
      <c r="H642" s="3">
        <v>0</v>
      </c>
      <c r="I642" s="3">
        <v>0</v>
      </c>
      <c r="J642" s="3">
        <v>0</v>
      </c>
      <c r="K642" s="3">
        <v>0</v>
      </c>
      <c r="L642" s="3">
        <v>0</v>
      </c>
      <c r="M642" s="3">
        <v>5.8175555555555576</v>
      </c>
      <c r="N642" s="3">
        <v>0</v>
      </c>
      <c r="O642" s="3">
        <f>SUM(Table2[[#This Row],[Qualified Social Work Staff Hours]:[Other Social Work Staff Hours]])/Table2[[#This Row],[MDS Census]]</f>
        <v>0.13749474789915972</v>
      </c>
      <c r="P642" s="3">
        <v>0</v>
      </c>
      <c r="Q642" s="3">
        <v>2.247555555555556</v>
      </c>
      <c r="R642" s="3">
        <f>SUM(Table2[[#This Row],[Qualified Activities Professional Hours]:[Other Activities Professional Hours]])/Table2[[#This Row],[MDS Census]]</f>
        <v>5.3119747899159672E-2</v>
      </c>
      <c r="S642" s="3">
        <v>0</v>
      </c>
      <c r="T642" s="3">
        <v>0</v>
      </c>
      <c r="U642" s="3">
        <v>0</v>
      </c>
      <c r="V642" s="3">
        <f>SUM(Table2[[#This Row],[Occupational Therapist Hours]:[OT Aide Hours]])/Table2[[#This Row],[MDS Census]]</f>
        <v>0</v>
      </c>
      <c r="W642" s="3">
        <v>0</v>
      </c>
      <c r="X642" s="3">
        <v>0</v>
      </c>
      <c r="Y642" s="3">
        <v>0</v>
      </c>
      <c r="Z642" s="3">
        <f>SUM(Table2[[#This Row],[Physical Therapist (PT) Hours]:[PT Aide Hours]])/Table2[[#This Row],[MDS Census]]</f>
        <v>0</v>
      </c>
      <c r="AA642" s="3">
        <v>0</v>
      </c>
      <c r="AB642" s="3">
        <v>0</v>
      </c>
      <c r="AC642" s="3">
        <v>0</v>
      </c>
      <c r="AD642" s="3">
        <v>0</v>
      </c>
      <c r="AE642" s="3">
        <v>0</v>
      </c>
      <c r="AF642" s="3">
        <v>0</v>
      </c>
      <c r="AG642" s="3">
        <v>0.36688888888888882</v>
      </c>
      <c r="AH642" s="1" t="s">
        <v>640</v>
      </c>
      <c r="AI642" s="17">
        <v>5</v>
      </c>
      <c r="AJ642" s="1"/>
    </row>
    <row r="643" spans="1:36" x14ac:dyDescent="0.2">
      <c r="A643" s="1" t="s">
        <v>680</v>
      </c>
      <c r="B643" s="1" t="s">
        <v>1324</v>
      </c>
      <c r="C643" s="1" t="s">
        <v>1452</v>
      </c>
      <c r="D643" s="1" t="s">
        <v>1741</v>
      </c>
      <c r="E643" s="3">
        <v>50.033333333333331</v>
      </c>
      <c r="F643" s="3">
        <v>0</v>
      </c>
      <c r="G643" s="3">
        <v>0</v>
      </c>
      <c r="H643" s="3">
        <v>0</v>
      </c>
      <c r="I643" s="3">
        <v>0</v>
      </c>
      <c r="J643" s="3">
        <v>0</v>
      </c>
      <c r="K643" s="3">
        <v>0</v>
      </c>
      <c r="L643" s="3">
        <v>0</v>
      </c>
      <c r="M643" s="3">
        <v>0</v>
      </c>
      <c r="N643" s="3">
        <v>0</v>
      </c>
      <c r="O643" s="3">
        <f>SUM(Table2[[#This Row],[Qualified Social Work Staff Hours]:[Other Social Work Staff Hours]])/Table2[[#This Row],[MDS Census]]</f>
        <v>0</v>
      </c>
      <c r="P643" s="3">
        <v>0</v>
      </c>
      <c r="Q643" s="3">
        <v>16.245555555555551</v>
      </c>
      <c r="R643" s="3">
        <f>SUM(Table2[[#This Row],[Qualified Activities Professional Hours]:[Other Activities Professional Hours]])/Table2[[#This Row],[MDS Census]]</f>
        <v>0.32469464801243608</v>
      </c>
      <c r="S643" s="3">
        <v>0</v>
      </c>
      <c r="T643" s="3">
        <v>0</v>
      </c>
      <c r="U643" s="3">
        <v>0</v>
      </c>
      <c r="V643" s="3">
        <f>SUM(Table2[[#This Row],[Occupational Therapist Hours]:[OT Aide Hours]])/Table2[[#This Row],[MDS Census]]</f>
        <v>0</v>
      </c>
      <c r="W643" s="3">
        <v>0</v>
      </c>
      <c r="X643" s="3">
        <v>0</v>
      </c>
      <c r="Y643" s="3">
        <v>0</v>
      </c>
      <c r="Z643" s="3">
        <f>SUM(Table2[[#This Row],[Physical Therapist (PT) Hours]:[PT Aide Hours]])/Table2[[#This Row],[MDS Census]]</f>
        <v>0</v>
      </c>
      <c r="AA643" s="3">
        <v>4.8888888888888893</v>
      </c>
      <c r="AB643" s="3">
        <v>0</v>
      </c>
      <c r="AC643" s="3">
        <v>0</v>
      </c>
      <c r="AD643" s="3">
        <v>0</v>
      </c>
      <c r="AE643" s="3">
        <v>0</v>
      </c>
      <c r="AF643" s="3">
        <v>0</v>
      </c>
      <c r="AG643" s="3">
        <v>0</v>
      </c>
      <c r="AH643" s="1" t="s">
        <v>641</v>
      </c>
      <c r="AI643" s="17">
        <v>5</v>
      </c>
      <c r="AJ643" s="1"/>
    </row>
    <row r="644" spans="1:36" x14ac:dyDescent="0.2">
      <c r="A644" s="1" t="s">
        <v>680</v>
      </c>
      <c r="B644" s="1" t="s">
        <v>1325</v>
      </c>
      <c r="C644" s="1" t="s">
        <v>1400</v>
      </c>
      <c r="D644" s="1" t="s">
        <v>1762</v>
      </c>
      <c r="E644" s="3">
        <v>34.911111111111111</v>
      </c>
      <c r="F644" s="3">
        <v>5.0666666666666664</v>
      </c>
      <c r="G644" s="3">
        <v>0.14444444444444443</v>
      </c>
      <c r="H644" s="3">
        <v>0.19444444444444445</v>
      </c>
      <c r="I644" s="3">
        <v>0.19166666666666668</v>
      </c>
      <c r="J644" s="3">
        <v>0</v>
      </c>
      <c r="K644" s="3">
        <v>0</v>
      </c>
      <c r="L644" s="3">
        <v>0.26577777777777778</v>
      </c>
      <c r="M644" s="3">
        <v>5.6</v>
      </c>
      <c r="N644" s="3">
        <v>4.9222222222222225</v>
      </c>
      <c r="O644" s="3">
        <f>SUM(Table2[[#This Row],[Qualified Social Work Staff Hours]:[Other Social Work Staff Hours]])/Table2[[#This Row],[MDS Census]]</f>
        <v>0.30140038192234248</v>
      </c>
      <c r="P644" s="3">
        <v>5.2444444444444445</v>
      </c>
      <c r="Q644" s="3">
        <v>16.244444444444444</v>
      </c>
      <c r="R644" s="3">
        <f>SUM(Table2[[#This Row],[Qualified Activities Professional Hours]:[Other Activities Professional Hours]])/Table2[[#This Row],[MDS Census]]</f>
        <v>0.61553150859325267</v>
      </c>
      <c r="S644" s="3">
        <v>0.28166666666666668</v>
      </c>
      <c r="T644" s="3">
        <v>2.5742222222222209</v>
      </c>
      <c r="U644" s="3">
        <v>0</v>
      </c>
      <c r="V644" s="3">
        <f>SUM(Table2[[#This Row],[Occupational Therapist Hours]:[OT Aide Hours]])/Table2[[#This Row],[MDS Census]]</f>
        <v>8.1804583068109449E-2</v>
      </c>
      <c r="W644" s="3">
        <v>0.87866666666666648</v>
      </c>
      <c r="X644" s="3">
        <v>2.3351111111111109</v>
      </c>
      <c r="Y644" s="3">
        <v>0</v>
      </c>
      <c r="Z644" s="3">
        <f>SUM(Table2[[#This Row],[Physical Therapist (PT) Hours]:[PT Aide Hours]])/Table2[[#This Row],[MDS Census]]</f>
        <v>9.2056015276893693E-2</v>
      </c>
      <c r="AA644" s="3">
        <v>0</v>
      </c>
      <c r="AB644" s="3">
        <v>0</v>
      </c>
      <c r="AC644" s="3">
        <v>0</v>
      </c>
      <c r="AD644" s="3">
        <v>0</v>
      </c>
      <c r="AE644" s="3">
        <v>0</v>
      </c>
      <c r="AF644" s="3">
        <v>0</v>
      </c>
      <c r="AG644" s="3">
        <v>0</v>
      </c>
      <c r="AH644" s="1" t="s">
        <v>642</v>
      </c>
      <c r="AI644" s="17">
        <v>5</v>
      </c>
      <c r="AJ644" s="1"/>
    </row>
    <row r="645" spans="1:36" x14ac:dyDescent="0.2">
      <c r="A645" s="1" t="s">
        <v>680</v>
      </c>
      <c r="B645" s="1" t="s">
        <v>1326</v>
      </c>
      <c r="C645" s="1" t="s">
        <v>1691</v>
      </c>
      <c r="D645" s="1" t="s">
        <v>1750</v>
      </c>
      <c r="E645" s="3">
        <v>46.777777777777779</v>
      </c>
      <c r="F645" s="3">
        <v>7.3777777777777782</v>
      </c>
      <c r="G645" s="3">
        <v>0.73333333333333328</v>
      </c>
      <c r="H645" s="3">
        <v>0</v>
      </c>
      <c r="I645" s="3">
        <v>1.5111111111111111</v>
      </c>
      <c r="J645" s="3">
        <v>0</v>
      </c>
      <c r="K645" s="3">
        <v>0</v>
      </c>
      <c r="L645" s="3">
        <v>5.65</v>
      </c>
      <c r="M645" s="3">
        <v>14.655555555555555</v>
      </c>
      <c r="N645" s="3">
        <v>0</v>
      </c>
      <c r="O645" s="3">
        <f>SUM(Table2[[#This Row],[Qualified Social Work Staff Hours]:[Other Social Work Staff Hours]])/Table2[[#This Row],[MDS Census]]</f>
        <v>0.31330166270783844</v>
      </c>
      <c r="P645" s="3">
        <v>0</v>
      </c>
      <c r="Q645" s="3">
        <v>7.1527777777777777</v>
      </c>
      <c r="R645" s="3">
        <f>SUM(Table2[[#This Row],[Qualified Activities Professional Hours]:[Other Activities Professional Hours]])/Table2[[#This Row],[MDS Census]]</f>
        <v>0.15290973871733965</v>
      </c>
      <c r="S645" s="3">
        <v>6.1361111111111111</v>
      </c>
      <c r="T645" s="3">
        <v>14.780555555555555</v>
      </c>
      <c r="U645" s="3">
        <v>0</v>
      </c>
      <c r="V645" s="3">
        <f>SUM(Table2[[#This Row],[Occupational Therapist Hours]:[OT Aide Hours]])/Table2[[#This Row],[MDS Census]]</f>
        <v>0.44714964370546312</v>
      </c>
      <c r="W645" s="3">
        <v>9.4833333333333325</v>
      </c>
      <c r="X645" s="3">
        <v>15.218888888888889</v>
      </c>
      <c r="Y645" s="3">
        <v>0</v>
      </c>
      <c r="Z645" s="3">
        <f>SUM(Table2[[#This Row],[Physical Therapist (PT) Hours]:[PT Aide Hours]])/Table2[[#This Row],[MDS Census]]</f>
        <v>0.5280760095011876</v>
      </c>
      <c r="AA645" s="3">
        <v>0</v>
      </c>
      <c r="AB645" s="3">
        <v>7.2</v>
      </c>
      <c r="AC645" s="3">
        <v>0</v>
      </c>
      <c r="AD645" s="3">
        <v>0</v>
      </c>
      <c r="AE645" s="3">
        <v>0</v>
      </c>
      <c r="AF645" s="3">
        <v>0</v>
      </c>
      <c r="AG645" s="3">
        <v>0.26666666666666666</v>
      </c>
      <c r="AH645" s="1" t="s">
        <v>643</v>
      </c>
      <c r="AI645" s="17">
        <v>5</v>
      </c>
      <c r="AJ645" s="1"/>
    </row>
    <row r="646" spans="1:36" x14ac:dyDescent="0.2">
      <c r="A646" s="1" t="s">
        <v>680</v>
      </c>
      <c r="B646" s="1" t="s">
        <v>1327</v>
      </c>
      <c r="C646" s="1" t="s">
        <v>1692</v>
      </c>
      <c r="D646" s="1" t="s">
        <v>1741</v>
      </c>
      <c r="E646" s="3">
        <v>50.077777777777776</v>
      </c>
      <c r="F646" s="3">
        <v>5.6</v>
      </c>
      <c r="G646" s="3">
        <v>8.3333333333333329E-2</v>
      </c>
      <c r="H646" s="3">
        <v>0.50333333333333363</v>
      </c>
      <c r="I646" s="3">
        <v>5.0666666666666664</v>
      </c>
      <c r="J646" s="3">
        <v>0</v>
      </c>
      <c r="K646" s="3">
        <v>0</v>
      </c>
      <c r="L646" s="3">
        <v>11.050333333333336</v>
      </c>
      <c r="M646" s="3">
        <v>14.754333333333337</v>
      </c>
      <c r="N646" s="3">
        <v>0</v>
      </c>
      <c r="O646" s="3">
        <f>SUM(Table2[[#This Row],[Qualified Social Work Staff Hours]:[Other Social Work Staff Hours]])/Table2[[#This Row],[MDS Census]]</f>
        <v>0.29462835589083658</v>
      </c>
      <c r="P646" s="3">
        <v>5.2444444444444445</v>
      </c>
      <c r="Q646" s="3">
        <v>19.314666666666657</v>
      </c>
      <c r="R646" s="3">
        <f>SUM(Table2[[#This Row],[Qualified Activities Professional Hours]:[Other Activities Professional Hours]])/Table2[[#This Row],[MDS Census]]</f>
        <v>0.49041934768138434</v>
      </c>
      <c r="S646" s="3">
        <v>37.567888888888888</v>
      </c>
      <c r="T646" s="3">
        <v>8.0956666666666628</v>
      </c>
      <c r="U646" s="3">
        <v>0</v>
      </c>
      <c r="V646" s="3">
        <f>SUM(Table2[[#This Row],[Occupational Therapist Hours]:[OT Aide Hours]])/Table2[[#This Row],[MDS Census]]</f>
        <v>0.91185267361881506</v>
      </c>
      <c r="W646" s="3">
        <v>38.441333333333311</v>
      </c>
      <c r="X646" s="3">
        <v>19.568444444444449</v>
      </c>
      <c r="Y646" s="3">
        <v>0</v>
      </c>
      <c r="Z646" s="3">
        <f>SUM(Table2[[#This Row],[Physical Therapist (PT) Hours]:[PT Aide Hours]])/Table2[[#This Row],[MDS Census]]</f>
        <v>1.1583936099400929</v>
      </c>
      <c r="AA646" s="3">
        <v>0</v>
      </c>
      <c r="AB646" s="3">
        <v>0</v>
      </c>
      <c r="AC646" s="3">
        <v>0</v>
      </c>
      <c r="AD646" s="3">
        <v>0</v>
      </c>
      <c r="AE646" s="3">
        <v>0</v>
      </c>
      <c r="AF646" s="3">
        <v>0</v>
      </c>
      <c r="AG646" s="3">
        <v>0</v>
      </c>
      <c r="AH646" s="1" t="s">
        <v>644</v>
      </c>
      <c r="AI646" s="17">
        <v>5</v>
      </c>
      <c r="AJ646" s="1"/>
    </row>
    <row r="647" spans="1:36" x14ac:dyDescent="0.2">
      <c r="A647" s="1" t="s">
        <v>680</v>
      </c>
      <c r="B647" s="1" t="s">
        <v>1328</v>
      </c>
      <c r="C647" s="1" t="s">
        <v>1474</v>
      </c>
      <c r="D647" s="1" t="s">
        <v>1741</v>
      </c>
      <c r="E647" s="3">
        <v>48.1</v>
      </c>
      <c r="F647" s="3">
        <v>5.1555555555555559</v>
      </c>
      <c r="G647" s="3">
        <v>0.33333333333333331</v>
      </c>
      <c r="H647" s="3">
        <v>0</v>
      </c>
      <c r="I647" s="3">
        <v>2.9333333333333331</v>
      </c>
      <c r="J647" s="3">
        <v>0</v>
      </c>
      <c r="K647" s="3">
        <v>0</v>
      </c>
      <c r="L647" s="3">
        <v>5.3198888888888893</v>
      </c>
      <c r="M647" s="3">
        <v>0</v>
      </c>
      <c r="N647" s="3">
        <v>5.5111111111111111</v>
      </c>
      <c r="O647" s="3">
        <f>SUM(Table2[[#This Row],[Qualified Social Work Staff Hours]:[Other Social Work Staff Hours]])/Table2[[#This Row],[MDS Census]]</f>
        <v>0.11457611457611457</v>
      </c>
      <c r="P647" s="3">
        <v>0</v>
      </c>
      <c r="Q647" s="3">
        <v>18.400333333333329</v>
      </c>
      <c r="R647" s="3">
        <f>SUM(Table2[[#This Row],[Qualified Activities Professional Hours]:[Other Activities Professional Hours]])/Table2[[#This Row],[MDS Census]]</f>
        <v>0.38254331254331242</v>
      </c>
      <c r="S647" s="3">
        <v>4.6455555555555561</v>
      </c>
      <c r="T647" s="3">
        <v>0.75244444444444447</v>
      </c>
      <c r="U647" s="3">
        <v>0</v>
      </c>
      <c r="V647" s="3">
        <f>SUM(Table2[[#This Row],[Occupational Therapist Hours]:[OT Aide Hours]])/Table2[[#This Row],[MDS Census]]</f>
        <v>0.11222453222453223</v>
      </c>
      <c r="W647" s="3">
        <v>4.713222222222222</v>
      </c>
      <c r="X647" s="3">
        <v>0.62622222222222224</v>
      </c>
      <c r="Y647" s="3">
        <v>0</v>
      </c>
      <c r="Z647" s="3">
        <f>SUM(Table2[[#This Row],[Physical Therapist (PT) Hours]:[PT Aide Hours]])/Table2[[#This Row],[MDS Census]]</f>
        <v>0.111007161007161</v>
      </c>
      <c r="AA647" s="3">
        <v>0</v>
      </c>
      <c r="AB647" s="3">
        <v>0</v>
      </c>
      <c r="AC647" s="3">
        <v>0</v>
      </c>
      <c r="AD647" s="3">
        <v>0</v>
      </c>
      <c r="AE647" s="3">
        <v>0</v>
      </c>
      <c r="AF647" s="3">
        <v>0</v>
      </c>
      <c r="AG647" s="3">
        <v>0</v>
      </c>
      <c r="AH647" s="1" t="s">
        <v>645</v>
      </c>
      <c r="AI647" s="17">
        <v>5</v>
      </c>
      <c r="AJ647" s="1"/>
    </row>
    <row r="648" spans="1:36" x14ac:dyDescent="0.2">
      <c r="A648" s="1" t="s">
        <v>680</v>
      </c>
      <c r="B648" s="1" t="s">
        <v>1329</v>
      </c>
      <c r="C648" s="1" t="s">
        <v>1418</v>
      </c>
      <c r="D648" s="1" t="s">
        <v>1744</v>
      </c>
      <c r="E648" s="3">
        <v>71.477777777777774</v>
      </c>
      <c r="F648" s="3">
        <v>33.31388888888889</v>
      </c>
      <c r="G648" s="3">
        <v>0</v>
      </c>
      <c r="H648" s="3">
        <v>0</v>
      </c>
      <c r="I648" s="3">
        <v>0</v>
      </c>
      <c r="J648" s="3">
        <v>0</v>
      </c>
      <c r="K648" s="3">
        <v>0</v>
      </c>
      <c r="L648" s="3">
        <v>6.8022222222222215</v>
      </c>
      <c r="M648" s="3">
        <v>5.5111111111111111</v>
      </c>
      <c r="N648" s="3">
        <v>5.6083333333333334</v>
      </c>
      <c r="O648" s="3">
        <f>SUM(Table2[[#This Row],[Qualified Social Work Staff Hours]:[Other Social Work Staff Hours]])/Table2[[#This Row],[MDS Census]]</f>
        <v>0.15556505518420644</v>
      </c>
      <c r="P648" s="3">
        <v>5.5111111111111111</v>
      </c>
      <c r="Q648" s="3">
        <v>4.4861111111111107</v>
      </c>
      <c r="R648" s="3">
        <f>SUM(Table2[[#This Row],[Qualified Activities Professional Hours]:[Other Activities Professional Hours]])/Table2[[#This Row],[MDS Census]]</f>
        <v>0.13986475983211566</v>
      </c>
      <c r="S648" s="3">
        <v>12.346333333333334</v>
      </c>
      <c r="T648" s="3">
        <v>21.831666666666663</v>
      </c>
      <c r="U648" s="3">
        <v>0</v>
      </c>
      <c r="V648" s="3">
        <f>SUM(Table2[[#This Row],[Occupational Therapist Hours]:[OT Aide Hours]])/Table2[[#This Row],[MDS Census]]</f>
        <v>0.47816259909839887</v>
      </c>
      <c r="W648" s="3">
        <v>18.102888888888888</v>
      </c>
      <c r="X648" s="3">
        <v>21.887111111111114</v>
      </c>
      <c r="Y648" s="3">
        <v>3.838888888888889</v>
      </c>
      <c r="Z648" s="3">
        <f>SUM(Table2[[#This Row],[Physical Therapist (PT) Hours]:[PT Aide Hours]])/Table2[[#This Row],[MDS Census]]</f>
        <v>0.61318203015700301</v>
      </c>
      <c r="AA648" s="3">
        <v>0</v>
      </c>
      <c r="AB648" s="3">
        <v>0</v>
      </c>
      <c r="AC648" s="3">
        <v>0</v>
      </c>
      <c r="AD648" s="3">
        <v>0</v>
      </c>
      <c r="AE648" s="3">
        <v>0</v>
      </c>
      <c r="AF648" s="3">
        <v>0</v>
      </c>
      <c r="AG648" s="3">
        <v>0</v>
      </c>
      <c r="AH648" s="1" t="s">
        <v>646</v>
      </c>
      <c r="AI648" s="17">
        <v>5</v>
      </c>
      <c r="AJ648" s="1"/>
    </row>
    <row r="649" spans="1:36" x14ac:dyDescent="0.2">
      <c r="A649" s="1" t="s">
        <v>680</v>
      </c>
      <c r="B649" s="1" t="s">
        <v>1330</v>
      </c>
      <c r="C649" s="1" t="s">
        <v>1398</v>
      </c>
      <c r="D649" s="1" t="s">
        <v>1744</v>
      </c>
      <c r="E649" s="3">
        <v>35.855555555555554</v>
      </c>
      <c r="F649" s="3">
        <v>5.5111111111111111</v>
      </c>
      <c r="G649" s="3">
        <v>8.8888888888888892E-2</v>
      </c>
      <c r="H649" s="3">
        <v>0.25277777777777777</v>
      </c>
      <c r="I649" s="3">
        <v>0.53333333333333333</v>
      </c>
      <c r="J649" s="3">
        <v>0</v>
      </c>
      <c r="K649" s="3">
        <v>0</v>
      </c>
      <c r="L649" s="3">
        <v>2.1316666666666668</v>
      </c>
      <c r="M649" s="3">
        <v>4.4444444444444446E-2</v>
      </c>
      <c r="N649" s="3">
        <v>0</v>
      </c>
      <c r="O649" s="3">
        <f>SUM(Table2[[#This Row],[Qualified Social Work Staff Hours]:[Other Social Work Staff Hours]])/Table2[[#This Row],[MDS Census]]</f>
        <v>1.2395413696932136E-3</v>
      </c>
      <c r="P649" s="3">
        <v>5.375</v>
      </c>
      <c r="Q649" s="3">
        <v>28.352777777777778</v>
      </c>
      <c r="R649" s="3">
        <f>SUM(Table2[[#This Row],[Qualified Activities Professional Hours]:[Other Activities Professional Hours]])/Table2[[#This Row],[MDS Census]]</f>
        <v>0.94065695692593732</v>
      </c>
      <c r="S649" s="3">
        <v>1.147777777777778</v>
      </c>
      <c r="T649" s="3">
        <v>6.1931111111111123</v>
      </c>
      <c r="U649" s="3">
        <v>0</v>
      </c>
      <c r="V649" s="3">
        <f>SUM(Table2[[#This Row],[Occupational Therapist Hours]:[OT Aide Hours]])/Table2[[#This Row],[MDS Census]]</f>
        <v>0.20473504803222811</v>
      </c>
      <c r="W649" s="3">
        <v>0.82799999999999996</v>
      </c>
      <c r="X649" s="3">
        <v>5.76</v>
      </c>
      <c r="Y649" s="3">
        <v>0</v>
      </c>
      <c r="Z649" s="3">
        <f>SUM(Table2[[#This Row],[Physical Therapist (PT) Hours]:[PT Aide Hours]])/Table2[[#This Row],[MDS Census]]</f>
        <v>0.18373721722962505</v>
      </c>
      <c r="AA649" s="3">
        <v>0</v>
      </c>
      <c r="AB649" s="3">
        <v>0.12222222222222222</v>
      </c>
      <c r="AC649" s="3">
        <v>0</v>
      </c>
      <c r="AD649" s="3">
        <v>0</v>
      </c>
      <c r="AE649" s="3">
        <v>0</v>
      </c>
      <c r="AF649" s="3">
        <v>0</v>
      </c>
      <c r="AG649" s="3">
        <v>0</v>
      </c>
      <c r="AH649" s="1" t="s">
        <v>647</v>
      </c>
      <c r="AI649" s="17">
        <v>5</v>
      </c>
      <c r="AJ649" s="1"/>
    </row>
    <row r="650" spans="1:36" x14ac:dyDescent="0.2">
      <c r="A650" s="1" t="s">
        <v>680</v>
      </c>
      <c r="B650" s="1" t="s">
        <v>1331</v>
      </c>
      <c r="C650" s="1" t="s">
        <v>1686</v>
      </c>
      <c r="D650" s="1" t="s">
        <v>1750</v>
      </c>
      <c r="E650" s="3">
        <v>38.711111111111109</v>
      </c>
      <c r="F650" s="3">
        <v>5.333333333333333</v>
      </c>
      <c r="G650" s="3">
        <v>0.21111111111111111</v>
      </c>
      <c r="H650" s="3">
        <v>0.14722222222222223</v>
      </c>
      <c r="I650" s="3">
        <v>0</v>
      </c>
      <c r="J650" s="3">
        <v>0</v>
      </c>
      <c r="K650" s="3">
        <v>0</v>
      </c>
      <c r="L650" s="3">
        <v>3.1118888888888883</v>
      </c>
      <c r="M650" s="3">
        <v>4.4444444444444446E-2</v>
      </c>
      <c r="N650" s="3">
        <v>0</v>
      </c>
      <c r="O650" s="3">
        <f>SUM(Table2[[#This Row],[Qualified Social Work Staff Hours]:[Other Social Work Staff Hours]])/Table2[[#This Row],[MDS Census]]</f>
        <v>1.148105625717566E-3</v>
      </c>
      <c r="P650" s="3">
        <v>8.8888888888888892E-2</v>
      </c>
      <c r="Q650" s="3">
        <v>27.191666666666666</v>
      </c>
      <c r="R650" s="3">
        <f>SUM(Table2[[#This Row],[Qualified Activities Professional Hours]:[Other Activities Professional Hours]])/Table2[[#This Row],[MDS Census]]</f>
        <v>0.70472158438576349</v>
      </c>
      <c r="S650" s="3">
        <v>6.5397777777777772</v>
      </c>
      <c r="T650" s="3">
        <v>6.2086666666666686</v>
      </c>
      <c r="U650" s="3">
        <v>0</v>
      </c>
      <c r="V650" s="3">
        <f>SUM(Table2[[#This Row],[Occupational Therapist Hours]:[OT Aide Hours]])/Table2[[#This Row],[MDS Census]]</f>
        <v>0.32932261768082666</v>
      </c>
      <c r="W650" s="3">
        <v>6.1601111111111093</v>
      </c>
      <c r="X650" s="3">
        <v>4.7809999999999988</v>
      </c>
      <c r="Y650" s="3">
        <v>0</v>
      </c>
      <c r="Z650" s="3">
        <f>SUM(Table2[[#This Row],[Physical Therapist (PT) Hours]:[PT Aide Hours]])/Table2[[#This Row],[MDS Census]]</f>
        <v>0.28263490241102179</v>
      </c>
      <c r="AA650" s="3">
        <v>0</v>
      </c>
      <c r="AB650" s="3">
        <v>6.6666666666666666E-2</v>
      </c>
      <c r="AC650" s="3">
        <v>0</v>
      </c>
      <c r="AD650" s="3">
        <v>0</v>
      </c>
      <c r="AE650" s="3">
        <v>0</v>
      </c>
      <c r="AF650" s="3">
        <v>0</v>
      </c>
      <c r="AG650" s="3">
        <v>0</v>
      </c>
      <c r="AH650" s="1" t="s">
        <v>648</v>
      </c>
      <c r="AI650" s="17">
        <v>5</v>
      </c>
      <c r="AJ650" s="1"/>
    </row>
    <row r="651" spans="1:36" x14ac:dyDescent="0.2">
      <c r="A651" s="1" t="s">
        <v>680</v>
      </c>
      <c r="B651" s="1" t="s">
        <v>1332</v>
      </c>
      <c r="C651" s="1" t="s">
        <v>1422</v>
      </c>
      <c r="D651" s="1" t="s">
        <v>1746</v>
      </c>
      <c r="E651" s="3">
        <v>17.666666666666668</v>
      </c>
      <c r="F651" s="3">
        <v>5.2055555555555557</v>
      </c>
      <c r="G651" s="3">
        <v>0</v>
      </c>
      <c r="H651" s="3">
        <v>0</v>
      </c>
      <c r="I651" s="3">
        <v>0</v>
      </c>
      <c r="J651" s="3">
        <v>0</v>
      </c>
      <c r="K651" s="3">
        <v>0</v>
      </c>
      <c r="L651" s="3">
        <v>0.32544444444444443</v>
      </c>
      <c r="M651" s="3">
        <v>5.333333333333333</v>
      </c>
      <c r="N651" s="3">
        <v>0</v>
      </c>
      <c r="O651" s="3">
        <f>SUM(Table2[[#This Row],[Qualified Social Work Staff Hours]:[Other Social Work Staff Hours]])/Table2[[#This Row],[MDS Census]]</f>
        <v>0.30188679245283018</v>
      </c>
      <c r="P651" s="3">
        <v>4.8722222222222218</v>
      </c>
      <c r="Q651" s="3">
        <v>13.686111111111112</v>
      </c>
      <c r="R651" s="3">
        <f>SUM(Table2[[#This Row],[Qualified Activities Professional Hours]:[Other Activities Professional Hours]])/Table2[[#This Row],[MDS Census]]</f>
        <v>1.0504716981132074</v>
      </c>
      <c r="S651" s="3">
        <v>0.7623333333333332</v>
      </c>
      <c r="T651" s="3">
        <v>1.8966666666666663</v>
      </c>
      <c r="U651" s="3">
        <v>0</v>
      </c>
      <c r="V651" s="3">
        <f>SUM(Table2[[#This Row],[Occupational Therapist Hours]:[OT Aide Hours]])/Table2[[#This Row],[MDS Census]]</f>
        <v>0.1505094339622641</v>
      </c>
      <c r="W651" s="3">
        <v>1.2015555555555557</v>
      </c>
      <c r="X651" s="3">
        <v>3.8298888888888887</v>
      </c>
      <c r="Y651" s="3">
        <v>0</v>
      </c>
      <c r="Z651" s="3">
        <f>SUM(Table2[[#This Row],[Physical Therapist (PT) Hours]:[PT Aide Hours]])/Table2[[#This Row],[MDS Census]]</f>
        <v>0.28479874213836476</v>
      </c>
      <c r="AA651" s="3">
        <v>0</v>
      </c>
      <c r="AB651" s="3">
        <v>0</v>
      </c>
      <c r="AC651" s="3">
        <v>0</v>
      </c>
      <c r="AD651" s="3">
        <v>0</v>
      </c>
      <c r="AE651" s="3">
        <v>0</v>
      </c>
      <c r="AF651" s="3">
        <v>0</v>
      </c>
      <c r="AG651" s="3">
        <v>0</v>
      </c>
      <c r="AH651" s="1" t="s">
        <v>649</v>
      </c>
      <c r="AI651" s="17">
        <v>5</v>
      </c>
      <c r="AJ651" s="1"/>
    </row>
    <row r="652" spans="1:36" x14ac:dyDescent="0.2">
      <c r="A652" s="1" t="s">
        <v>680</v>
      </c>
      <c r="B652" s="1" t="s">
        <v>684</v>
      </c>
      <c r="C652" s="1" t="s">
        <v>1439</v>
      </c>
      <c r="D652" s="1" t="s">
        <v>1741</v>
      </c>
      <c r="E652" s="3">
        <v>43.555555555555557</v>
      </c>
      <c r="F652" s="3">
        <v>5.5111111111111111</v>
      </c>
      <c r="G652" s="3">
        <v>0</v>
      </c>
      <c r="H652" s="3">
        <v>0</v>
      </c>
      <c r="I652" s="3">
        <v>0</v>
      </c>
      <c r="J652" s="3">
        <v>0</v>
      </c>
      <c r="K652" s="3">
        <v>0</v>
      </c>
      <c r="L652" s="3">
        <v>0.26299999999999996</v>
      </c>
      <c r="M652" s="3">
        <v>5.4455555555555559</v>
      </c>
      <c r="N652" s="3">
        <v>0</v>
      </c>
      <c r="O652" s="3">
        <f>SUM(Table2[[#This Row],[Qualified Social Work Staff Hours]:[Other Social Work Staff Hours]])/Table2[[#This Row],[MDS Census]]</f>
        <v>0.12502551020408165</v>
      </c>
      <c r="P652" s="3">
        <v>5.3211111111111098</v>
      </c>
      <c r="Q652" s="3">
        <v>10.226666666666668</v>
      </c>
      <c r="R652" s="3">
        <f>SUM(Table2[[#This Row],[Qualified Activities Professional Hours]:[Other Activities Professional Hours]])/Table2[[#This Row],[MDS Census]]</f>
        <v>0.35696428571428573</v>
      </c>
      <c r="S652" s="3">
        <v>2.9611111111111117</v>
      </c>
      <c r="T652" s="3">
        <v>0</v>
      </c>
      <c r="U652" s="3">
        <v>0</v>
      </c>
      <c r="V652" s="3">
        <f>SUM(Table2[[#This Row],[Occupational Therapist Hours]:[OT Aide Hours]])/Table2[[#This Row],[MDS Census]]</f>
        <v>6.7984693877551031E-2</v>
      </c>
      <c r="W652" s="3">
        <v>1.8774444444444445</v>
      </c>
      <c r="X652" s="3">
        <v>0</v>
      </c>
      <c r="Y652" s="3">
        <v>0</v>
      </c>
      <c r="Z652" s="3">
        <f>SUM(Table2[[#This Row],[Physical Therapist (PT) Hours]:[PT Aide Hours]])/Table2[[#This Row],[MDS Census]]</f>
        <v>4.3104591836734693E-2</v>
      </c>
      <c r="AA652" s="3">
        <v>0</v>
      </c>
      <c r="AB652" s="3">
        <v>0</v>
      </c>
      <c r="AC652" s="3">
        <v>0</v>
      </c>
      <c r="AD652" s="3">
        <v>0</v>
      </c>
      <c r="AE652" s="3">
        <v>0</v>
      </c>
      <c r="AF652" s="3">
        <v>0</v>
      </c>
      <c r="AG652" s="3">
        <v>0.66111111111111109</v>
      </c>
      <c r="AH652" s="1" t="s">
        <v>650</v>
      </c>
      <c r="AI652" s="17">
        <v>5</v>
      </c>
      <c r="AJ652" s="1"/>
    </row>
    <row r="653" spans="1:36" x14ac:dyDescent="0.2">
      <c r="A653" s="1" t="s">
        <v>680</v>
      </c>
      <c r="B653" s="1" t="s">
        <v>1333</v>
      </c>
      <c r="C653" s="1" t="s">
        <v>1693</v>
      </c>
      <c r="D653" s="1" t="s">
        <v>1759</v>
      </c>
      <c r="E653" s="3">
        <v>85.12222222222222</v>
      </c>
      <c r="F653" s="3">
        <v>10.844444444444445</v>
      </c>
      <c r="G653" s="3">
        <v>0.42222222222222222</v>
      </c>
      <c r="H653" s="3">
        <v>0.41666666666666669</v>
      </c>
      <c r="I653" s="3">
        <v>5.1333333333333337</v>
      </c>
      <c r="J653" s="3">
        <v>0</v>
      </c>
      <c r="K653" s="3">
        <v>0</v>
      </c>
      <c r="L653" s="3">
        <v>15.745444444444443</v>
      </c>
      <c r="M653" s="3">
        <v>8.8888888888888892E-2</v>
      </c>
      <c r="N653" s="3">
        <v>4.6055555555555552</v>
      </c>
      <c r="O653" s="3">
        <f>SUM(Table2[[#This Row],[Qualified Social Work Staff Hours]:[Other Social Work Staff Hours]])/Table2[[#This Row],[MDS Census]]</f>
        <v>5.5149458295261709E-2</v>
      </c>
      <c r="P653" s="3">
        <v>10.324999999999999</v>
      </c>
      <c r="Q653" s="3">
        <v>48.391666666666666</v>
      </c>
      <c r="R653" s="3">
        <f>SUM(Table2[[#This Row],[Qualified Activities Professional Hours]:[Other Activities Professional Hours]])/Table2[[#This Row],[MDS Census]]</f>
        <v>0.68979245529304267</v>
      </c>
      <c r="S653" s="3">
        <v>8.9948888888888892</v>
      </c>
      <c r="T653" s="3">
        <v>22.656444444444443</v>
      </c>
      <c r="U653" s="3">
        <v>0</v>
      </c>
      <c r="V653" s="3">
        <f>SUM(Table2[[#This Row],[Occupational Therapist Hours]:[OT Aide Hours]])/Table2[[#This Row],[MDS Census]]</f>
        <v>0.37183396423443416</v>
      </c>
      <c r="W653" s="3">
        <v>14.136666666666663</v>
      </c>
      <c r="X653" s="3">
        <v>27.128888888888891</v>
      </c>
      <c r="Y653" s="3">
        <v>0</v>
      </c>
      <c r="Z653" s="3">
        <f>SUM(Table2[[#This Row],[Physical Therapist (PT) Hours]:[PT Aide Hours]])/Table2[[#This Row],[MDS Census]]</f>
        <v>0.48478005482313008</v>
      </c>
      <c r="AA653" s="3">
        <v>0</v>
      </c>
      <c r="AB653" s="3">
        <v>0.15</v>
      </c>
      <c r="AC653" s="3">
        <v>0</v>
      </c>
      <c r="AD653" s="3">
        <v>0</v>
      </c>
      <c r="AE653" s="3">
        <v>0</v>
      </c>
      <c r="AF653" s="3">
        <v>0</v>
      </c>
      <c r="AG653" s="3">
        <v>0</v>
      </c>
      <c r="AH653" s="1" t="s">
        <v>651</v>
      </c>
      <c r="AI653" s="17">
        <v>5</v>
      </c>
      <c r="AJ653" s="1"/>
    </row>
    <row r="654" spans="1:36" x14ac:dyDescent="0.2">
      <c r="A654" s="1" t="s">
        <v>680</v>
      </c>
      <c r="B654" s="1" t="s">
        <v>1334</v>
      </c>
      <c r="C654" s="1" t="s">
        <v>1474</v>
      </c>
      <c r="D654" s="1" t="s">
        <v>1741</v>
      </c>
      <c r="E654" s="3">
        <v>49.555555555555557</v>
      </c>
      <c r="F654" s="3">
        <v>5.6</v>
      </c>
      <c r="G654" s="3">
        <v>8.8888888888888892E-2</v>
      </c>
      <c r="H654" s="3">
        <v>0</v>
      </c>
      <c r="I654" s="3">
        <v>0.4</v>
      </c>
      <c r="J654" s="3">
        <v>0</v>
      </c>
      <c r="K654" s="3">
        <v>0</v>
      </c>
      <c r="L654" s="3">
        <v>1.0140000000000002</v>
      </c>
      <c r="M654" s="3">
        <v>4.2666666666666666</v>
      </c>
      <c r="N654" s="3">
        <v>0</v>
      </c>
      <c r="O654" s="3">
        <f>SUM(Table2[[#This Row],[Qualified Social Work Staff Hours]:[Other Social Work Staff Hours]])/Table2[[#This Row],[MDS Census]]</f>
        <v>8.609865470852017E-2</v>
      </c>
      <c r="P654" s="3">
        <v>0</v>
      </c>
      <c r="Q654" s="3">
        <v>0</v>
      </c>
      <c r="R654" s="3">
        <f>SUM(Table2[[#This Row],[Qualified Activities Professional Hours]:[Other Activities Professional Hours]])/Table2[[#This Row],[MDS Census]]</f>
        <v>0</v>
      </c>
      <c r="S654" s="3">
        <v>8.2294444444444448</v>
      </c>
      <c r="T654" s="3">
        <v>0.16300000000000001</v>
      </c>
      <c r="U654" s="3">
        <v>0</v>
      </c>
      <c r="V654" s="3">
        <f>SUM(Table2[[#This Row],[Occupational Therapist Hours]:[OT Aide Hours]])/Table2[[#This Row],[MDS Census]]</f>
        <v>0.1693542600896861</v>
      </c>
      <c r="W654" s="3">
        <v>10.41422222222222</v>
      </c>
      <c r="X654" s="3">
        <v>3.8791111111111101</v>
      </c>
      <c r="Y654" s="3">
        <v>0</v>
      </c>
      <c r="Z654" s="3">
        <f>SUM(Table2[[#This Row],[Physical Therapist (PT) Hours]:[PT Aide Hours]])/Table2[[#This Row],[MDS Census]]</f>
        <v>0.28843049327354253</v>
      </c>
      <c r="AA654" s="3">
        <v>0</v>
      </c>
      <c r="AB654" s="3">
        <v>5.5555555555555558E-3</v>
      </c>
      <c r="AC654" s="3">
        <v>0</v>
      </c>
      <c r="AD654" s="3">
        <v>0</v>
      </c>
      <c r="AE654" s="3">
        <v>0</v>
      </c>
      <c r="AF654" s="3">
        <v>0</v>
      </c>
      <c r="AG654" s="3">
        <v>0</v>
      </c>
      <c r="AH654" s="1" t="s">
        <v>652</v>
      </c>
      <c r="AI654" s="17">
        <v>5</v>
      </c>
      <c r="AJ654" s="1"/>
    </row>
    <row r="655" spans="1:36" x14ac:dyDescent="0.2">
      <c r="A655" s="1" t="s">
        <v>680</v>
      </c>
      <c r="B655" s="1" t="s">
        <v>1335</v>
      </c>
      <c r="C655" s="1" t="s">
        <v>1694</v>
      </c>
      <c r="D655" s="1" t="s">
        <v>1717</v>
      </c>
      <c r="E655" s="3">
        <v>43.911111111111111</v>
      </c>
      <c r="F655" s="3">
        <v>1.6</v>
      </c>
      <c r="G655" s="3">
        <v>0.13333333333333333</v>
      </c>
      <c r="H655" s="3">
        <v>0</v>
      </c>
      <c r="I655" s="3">
        <v>0</v>
      </c>
      <c r="J655" s="3">
        <v>0</v>
      </c>
      <c r="K655" s="3">
        <v>0.17777777777777778</v>
      </c>
      <c r="L655" s="3">
        <v>3.9957777777777785</v>
      </c>
      <c r="M655" s="3">
        <v>0</v>
      </c>
      <c r="N655" s="3">
        <v>3.588888888888889</v>
      </c>
      <c r="O655" s="3">
        <f>SUM(Table2[[#This Row],[Qualified Social Work Staff Hours]:[Other Social Work Staff Hours]])/Table2[[#This Row],[MDS Census]]</f>
        <v>8.1730769230769232E-2</v>
      </c>
      <c r="P655" s="3">
        <v>0.88611111111111107</v>
      </c>
      <c r="Q655" s="3">
        <v>5.3311111111111114</v>
      </c>
      <c r="R655" s="3">
        <f>SUM(Table2[[#This Row],[Qualified Activities Professional Hours]:[Other Activities Professional Hours]])/Table2[[#This Row],[MDS Census]]</f>
        <v>0.14158653846153846</v>
      </c>
      <c r="S655" s="3">
        <v>1.5545555555555555</v>
      </c>
      <c r="T655" s="3">
        <v>4.4520000000000008</v>
      </c>
      <c r="U655" s="3">
        <v>0</v>
      </c>
      <c r="V655" s="3">
        <f>SUM(Table2[[#This Row],[Occupational Therapist Hours]:[OT Aide Hours]])/Table2[[#This Row],[MDS Census]]</f>
        <v>0.13678896761133605</v>
      </c>
      <c r="W655" s="3">
        <v>0.93655555555555559</v>
      </c>
      <c r="X655" s="3">
        <v>4.985666666666666</v>
      </c>
      <c r="Y655" s="3">
        <v>0</v>
      </c>
      <c r="Z655" s="3">
        <f>SUM(Table2[[#This Row],[Physical Therapist (PT) Hours]:[PT Aide Hours]])/Table2[[#This Row],[MDS Census]]</f>
        <v>0.13486842105263155</v>
      </c>
      <c r="AA655" s="3">
        <v>0</v>
      </c>
      <c r="AB655" s="3">
        <v>0</v>
      </c>
      <c r="AC655" s="3">
        <v>0</v>
      </c>
      <c r="AD655" s="3">
        <v>0</v>
      </c>
      <c r="AE655" s="3">
        <v>0</v>
      </c>
      <c r="AF655" s="3">
        <v>2.2222222222222223E-2</v>
      </c>
      <c r="AG655" s="3">
        <v>0</v>
      </c>
      <c r="AH655" s="1" t="s">
        <v>653</v>
      </c>
      <c r="AI655" s="17">
        <v>5</v>
      </c>
      <c r="AJ655" s="1"/>
    </row>
    <row r="656" spans="1:36" x14ac:dyDescent="0.2">
      <c r="A656" s="1" t="s">
        <v>680</v>
      </c>
      <c r="B656" s="1" t="s">
        <v>1336</v>
      </c>
      <c r="C656" s="1" t="s">
        <v>1562</v>
      </c>
      <c r="D656" s="1" t="s">
        <v>1741</v>
      </c>
      <c r="E656" s="3">
        <v>41.288888888888891</v>
      </c>
      <c r="F656" s="3">
        <v>5.8277777777777775</v>
      </c>
      <c r="G656" s="3">
        <v>0</v>
      </c>
      <c r="H656" s="3">
        <v>0</v>
      </c>
      <c r="I656" s="3">
        <v>5.4211111111111094</v>
      </c>
      <c r="J656" s="3">
        <v>0</v>
      </c>
      <c r="K656" s="3">
        <v>0</v>
      </c>
      <c r="L656" s="3">
        <v>0</v>
      </c>
      <c r="M656" s="3">
        <v>2.2222222222222223E-2</v>
      </c>
      <c r="N656" s="3">
        <v>0.55444444444444441</v>
      </c>
      <c r="O656" s="3">
        <f>SUM(Table2[[#This Row],[Qualified Social Work Staff Hours]:[Other Social Work Staff Hours]])/Table2[[#This Row],[MDS Census]]</f>
        <v>1.3966630785791172E-2</v>
      </c>
      <c r="P656" s="3">
        <v>0</v>
      </c>
      <c r="Q656" s="3">
        <v>9.4555555555555575</v>
      </c>
      <c r="R656" s="3">
        <f>SUM(Table2[[#This Row],[Qualified Activities Professional Hours]:[Other Activities Professional Hours]])/Table2[[#This Row],[MDS Census]]</f>
        <v>0.22900968783638323</v>
      </c>
      <c r="S656" s="3">
        <v>0</v>
      </c>
      <c r="T656" s="3">
        <v>0</v>
      </c>
      <c r="U656" s="3">
        <v>0</v>
      </c>
      <c r="V656" s="3">
        <f>SUM(Table2[[#This Row],[Occupational Therapist Hours]:[OT Aide Hours]])/Table2[[#This Row],[MDS Census]]</f>
        <v>0</v>
      </c>
      <c r="W656" s="3">
        <v>0</v>
      </c>
      <c r="X656" s="3">
        <v>0</v>
      </c>
      <c r="Y656" s="3">
        <v>10.142222222222227</v>
      </c>
      <c r="Z656" s="3">
        <f>SUM(Table2[[#This Row],[Physical Therapist (PT) Hours]:[PT Aide Hours]])/Table2[[#This Row],[MDS Census]]</f>
        <v>0.24564047362755662</v>
      </c>
      <c r="AA656" s="3">
        <v>0</v>
      </c>
      <c r="AB656" s="3">
        <v>0</v>
      </c>
      <c r="AC656" s="3">
        <v>0</v>
      </c>
      <c r="AD656" s="3">
        <v>0</v>
      </c>
      <c r="AE656" s="3">
        <v>0</v>
      </c>
      <c r="AF656" s="3">
        <v>0</v>
      </c>
      <c r="AG656" s="3">
        <v>0</v>
      </c>
      <c r="AH656" s="1" t="s">
        <v>654</v>
      </c>
      <c r="AI656" s="17">
        <v>5</v>
      </c>
      <c r="AJ656" s="1"/>
    </row>
    <row r="657" spans="1:36" x14ac:dyDescent="0.2">
      <c r="A657" s="1" t="s">
        <v>680</v>
      </c>
      <c r="B657" s="1" t="s">
        <v>1337</v>
      </c>
      <c r="C657" s="1" t="s">
        <v>1695</v>
      </c>
      <c r="D657" s="1" t="s">
        <v>1796</v>
      </c>
      <c r="E657" s="3">
        <v>17.844444444444445</v>
      </c>
      <c r="F657" s="3">
        <v>6.0444444444444443</v>
      </c>
      <c r="G657" s="3">
        <v>6.6666666666666666E-2</v>
      </c>
      <c r="H657" s="3">
        <v>0</v>
      </c>
      <c r="I657" s="3">
        <v>0.28333333333333333</v>
      </c>
      <c r="J657" s="3">
        <v>0</v>
      </c>
      <c r="K657" s="3">
        <v>0</v>
      </c>
      <c r="L657" s="3">
        <v>0.59866666666666668</v>
      </c>
      <c r="M657" s="3">
        <v>2.7672222222222214</v>
      </c>
      <c r="N657" s="3">
        <v>0</v>
      </c>
      <c r="O657" s="3">
        <f>SUM(Table2[[#This Row],[Qualified Social Work Staff Hours]:[Other Social Work Staff Hours]])/Table2[[#This Row],[MDS Census]]</f>
        <v>0.15507471980074714</v>
      </c>
      <c r="P657" s="3">
        <v>5.0488888888888903</v>
      </c>
      <c r="Q657" s="3">
        <v>0</v>
      </c>
      <c r="R657" s="3">
        <f>SUM(Table2[[#This Row],[Qualified Activities Professional Hours]:[Other Activities Professional Hours]])/Table2[[#This Row],[MDS Census]]</f>
        <v>0.28293897882938984</v>
      </c>
      <c r="S657" s="3">
        <v>0.13500000000000001</v>
      </c>
      <c r="T657" s="3">
        <v>0.45777777777777767</v>
      </c>
      <c r="U657" s="3">
        <v>0</v>
      </c>
      <c r="V657" s="3">
        <f>SUM(Table2[[#This Row],[Occupational Therapist Hours]:[OT Aide Hours]])/Table2[[#This Row],[MDS Census]]</f>
        <v>3.3219178082191769E-2</v>
      </c>
      <c r="W657" s="3">
        <v>8.0666666666666664E-2</v>
      </c>
      <c r="X657" s="3">
        <v>0.65200000000000002</v>
      </c>
      <c r="Y657" s="3">
        <v>0</v>
      </c>
      <c r="Z657" s="3">
        <f>SUM(Table2[[#This Row],[Physical Therapist (PT) Hours]:[PT Aide Hours]])/Table2[[#This Row],[MDS Census]]</f>
        <v>4.1058530510585306E-2</v>
      </c>
      <c r="AA657" s="3">
        <v>0</v>
      </c>
      <c r="AB657" s="3">
        <v>0</v>
      </c>
      <c r="AC657" s="3">
        <v>0</v>
      </c>
      <c r="AD657" s="3">
        <v>0</v>
      </c>
      <c r="AE657" s="3">
        <v>0</v>
      </c>
      <c r="AF657" s="3">
        <v>0</v>
      </c>
      <c r="AG657" s="3">
        <v>0</v>
      </c>
      <c r="AH657" s="1" t="s">
        <v>655</v>
      </c>
      <c r="AI657" s="17">
        <v>5</v>
      </c>
      <c r="AJ657" s="1"/>
    </row>
    <row r="658" spans="1:36" x14ac:dyDescent="0.2">
      <c r="A658" s="1" t="s">
        <v>680</v>
      </c>
      <c r="B658" s="1" t="s">
        <v>1338</v>
      </c>
      <c r="C658" s="1" t="s">
        <v>1439</v>
      </c>
      <c r="D658" s="1" t="s">
        <v>1741</v>
      </c>
      <c r="E658" s="3">
        <v>118.37777777777778</v>
      </c>
      <c r="F658" s="3">
        <v>34.674999999999997</v>
      </c>
      <c r="G658" s="3">
        <v>0</v>
      </c>
      <c r="H658" s="3">
        <v>0.21666666666666667</v>
      </c>
      <c r="I658" s="3">
        <v>2.7377777777777799</v>
      </c>
      <c r="J658" s="3">
        <v>0</v>
      </c>
      <c r="K658" s="3">
        <v>0</v>
      </c>
      <c r="L658" s="3">
        <v>4.6043333333333329</v>
      </c>
      <c r="M658" s="3">
        <v>52.524999999999999</v>
      </c>
      <c r="N658" s="3">
        <v>5.6861111111111109</v>
      </c>
      <c r="O658" s="3">
        <f>SUM(Table2[[#This Row],[Qualified Social Work Staff Hours]:[Other Social Work Staff Hours]])/Table2[[#This Row],[MDS Census]]</f>
        <v>0.49174019147737935</v>
      </c>
      <c r="P658" s="3">
        <v>20.375</v>
      </c>
      <c r="Q658" s="3">
        <v>6.0972222222222223</v>
      </c>
      <c r="R658" s="3">
        <f>SUM(Table2[[#This Row],[Qualified Activities Professional Hours]:[Other Activities Professional Hours]])/Table2[[#This Row],[MDS Census]]</f>
        <v>0.22362492960390462</v>
      </c>
      <c r="S658" s="3">
        <v>1.5513333333333335</v>
      </c>
      <c r="T658" s="3">
        <v>5.7271111111111122</v>
      </c>
      <c r="U658" s="3">
        <v>0</v>
      </c>
      <c r="V658" s="3">
        <f>SUM(Table2[[#This Row],[Occupational Therapist Hours]:[OT Aide Hours]])/Table2[[#This Row],[MDS Census]]</f>
        <v>6.1484888304862033E-2</v>
      </c>
      <c r="W658" s="3">
        <v>1.7546666666666666</v>
      </c>
      <c r="X658" s="3">
        <v>5.3631111111111105</v>
      </c>
      <c r="Y658" s="3">
        <v>0</v>
      </c>
      <c r="Z658" s="3">
        <f>SUM(Table2[[#This Row],[Physical Therapist (PT) Hours]:[PT Aide Hours]])/Table2[[#This Row],[MDS Census]]</f>
        <v>6.0127651586258671E-2</v>
      </c>
      <c r="AA658" s="3">
        <v>0</v>
      </c>
      <c r="AB658" s="3">
        <v>0</v>
      </c>
      <c r="AC658" s="3">
        <v>0</v>
      </c>
      <c r="AD658" s="3">
        <v>0</v>
      </c>
      <c r="AE658" s="3">
        <v>0</v>
      </c>
      <c r="AF658" s="3">
        <v>0</v>
      </c>
      <c r="AG658" s="3">
        <v>0</v>
      </c>
      <c r="AH658" s="1" t="s">
        <v>656</v>
      </c>
      <c r="AI658" s="17">
        <v>5</v>
      </c>
      <c r="AJ658" s="1"/>
    </row>
    <row r="659" spans="1:36" x14ac:dyDescent="0.2">
      <c r="A659" s="1" t="s">
        <v>680</v>
      </c>
      <c r="B659" s="1" t="s">
        <v>1339</v>
      </c>
      <c r="C659" s="1" t="s">
        <v>1661</v>
      </c>
      <c r="D659" s="1" t="s">
        <v>1754</v>
      </c>
      <c r="E659" s="3">
        <v>23.388888888888889</v>
      </c>
      <c r="F659" s="3">
        <v>5.927777777777778</v>
      </c>
      <c r="G659" s="3">
        <v>0</v>
      </c>
      <c r="H659" s="3">
        <v>0</v>
      </c>
      <c r="I659" s="3">
        <v>2.0078888888888891</v>
      </c>
      <c r="J659" s="3">
        <v>0</v>
      </c>
      <c r="K659" s="3">
        <v>0</v>
      </c>
      <c r="L659" s="3">
        <v>6.0364444444444443</v>
      </c>
      <c r="M659" s="3">
        <v>5.9773333333333349</v>
      </c>
      <c r="N659" s="3">
        <v>0</v>
      </c>
      <c r="O659" s="3">
        <f>SUM(Table2[[#This Row],[Qualified Social Work Staff Hours]:[Other Social Work Staff Hours]])/Table2[[#This Row],[MDS Census]]</f>
        <v>0.25556294536817109</v>
      </c>
      <c r="P659" s="3">
        <v>5.8444444444444441</v>
      </c>
      <c r="Q659" s="3">
        <v>0</v>
      </c>
      <c r="R659" s="3">
        <f>SUM(Table2[[#This Row],[Qualified Activities Professional Hours]:[Other Activities Professional Hours]])/Table2[[#This Row],[MDS Census]]</f>
        <v>0.24988123515439428</v>
      </c>
      <c r="S659" s="3">
        <v>12.906999999999996</v>
      </c>
      <c r="T659" s="3">
        <v>15.080888888888884</v>
      </c>
      <c r="U659" s="3">
        <v>0</v>
      </c>
      <c r="V659" s="3">
        <f>SUM(Table2[[#This Row],[Occupational Therapist Hours]:[OT Aide Hours]])/Table2[[#This Row],[MDS Census]]</f>
        <v>1.196631828978622</v>
      </c>
      <c r="W659" s="3">
        <v>11.456000000000001</v>
      </c>
      <c r="X659" s="3">
        <v>15.213111111111111</v>
      </c>
      <c r="Y659" s="3">
        <v>0</v>
      </c>
      <c r="Z659" s="3">
        <f>SUM(Table2[[#This Row],[Physical Therapist (PT) Hours]:[PT Aide Hours]])/Table2[[#This Row],[MDS Census]]</f>
        <v>1.1402470308788599</v>
      </c>
      <c r="AA659" s="3">
        <v>0</v>
      </c>
      <c r="AB659" s="3">
        <v>0</v>
      </c>
      <c r="AC659" s="3">
        <v>0</v>
      </c>
      <c r="AD659" s="3">
        <v>0</v>
      </c>
      <c r="AE659" s="3">
        <v>0</v>
      </c>
      <c r="AF659" s="3">
        <v>0</v>
      </c>
      <c r="AG659" s="3">
        <v>0</v>
      </c>
      <c r="AH659" s="1" t="s">
        <v>657</v>
      </c>
      <c r="AI659" s="17">
        <v>5</v>
      </c>
      <c r="AJ659" s="1"/>
    </row>
    <row r="660" spans="1:36" x14ac:dyDescent="0.2">
      <c r="A660" s="1" t="s">
        <v>680</v>
      </c>
      <c r="B660" s="1" t="s">
        <v>1340</v>
      </c>
      <c r="C660" s="1" t="s">
        <v>1640</v>
      </c>
      <c r="D660" s="1" t="s">
        <v>1748</v>
      </c>
      <c r="E660" s="3">
        <v>24.6</v>
      </c>
      <c r="F660" s="3">
        <v>5.4222222222222225</v>
      </c>
      <c r="G660" s="3">
        <v>8.3333333333333329E-2</v>
      </c>
      <c r="H660" s="3">
        <v>0.13333333333333333</v>
      </c>
      <c r="I660" s="3">
        <v>0.31111111111111112</v>
      </c>
      <c r="J660" s="3">
        <v>0</v>
      </c>
      <c r="K660" s="3">
        <v>2.5000000000000001E-2</v>
      </c>
      <c r="L660" s="3">
        <v>0.68522222222222229</v>
      </c>
      <c r="M660" s="3">
        <v>0</v>
      </c>
      <c r="N660" s="3">
        <v>9.2861111111111114</v>
      </c>
      <c r="O660" s="3">
        <f>SUM(Table2[[#This Row],[Qualified Social Work Staff Hours]:[Other Social Work Staff Hours]])/Table2[[#This Row],[MDS Census]]</f>
        <v>0.37748419150858176</v>
      </c>
      <c r="P660" s="3">
        <v>0</v>
      </c>
      <c r="Q660" s="3">
        <v>0</v>
      </c>
      <c r="R660" s="3">
        <f>SUM(Table2[[#This Row],[Qualified Activities Professional Hours]:[Other Activities Professional Hours]])/Table2[[#This Row],[MDS Census]]</f>
        <v>0</v>
      </c>
      <c r="S660" s="3">
        <v>0.58688888888888902</v>
      </c>
      <c r="T660" s="3">
        <v>4.2071111111111117</v>
      </c>
      <c r="U660" s="3">
        <v>0</v>
      </c>
      <c r="V660" s="3">
        <f>SUM(Table2[[#This Row],[Occupational Therapist Hours]:[OT Aide Hours]])/Table2[[#This Row],[MDS Census]]</f>
        <v>0.19487804878048781</v>
      </c>
      <c r="W660" s="3">
        <v>0.98499999999999988</v>
      </c>
      <c r="X660" s="3">
        <v>9.4227777777777781</v>
      </c>
      <c r="Y660" s="3">
        <v>0</v>
      </c>
      <c r="Z660" s="3">
        <f>SUM(Table2[[#This Row],[Physical Therapist (PT) Hours]:[PT Aide Hours]])/Table2[[#This Row],[MDS Census]]</f>
        <v>0.42308039747064136</v>
      </c>
      <c r="AA660" s="3">
        <v>0</v>
      </c>
      <c r="AB660" s="3">
        <v>0</v>
      </c>
      <c r="AC660" s="3">
        <v>0</v>
      </c>
      <c r="AD660" s="3">
        <v>0</v>
      </c>
      <c r="AE660" s="3">
        <v>0</v>
      </c>
      <c r="AF660" s="3">
        <v>0</v>
      </c>
      <c r="AG660" s="3">
        <v>0</v>
      </c>
      <c r="AH660" s="1" t="s">
        <v>658</v>
      </c>
      <c r="AI660" s="17">
        <v>5</v>
      </c>
      <c r="AJ660" s="1"/>
    </row>
    <row r="661" spans="1:36" x14ac:dyDescent="0.2">
      <c r="A661" s="1" t="s">
        <v>680</v>
      </c>
      <c r="B661" s="1" t="s">
        <v>1341</v>
      </c>
      <c r="C661" s="1" t="s">
        <v>1439</v>
      </c>
      <c r="D661" s="1" t="s">
        <v>1741</v>
      </c>
      <c r="E661" s="3">
        <v>127.78888888888889</v>
      </c>
      <c r="F661" s="3">
        <v>5.5111111111111111</v>
      </c>
      <c r="G661" s="3">
        <v>0.48333333333333334</v>
      </c>
      <c r="H661" s="3">
        <v>0.16111111111111112</v>
      </c>
      <c r="I661" s="3">
        <v>0.15555555555555556</v>
      </c>
      <c r="J661" s="3">
        <v>0</v>
      </c>
      <c r="K661" s="3">
        <v>0</v>
      </c>
      <c r="L661" s="3">
        <v>0</v>
      </c>
      <c r="M661" s="3">
        <v>20.633333333333333</v>
      </c>
      <c r="N661" s="3">
        <v>0</v>
      </c>
      <c r="O661" s="3">
        <f>SUM(Table2[[#This Row],[Qualified Social Work Staff Hours]:[Other Social Work Staff Hours]])/Table2[[#This Row],[MDS Census]]</f>
        <v>0.16146422050256498</v>
      </c>
      <c r="P661" s="3">
        <v>0</v>
      </c>
      <c r="Q661" s="3">
        <v>15.186111111111112</v>
      </c>
      <c r="R661" s="3">
        <f>SUM(Table2[[#This Row],[Qualified Activities Professional Hours]:[Other Activities Professional Hours]])/Table2[[#This Row],[MDS Census]]</f>
        <v>0.11883749239196592</v>
      </c>
      <c r="S661" s="3">
        <v>0</v>
      </c>
      <c r="T661" s="3">
        <v>0</v>
      </c>
      <c r="U661" s="3">
        <v>0</v>
      </c>
      <c r="V661" s="3">
        <f>SUM(Table2[[#This Row],[Occupational Therapist Hours]:[OT Aide Hours]])/Table2[[#This Row],[MDS Census]]</f>
        <v>0</v>
      </c>
      <c r="W661" s="3">
        <v>0</v>
      </c>
      <c r="X661" s="3">
        <v>0</v>
      </c>
      <c r="Y661" s="3">
        <v>0</v>
      </c>
      <c r="Z661" s="3">
        <f>SUM(Table2[[#This Row],[Physical Therapist (PT) Hours]:[PT Aide Hours]])/Table2[[#This Row],[MDS Census]]</f>
        <v>0</v>
      </c>
      <c r="AA661" s="3">
        <v>0</v>
      </c>
      <c r="AB661" s="3">
        <v>0</v>
      </c>
      <c r="AC661" s="3">
        <v>0</v>
      </c>
      <c r="AD661" s="3">
        <v>0</v>
      </c>
      <c r="AE661" s="3">
        <v>0</v>
      </c>
      <c r="AF661" s="3">
        <v>0</v>
      </c>
      <c r="AG661" s="3">
        <v>0</v>
      </c>
      <c r="AH661" s="1" t="s">
        <v>659</v>
      </c>
      <c r="AI661" s="17">
        <v>5</v>
      </c>
      <c r="AJ661" s="1"/>
    </row>
    <row r="662" spans="1:36" x14ac:dyDescent="0.2">
      <c r="A662" s="1" t="s">
        <v>680</v>
      </c>
      <c r="B662" s="1" t="s">
        <v>1342</v>
      </c>
      <c r="C662" s="1" t="s">
        <v>1623</v>
      </c>
      <c r="D662" s="1" t="s">
        <v>1718</v>
      </c>
      <c r="E662" s="3">
        <v>20.488888888888887</v>
      </c>
      <c r="F662" s="3">
        <v>5.6</v>
      </c>
      <c r="G662" s="3">
        <v>0.26666666666666666</v>
      </c>
      <c r="H662" s="3">
        <v>0</v>
      </c>
      <c r="I662" s="3">
        <v>0.26666666666666666</v>
      </c>
      <c r="J662" s="3">
        <v>0</v>
      </c>
      <c r="K662" s="3">
        <v>0</v>
      </c>
      <c r="L662" s="3">
        <v>0</v>
      </c>
      <c r="M662" s="3">
        <v>5.7333333333333334</v>
      </c>
      <c r="N662" s="3">
        <v>4.8</v>
      </c>
      <c r="O662" s="3">
        <f>SUM(Table2[[#This Row],[Qualified Social Work Staff Hours]:[Other Social Work Staff Hours]])/Table2[[#This Row],[MDS Census]]</f>
        <v>0.51409978308026039</v>
      </c>
      <c r="P662" s="3">
        <v>5.2888888888888888</v>
      </c>
      <c r="Q662" s="3">
        <v>4.8777777777777782</v>
      </c>
      <c r="R662" s="3">
        <f>SUM(Table2[[#This Row],[Qualified Activities Professional Hours]:[Other Activities Professional Hours]])/Table2[[#This Row],[MDS Census]]</f>
        <v>0.49620390455531466</v>
      </c>
      <c r="S662" s="3">
        <v>1.6666666666666666E-2</v>
      </c>
      <c r="T662" s="3">
        <v>0</v>
      </c>
      <c r="U662" s="3">
        <v>0</v>
      </c>
      <c r="V662" s="3">
        <f>SUM(Table2[[#This Row],[Occupational Therapist Hours]:[OT Aide Hours]])/Table2[[#This Row],[MDS Census]]</f>
        <v>8.1344902386117145E-4</v>
      </c>
      <c r="W662" s="3">
        <v>0.10277777777777777</v>
      </c>
      <c r="X662" s="3">
        <v>0</v>
      </c>
      <c r="Y662" s="3">
        <v>0</v>
      </c>
      <c r="Z662" s="3">
        <f>SUM(Table2[[#This Row],[Physical Therapist (PT) Hours]:[PT Aide Hours]])/Table2[[#This Row],[MDS Census]]</f>
        <v>5.0162689804772237E-3</v>
      </c>
      <c r="AA662" s="3">
        <v>0</v>
      </c>
      <c r="AB662" s="3">
        <v>0</v>
      </c>
      <c r="AC662" s="3">
        <v>0</v>
      </c>
      <c r="AD662" s="3">
        <v>2.5694444444444446</v>
      </c>
      <c r="AE662" s="3">
        <v>0</v>
      </c>
      <c r="AF662" s="3">
        <v>0</v>
      </c>
      <c r="AG662" s="3">
        <v>0</v>
      </c>
      <c r="AH662" s="1" t="s">
        <v>660</v>
      </c>
      <c r="AI662" s="17">
        <v>5</v>
      </c>
      <c r="AJ662" s="1"/>
    </row>
    <row r="663" spans="1:36" x14ac:dyDescent="0.2">
      <c r="A663" s="1" t="s">
        <v>680</v>
      </c>
      <c r="B663" s="1" t="s">
        <v>1343</v>
      </c>
      <c r="C663" s="1" t="s">
        <v>1418</v>
      </c>
      <c r="D663" s="1" t="s">
        <v>1744</v>
      </c>
      <c r="E663" s="3">
        <v>33.133333333333333</v>
      </c>
      <c r="F663" s="3">
        <v>3.7722222222222221</v>
      </c>
      <c r="G663" s="3">
        <v>1.1111111111111112E-2</v>
      </c>
      <c r="H663" s="3">
        <v>0.1111111111111111</v>
      </c>
      <c r="I663" s="3">
        <v>0.26666666666666666</v>
      </c>
      <c r="J663" s="3">
        <v>0</v>
      </c>
      <c r="K663" s="3">
        <v>0</v>
      </c>
      <c r="L663" s="3">
        <v>0</v>
      </c>
      <c r="M663" s="3">
        <v>8.8888888888888892E-2</v>
      </c>
      <c r="N663" s="3">
        <v>4.5355555555555558</v>
      </c>
      <c r="O663" s="3">
        <f>SUM(Table2[[#This Row],[Qualified Social Work Staff Hours]:[Other Social Work Staff Hours]])/Table2[[#This Row],[MDS Census]]</f>
        <v>0.13957075788061704</v>
      </c>
      <c r="P663" s="3">
        <v>4.6788888888888884</v>
      </c>
      <c r="Q663" s="3">
        <v>15.441111111111102</v>
      </c>
      <c r="R663" s="3">
        <f>SUM(Table2[[#This Row],[Qualified Activities Professional Hours]:[Other Activities Professional Hours]])/Table2[[#This Row],[MDS Census]]</f>
        <v>0.60724346076458724</v>
      </c>
      <c r="S663" s="3">
        <v>0</v>
      </c>
      <c r="T663" s="3">
        <v>0</v>
      </c>
      <c r="U663" s="3">
        <v>0</v>
      </c>
      <c r="V663" s="3">
        <f>SUM(Table2[[#This Row],[Occupational Therapist Hours]:[OT Aide Hours]])/Table2[[#This Row],[MDS Census]]</f>
        <v>0</v>
      </c>
      <c r="W663" s="3">
        <v>0</v>
      </c>
      <c r="X663" s="3">
        <v>0</v>
      </c>
      <c r="Y663" s="3">
        <v>0</v>
      </c>
      <c r="Z663" s="3">
        <f>SUM(Table2[[#This Row],[Physical Therapist (PT) Hours]:[PT Aide Hours]])/Table2[[#This Row],[MDS Census]]</f>
        <v>0</v>
      </c>
      <c r="AA663" s="3">
        <v>0</v>
      </c>
      <c r="AB663" s="3">
        <v>0</v>
      </c>
      <c r="AC663" s="3">
        <v>0</v>
      </c>
      <c r="AD663" s="3">
        <v>0</v>
      </c>
      <c r="AE663" s="3">
        <v>0</v>
      </c>
      <c r="AF663" s="3">
        <v>0</v>
      </c>
      <c r="AG663" s="3">
        <v>0</v>
      </c>
      <c r="AH663" s="1" t="s">
        <v>661</v>
      </c>
      <c r="AI663" s="17">
        <v>5</v>
      </c>
      <c r="AJ663" s="1"/>
    </row>
    <row r="664" spans="1:36" x14ac:dyDescent="0.2">
      <c r="A664" s="1" t="s">
        <v>680</v>
      </c>
      <c r="B664" s="1" t="s">
        <v>1344</v>
      </c>
      <c r="C664" s="1" t="s">
        <v>1643</v>
      </c>
      <c r="D664" s="1" t="s">
        <v>1726</v>
      </c>
      <c r="E664" s="3">
        <v>5.7444444444444445</v>
      </c>
      <c r="F664" s="3">
        <v>0</v>
      </c>
      <c r="G664" s="3">
        <v>7.7777777777777779E-2</v>
      </c>
      <c r="H664" s="3">
        <v>6.1111111111111109E-2</v>
      </c>
      <c r="I664" s="3">
        <v>0.18333333333333332</v>
      </c>
      <c r="J664" s="3">
        <v>0</v>
      </c>
      <c r="K664" s="3">
        <v>0</v>
      </c>
      <c r="L664" s="3">
        <v>0</v>
      </c>
      <c r="M664" s="3">
        <v>0</v>
      </c>
      <c r="N664" s="3">
        <v>1.0805555555555555</v>
      </c>
      <c r="O664" s="3">
        <f>SUM(Table2[[#This Row],[Qualified Social Work Staff Hours]:[Other Social Work Staff Hours]])/Table2[[#This Row],[MDS Census]]</f>
        <v>0.18810444874274659</v>
      </c>
      <c r="P664" s="3">
        <v>1.6388888888888888</v>
      </c>
      <c r="Q664" s="3">
        <v>0</v>
      </c>
      <c r="R664" s="3">
        <f>SUM(Table2[[#This Row],[Qualified Activities Professional Hours]:[Other Activities Professional Hours]])/Table2[[#This Row],[MDS Census]]</f>
        <v>0.2852998065764023</v>
      </c>
      <c r="S664" s="3">
        <v>0</v>
      </c>
      <c r="T664" s="3">
        <v>0</v>
      </c>
      <c r="U664" s="3">
        <v>0</v>
      </c>
      <c r="V664" s="3">
        <f>SUM(Table2[[#This Row],[Occupational Therapist Hours]:[OT Aide Hours]])/Table2[[#This Row],[MDS Census]]</f>
        <v>0</v>
      </c>
      <c r="W664" s="3">
        <v>0</v>
      </c>
      <c r="X664" s="3">
        <v>0</v>
      </c>
      <c r="Y664" s="3">
        <v>0</v>
      </c>
      <c r="Z664" s="3">
        <f>SUM(Table2[[#This Row],[Physical Therapist (PT) Hours]:[PT Aide Hours]])/Table2[[#This Row],[MDS Census]]</f>
        <v>0</v>
      </c>
      <c r="AA664" s="3">
        <v>0</v>
      </c>
      <c r="AB664" s="3">
        <v>0</v>
      </c>
      <c r="AC664" s="3">
        <v>0</v>
      </c>
      <c r="AD664" s="3">
        <v>0</v>
      </c>
      <c r="AE664" s="3">
        <v>0</v>
      </c>
      <c r="AF664" s="3">
        <v>0</v>
      </c>
      <c r="AG664" s="3">
        <v>0</v>
      </c>
      <c r="AH664" s="1" t="s">
        <v>662</v>
      </c>
      <c r="AI664" s="17">
        <v>5</v>
      </c>
      <c r="AJ664" s="1"/>
    </row>
    <row r="665" spans="1:36" x14ac:dyDescent="0.2">
      <c r="A665" s="1" t="s">
        <v>680</v>
      </c>
      <c r="B665" s="1" t="s">
        <v>1345</v>
      </c>
      <c r="C665" s="1" t="s">
        <v>1398</v>
      </c>
      <c r="D665" s="1" t="s">
        <v>1744</v>
      </c>
      <c r="E665" s="3">
        <v>50.12222222222222</v>
      </c>
      <c r="F665" s="3">
        <v>5.4222222222222225</v>
      </c>
      <c r="G665" s="3">
        <v>0</v>
      </c>
      <c r="H665" s="3">
        <v>0.26666666666666666</v>
      </c>
      <c r="I665" s="3">
        <v>0.3888888888888889</v>
      </c>
      <c r="J665" s="3">
        <v>0</v>
      </c>
      <c r="K665" s="3">
        <v>0</v>
      </c>
      <c r="L665" s="3">
        <v>0.34733333333333333</v>
      </c>
      <c r="M665" s="3">
        <v>0</v>
      </c>
      <c r="N665" s="3">
        <v>5.2444444444444445</v>
      </c>
      <c r="O665" s="3">
        <f>SUM(Table2[[#This Row],[Qualified Social Work Staff Hours]:[Other Social Work Staff Hours]])/Table2[[#This Row],[MDS Census]]</f>
        <v>0.10463311904234095</v>
      </c>
      <c r="P665" s="3">
        <v>5.302777777777778</v>
      </c>
      <c r="Q665" s="3">
        <v>3.2333333333333334</v>
      </c>
      <c r="R665" s="3">
        <f>SUM(Table2[[#This Row],[Qualified Activities Professional Hours]:[Other Activities Professional Hours]])/Table2[[#This Row],[MDS Census]]</f>
        <v>0.17030591886499669</v>
      </c>
      <c r="S665" s="3">
        <v>1.377</v>
      </c>
      <c r="T665" s="3">
        <v>0.71522222222222231</v>
      </c>
      <c r="U665" s="3">
        <v>0</v>
      </c>
      <c r="V665" s="3">
        <f>SUM(Table2[[#This Row],[Occupational Therapist Hours]:[OT Aide Hours]])/Table2[[#This Row],[MDS Census]]</f>
        <v>4.1742407448459327E-2</v>
      </c>
      <c r="W665" s="3">
        <v>2.5558888888888891</v>
      </c>
      <c r="X665" s="3">
        <v>4.3986666666666663</v>
      </c>
      <c r="Y665" s="3">
        <v>0</v>
      </c>
      <c r="Z665" s="3">
        <f>SUM(Table2[[#This Row],[Physical Therapist (PT) Hours]:[PT Aide Hours]])/Table2[[#This Row],[MDS Census]]</f>
        <v>0.13875193970294836</v>
      </c>
      <c r="AA665" s="3">
        <v>0</v>
      </c>
      <c r="AB665" s="3">
        <v>0</v>
      </c>
      <c r="AC665" s="3">
        <v>0</v>
      </c>
      <c r="AD665" s="3">
        <v>0</v>
      </c>
      <c r="AE665" s="3">
        <v>0</v>
      </c>
      <c r="AF665" s="3">
        <v>0</v>
      </c>
      <c r="AG665" s="3">
        <v>0</v>
      </c>
      <c r="AH665" s="1" t="s">
        <v>663</v>
      </c>
      <c r="AI665" s="17">
        <v>5</v>
      </c>
      <c r="AJ665" s="1"/>
    </row>
    <row r="666" spans="1:36" x14ac:dyDescent="0.2">
      <c r="A666" s="1" t="s">
        <v>680</v>
      </c>
      <c r="B666" s="1" t="s">
        <v>1346</v>
      </c>
      <c r="C666" s="1" t="s">
        <v>1487</v>
      </c>
      <c r="D666" s="1" t="s">
        <v>1744</v>
      </c>
      <c r="E666" s="3">
        <v>28.177777777777777</v>
      </c>
      <c r="F666" s="3">
        <v>5.7142222222222241</v>
      </c>
      <c r="G666" s="3">
        <v>0</v>
      </c>
      <c r="H666" s="3">
        <v>0.12411111111111112</v>
      </c>
      <c r="I666" s="3">
        <v>0.35555555555555557</v>
      </c>
      <c r="J666" s="3">
        <v>0</v>
      </c>
      <c r="K666" s="3">
        <v>0</v>
      </c>
      <c r="L666" s="3">
        <v>9.3222222222222234E-2</v>
      </c>
      <c r="M666" s="3">
        <v>0</v>
      </c>
      <c r="N666" s="3">
        <v>5.55</v>
      </c>
      <c r="O666" s="3">
        <f>SUM(Table2[[#This Row],[Qualified Social Work Staff Hours]:[Other Social Work Staff Hours]])/Table2[[#This Row],[MDS Census]]</f>
        <v>0.19696372239747634</v>
      </c>
      <c r="P666" s="3">
        <v>4.458333333333333</v>
      </c>
      <c r="Q666" s="3">
        <v>0</v>
      </c>
      <c r="R666" s="3">
        <f>SUM(Table2[[#This Row],[Qualified Activities Professional Hours]:[Other Activities Professional Hours]])/Table2[[#This Row],[MDS Census]]</f>
        <v>0.15822160883280756</v>
      </c>
      <c r="S666" s="3">
        <v>2.9312222222222228</v>
      </c>
      <c r="T666" s="3">
        <v>2.9553333333333325</v>
      </c>
      <c r="U666" s="3">
        <v>0</v>
      </c>
      <c r="V666" s="3">
        <f>SUM(Table2[[#This Row],[Occupational Therapist Hours]:[OT Aide Hours]])/Table2[[#This Row],[MDS Census]]</f>
        <v>0.20890772870662458</v>
      </c>
      <c r="W666" s="3">
        <v>2.2140000000000013</v>
      </c>
      <c r="X666" s="3">
        <v>3.0711111111111116</v>
      </c>
      <c r="Y666" s="3">
        <v>0</v>
      </c>
      <c r="Z666" s="3">
        <f>SUM(Table2[[#This Row],[Physical Therapist (PT) Hours]:[PT Aide Hours]])/Table2[[#This Row],[MDS Census]]</f>
        <v>0.18756309148264991</v>
      </c>
      <c r="AA666" s="3">
        <v>0</v>
      </c>
      <c r="AB666" s="3">
        <v>0</v>
      </c>
      <c r="AC666" s="3">
        <v>0</v>
      </c>
      <c r="AD666" s="3">
        <v>0</v>
      </c>
      <c r="AE666" s="3">
        <v>0</v>
      </c>
      <c r="AF666" s="3">
        <v>0</v>
      </c>
      <c r="AG666" s="3">
        <v>0</v>
      </c>
      <c r="AH666" s="1" t="s">
        <v>664</v>
      </c>
      <c r="AI666" s="17">
        <v>5</v>
      </c>
      <c r="AJ666" s="1"/>
    </row>
    <row r="667" spans="1:36" x14ac:dyDescent="0.2">
      <c r="A667" s="1" t="s">
        <v>680</v>
      </c>
      <c r="B667" s="1" t="s">
        <v>1347</v>
      </c>
      <c r="C667" s="1" t="s">
        <v>1439</v>
      </c>
      <c r="D667" s="1" t="s">
        <v>1741</v>
      </c>
      <c r="E667" s="3">
        <v>65.87777777777778</v>
      </c>
      <c r="F667" s="3">
        <v>5.6888888888888891</v>
      </c>
      <c r="G667" s="3">
        <v>0.16666666666666666</v>
      </c>
      <c r="H667" s="3">
        <v>0.26111111111111113</v>
      </c>
      <c r="I667" s="3">
        <v>1.35</v>
      </c>
      <c r="J667" s="3">
        <v>0</v>
      </c>
      <c r="K667" s="3">
        <v>0</v>
      </c>
      <c r="L667" s="3">
        <v>0</v>
      </c>
      <c r="M667" s="3">
        <v>19.644444444444446</v>
      </c>
      <c r="N667" s="3">
        <v>0</v>
      </c>
      <c r="O667" s="3">
        <f>SUM(Table2[[#This Row],[Qualified Social Work Staff Hours]:[Other Social Work Staff Hours]])/Table2[[#This Row],[MDS Census]]</f>
        <v>0.29819531118232417</v>
      </c>
      <c r="P667" s="3">
        <v>1.6666666666666667</v>
      </c>
      <c r="Q667" s="3">
        <v>10.936111111111112</v>
      </c>
      <c r="R667" s="3">
        <f>SUM(Table2[[#This Row],[Qualified Activities Professional Hours]:[Other Activities Professional Hours]])/Table2[[#This Row],[MDS Census]]</f>
        <v>0.19130544779895428</v>
      </c>
      <c r="S667" s="3">
        <v>1.114222222222222</v>
      </c>
      <c r="T667" s="3">
        <v>0</v>
      </c>
      <c r="U667" s="3">
        <v>0</v>
      </c>
      <c r="V667" s="3">
        <f>SUM(Table2[[#This Row],[Occupational Therapist Hours]:[OT Aide Hours]])/Table2[[#This Row],[MDS Census]]</f>
        <v>1.691347613425535E-2</v>
      </c>
      <c r="W667" s="3">
        <v>0.37055555555555558</v>
      </c>
      <c r="X667" s="3">
        <v>0.16055555555555562</v>
      </c>
      <c r="Y667" s="3">
        <v>0</v>
      </c>
      <c r="Z667" s="3">
        <f>SUM(Table2[[#This Row],[Physical Therapist (PT) Hours]:[PT Aide Hours]])/Table2[[#This Row],[MDS Census]]</f>
        <v>8.0620678023275438E-3</v>
      </c>
      <c r="AA667" s="3">
        <v>0</v>
      </c>
      <c r="AB667" s="3">
        <v>0.12222222222222222</v>
      </c>
      <c r="AC667" s="3">
        <v>0</v>
      </c>
      <c r="AD667" s="3">
        <v>0</v>
      </c>
      <c r="AE667" s="3">
        <v>0</v>
      </c>
      <c r="AF667" s="3">
        <v>0</v>
      </c>
      <c r="AG667" s="3">
        <v>0</v>
      </c>
      <c r="AH667" s="1" t="s">
        <v>665</v>
      </c>
      <c r="AI667" s="17">
        <v>5</v>
      </c>
      <c r="AJ667" s="1"/>
    </row>
    <row r="668" spans="1:36" x14ac:dyDescent="0.2">
      <c r="A668" s="1" t="s">
        <v>680</v>
      </c>
      <c r="B668" s="1" t="s">
        <v>1348</v>
      </c>
      <c r="C668" s="1" t="s">
        <v>1566</v>
      </c>
      <c r="D668" s="1" t="s">
        <v>1741</v>
      </c>
      <c r="E668" s="3">
        <v>96.388888888888886</v>
      </c>
      <c r="F668" s="3">
        <v>5.6444444444444448</v>
      </c>
      <c r="G668" s="3">
        <v>0</v>
      </c>
      <c r="H668" s="3">
        <v>0</v>
      </c>
      <c r="I668" s="3">
        <v>0</v>
      </c>
      <c r="J668" s="3">
        <v>0</v>
      </c>
      <c r="K668" s="3">
        <v>0</v>
      </c>
      <c r="L668" s="3">
        <v>0</v>
      </c>
      <c r="M668" s="3">
        <v>0</v>
      </c>
      <c r="N668" s="3">
        <v>0</v>
      </c>
      <c r="O668" s="3">
        <f>SUM(Table2[[#This Row],[Qualified Social Work Staff Hours]:[Other Social Work Staff Hours]])/Table2[[#This Row],[MDS Census]]</f>
        <v>0</v>
      </c>
      <c r="P668" s="3">
        <v>5.6897777777777758</v>
      </c>
      <c r="Q668" s="3">
        <v>22.845555555555556</v>
      </c>
      <c r="R668" s="3">
        <f>SUM(Table2[[#This Row],[Qualified Activities Professional Hours]:[Other Activities Professional Hours]])/Table2[[#This Row],[MDS Census]]</f>
        <v>0.29604380403458214</v>
      </c>
      <c r="S668" s="3">
        <v>0</v>
      </c>
      <c r="T668" s="3">
        <v>0</v>
      </c>
      <c r="U668" s="3">
        <v>0</v>
      </c>
      <c r="V668" s="3">
        <f>SUM(Table2[[#This Row],[Occupational Therapist Hours]:[OT Aide Hours]])/Table2[[#This Row],[MDS Census]]</f>
        <v>0</v>
      </c>
      <c r="W668" s="3">
        <v>0</v>
      </c>
      <c r="X668" s="3">
        <v>0</v>
      </c>
      <c r="Y668" s="3">
        <v>0</v>
      </c>
      <c r="Z668" s="3">
        <f>SUM(Table2[[#This Row],[Physical Therapist (PT) Hours]:[PT Aide Hours]])/Table2[[#This Row],[MDS Census]]</f>
        <v>0</v>
      </c>
      <c r="AA668" s="3">
        <v>55.556444444444466</v>
      </c>
      <c r="AB668" s="3">
        <v>0</v>
      </c>
      <c r="AC668" s="3">
        <v>0</v>
      </c>
      <c r="AD668" s="3">
        <v>0</v>
      </c>
      <c r="AE668" s="3">
        <v>0</v>
      </c>
      <c r="AF668" s="3">
        <v>0</v>
      </c>
      <c r="AG668" s="3">
        <v>0</v>
      </c>
      <c r="AH668" s="1" t="s">
        <v>666</v>
      </c>
      <c r="AI668" s="17">
        <v>5</v>
      </c>
      <c r="AJ668" s="1"/>
    </row>
    <row r="669" spans="1:36" x14ac:dyDescent="0.2">
      <c r="A669" s="1" t="s">
        <v>680</v>
      </c>
      <c r="B669" s="1" t="s">
        <v>1349</v>
      </c>
      <c r="C669" s="1" t="s">
        <v>1463</v>
      </c>
      <c r="D669" s="1" t="s">
        <v>1701</v>
      </c>
      <c r="E669" s="3">
        <v>62.966666666666669</v>
      </c>
      <c r="F669" s="3">
        <v>11.377777777777778</v>
      </c>
      <c r="G669" s="3">
        <v>0.4</v>
      </c>
      <c r="H669" s="3">
        <v>0.24444444444444444</v>
      </c>
      <c r="I669" s="3">
        <v>0.53333333333333333</v>
      </c>
      <c r="J669" s="3">
        <v>0</v>
      </c>
      <c r="K669" s="3">
        <v>0</v>
      </c>
      <c r="L669" s="3">
        <v>0</v>
      </c>
      <c r="M669" s="3">
        <v>0</v>
      </c>
      <c r="N669" s="3">
        <v>7.6433333333333326</v>
      </c>
      <c r="O669" s="3">
        <f>SUM(Table2[[#This Row],[Qualified Social Work Staff Hours]:[Other Social Work Staff Hours]])/Table2[[#This Row],[MDS Census]]</f>
        <v>0.12138697723663312</v>
      </c>
      <c r="P669" s="3">
        <v>5.1655555555555557</v>
      </c>
      <c r="Q669" s="3">
        <v>0</v>
      </c>
      <c r="R669" s="3">
        <f>SUM(Table2[[#This Row],[Qualified Activities Professional Hours]:[Other Activities Professional Hours]])/Table2[[#This Row],[MDS Census]]</f>
        <v>8.2036350802893954E-2</v>
      </c>
      <c r="S669" s="3">
        <v>0</v>
      </c>
      <c r="T669" s="3">
        <v>0</v>
      </c>
      <c r="U669" s="3">
        <v>0</v>
      </c>
      <c r="V669" s="3">
        <f>SUM(Table2[[#This Row],[Occupational Therapist Hours]:[OT Aide Hours]])/Table2[[#This Row],[MDS Census]]</f>
        <v>0</v>
      </c>
      <c r="W669" s="3">
        <v>0</v>
      </c>
      <c r="X669" s="3">
        <v>0</v>
      </c>
      <c r="Y669" s="3">
        <v>0</v>
      </c>
      <c r="Z669" s="3">
        <f>SUM(Table2[[#This Row],[Physical Therapist (PT) Hours]:[PT Aide Hours]])/Table2[[#This Row],[MDS Census]]</f>
        <v>0</v>
      </c>
      <c r="AA669" s="3">
        <v>0</v>
      </c>
      <c r="AB669" s="3">
        <v>0</v>
      </c>
      <c r="AC669" s="3">
        <v>0</v>
      </c>
      <c r="AD669" s="3">
        <v>0</v>
      </c>
      <c r="AE669" s="3">
        <v>0</v>
      </c>
      <c r="AF669" s="3">
        <v>0</v>
      </c>
      <c r="AG669" s="3">
        <v>0</v>
      </c>
      <c r="AH669" s="1" t="s">
        <v>667</v>
      </c>
      <c r="AI669" s="17">
        <v>5</v>
      </c>
      <c r="AJ669" s="1"/>
    </row>
    <row r="670" spans="1:36" x14ac:dyDescent="0.2">
      <c r="A670" s="1" t="s">
        <v>680</v>
      </c>
      <c r="B670" s="1" t="s">
        <v>1350</v>
      </c>
      <c r="C670" s="1" t="s">
        <v>1689</v>
      </c>
      <c r="D670" s="1" t="s">
        <v>1744</v>
      </c>
      <c r="E670" s="3">
        <v>86.688888888888883</v>
      </c>
      <c r="F670" s="3">
        <v>5.7142222222222232</v>
      </c>
      <c r="G670" s="3">
        <v>0</v>
      </c>
      <c r="H670" s="3">
        <v>0.36300000000000004</v>
      </c>
      <c r="I670" s="3">
        <v>0.41666666666666669</v>
      </c>
      <c r="J670" s="3">
        <v>0</v>
      </c>
      <c r="K670" s="3">
        <v>0</v>
      </c>
      <c r="L670" s="3">
        <v>5.7041111111111116</v>
      </c>
      <c r="M670" s="3">
        <v>0</v>
      </c>
      <c r="N670" s="3">
        <v>9.9855555555555569</v>
      </c>
      <c r="O670" s="3">
        <f>SUM(Table2[[#This Row],[Qualified Social Work Staff Hours]:[Other Social Work Staff Hours]])/Table2[[#This Row],[MDS Census]]</f>
        <v>0.11518841322737762</v>
      </c>
      <c r="P670" s="3">
        <v>5.5794444444444444</v>
      </c>
      <c r="Q670" s="3">
        <v>8.3325555555555564</v>
      </c>
      <c r="R670" s="3">
        <f>SUM(Table2[[#This Row],[Qualified Activities Professional Hours]:[Other Activities Professional Hours]])/Table2[[#This Row],[MDS Census]]</f>
        <v>0.16048192771084338</v>
      </c>
      <c r="S670" s="3">
        <v>0.83877777777777784</v>
      </c>
      <c r="T670" s="3">
        <v>1.9891111111111113</v>
      </c>
      <c r="U670" s="3">
        <v>0</v>
      </c>
      <c r="V670" s="3">
        <f>SUM(Table2[[#This Row],[Occupational Therapist Hours]:[OT Aide Hours]])/Table2[[#This Row],[MDS Census]]</f>
        <v>3.2621122789028463E-2</v>
      </c>
      <c r="W670" s="3">
        <v>2.036</v>
      </c>
      <c r="X670" s="3">
        <v>3.2631111111111126</v>
      </c>
      <c r="Y670" s="3">
        <v>0</v>
      </c>
      <c r="Z670" s="3">
        <f>SUM(Table2[[#This Row],[Physical Therapist (PT) Hours]:[PT Aide Hours]])/Table2[[#This Row],[MDS Census]]</f>
        <v>6.1127915918995156E-2</v>
      </c>
      <c r="AA670" s="3">
        <v>0</v>
      </c>
      <c r="AB670" s="3">
        <v>0</v>
      </c>
      <c r="AC670" s="3">
        <v>0</v>
      </c>
      <c r="AD670" s="3">
        <v>0</v>
      </c>
      <c r="AE670" s="3">
        <v>0</v>
      </c>
      <c r="AF670" s="3">
        <v>0</v>
      </c>
      <c r="AG670" s="3">
        <v>0</v>
      </c>
      <c r="AH670" s="1" t="s">
        <v>668</v>
      </c>
      <c r="AI670" s="17">
        <v>5</v>
      </c>
      <c r="AJ670" s="1"/>
    </row>
    <row r="671" spans="1:36" x14ac:dyDescent="0.2">
      <c r="A671" s="1" t="s">
        <v>680</v>
      </c>
      <c r="B671" s="1" t="s">
        <v>1351</v>
      </c>
      <c r="C671" s="1" t="s">
        <v>1376</v>
      </c>
      <c r="D671" s="1" t="s">
        <v>1751</v>
      </c>
      <c r="E671" s="3">
        <v>96.033333333333331</v>
      </c>
      <c r="F671" s="3">
        <v>5.916666666666667</v>
      </c>
      <c r="G671" s="3">
        <v>0</v>
      </c>
      <c r="H671" s="3">
        <v>0</v>
      </c>
      <c r="I671" s="3">
        <v>0</v>
      </c>
      <c r="J671" s="3">
        <v>0</v>
      </c>
      <c r="K671" s="3">
        <v>0</v>
      </c>
      <c r="L671" s="3">
        <v>0</v>
      </c>
      <c r="M671" s="3">
        <v>5.6</v>
      </c>
      <c r="N671" s="3">
        <v>0</v>
      </c>
      <c r="O671" s="3">
        <f>SUM(Table2[[#This Row],[Qualified Social Work Staff Hours]:[Other Social Work Staff Hours]])/Table2[[#This Row],[MDS Census]]</f>
        <v>5.8313085734120092E-2</v>
      </c>
      <c r="P671" s="3">
        <v>5.4222222222222225</v>
      </c>
      <c r="Q671" s="3">
        <v>10.68011111111111</v>
      </c>
      <c r="R671" s="3">
        <f>SUM(Table2[[#This Row],[Qualified Activities Professional Hours]:[Other Activities Professional Hours]])/Table2[[#This Row],[MDS Census]]</f>
        <v>0.16767441860465118</v>
      </c>
      <c r="S671" s="3">
        <v>0</v>
      </c>
      <c r="T671" s="3">
        <v>0</v>
      </c>
      <c r="U671" s="3">
        <v>0</v>
      </c>
      <c r="V671" s="3">
        <f>SUM(Table2[[#This Row],[Occupational Therapist Hours]:[OT Aide Hours]])/Table2[[#This Row],[MDS Census]]</f>
        <v>0</v>
      </c>
      <c r="W671" s="3">
        <v>0</v>
      </c>
      <c r="X671" s="3">
        <v>0</v>
      </c>
      <c r="Y671" s="3">
        <v>0</v>
      </c>
      <c r="Z671" s="3">
        <f>SUM(Table2[[#This Row],[Physical Therapist (PT) Hours]:[PT Aide Hours]])/Table2[[#This Row],[MDS Census]]</f>
        <v>0</v>
      </c>
      <c r="AA671" s="3">
        <v>38.179666666666655</v>
      </c>
      <c r="AB671" s="3">
        <v>0</v>
      </c>
      <c r="AC671" s="3">
        <v>0</v>
      </c>
      <c r="AD671" s="3">
        <v>27.064333333333334</v>
      </c>
      <c r="AE671" s="3">
        <v>0</v>
      </c>
      <c r="AF671" s="3">
        <v>0</v>
      </c>
      <c r="AG671" s="3">
        <v>0</v>
      </c>
      <c r="AH671" s="1" t="s">
        <v>669</v>
      </c>
      <c r="AI671" s="17">
        <v>5</v>
      </c>
      <c r="AJ671" s="1"/>
    </row>
    <row r="672" spans="1:36" x14ac:dyDescent="0.2">
      <c r="A672" s="1" t="s">
        <v>680</v>
      </c>
      <c r="B672" s="1" t="s">
        <v>1352</v>
      </c>
      <c r="C672" s="1" t="s">
        <v>1441</v>
      </c>
      <c r="D672" s="1" t="s">
        <v>1757</v>
      </c>
      <c r="E672" s="3">
        <v>64.74444444444444</v>
      </c>
      <c r="F672" s="3">
        <v>1.1244444444444437</v>
      </c>
      <c r="G672" s="3">
        <v>1.9444444444444445E-2</v>
      </c>
      <c r="H672" s="3">
        <v>0.40555555555555556</v>
      </c>
      <c r="I672" s="3">
        <v>0.91388888888888886</v>
      </c>
      <c r="J672" s="3">
        <v>0</v>
      </c>
      <c r="K672" s="3">
        <v>0</v>
      </c>
      <c r="L672" s="3">
        <v>0</v>
      </c>
      <c r="M672" s="3">
        <v>9.2103333333333346</v>
      </c>
      <c r="N672" s="3">
        <v>0.80588888888888888</v>
      </c>
      <c r="O672" s="3">
        <f>SUM(Table2[[#This Row],[Qualified Social Work Staff Hours]:[Other Social Work Staff Hours]])/Table2[[#This Row],[MDS Census]]</f>
        <v>0.15470396430410163</v>
      </c>
      <c r="P672" s="3">
        <v>0</v>
      </c>
      <c r="Q672" s="3">
        <v>0</v>
      </c>
      <c r="R672" s="3">
        <f>SUM(Table2[[#This Row],[Qualified Activities Professional Hours]:[Other Activities Professional Hours]])/Table2[[#This Row],[MDS Census]]</f>
        <v>0</v>
      </c>
      <c r="S672" s="3">
        <v>0</v>
      </c>
      <c r="T672" s="3">
        <v>0</v>
      </c>
      <c r="U672" s="3">
        <v>0</v>
      </c>
      <c r="V672" s="3">
        <f>SUM(Table2[[#This Row],[Occupational Therapist Hours]:[OT Aide Hours]])/Table2[[#This Row],[MDS Census]]</f>
        <v>0</v>
      </c>
      <c r="W672" s="3">
        <v>0</v>
      </c>
      <c r="X672" s="3">
        <v>0.80000000000000016</v>
      </c>
      <c r="Y672" s="3">
        <v>0</v>
      </c>
      <c r="Z672" s="3">
        <f>SUM(Table2[[#This Row],[Physical Therapist (PT) Hours]:[PT Aide Hours]])/Table2[[#This Row],[MDS Census]]</f>
        <v>1.2356272524455127E-2</v>
      </c>
      <c r="AA672" s="3">
        <v>0</v>
      </c>
      <c r="AB672" s="3">
        <v>0</v>
      </c>
      <c r="AC672" s="3">
        <v>0</v>
      </c>
      <c r="AD672" s="3">
        <v>264.51555555555564</v>
      </c>
      <c r="AE672" s="3">
        <v>0</v>
      </c>
      <c r="AF672" s="3">
        <v>0</v>
      </c>
      <c r="AG672" s="3">
        <v>1.1111111111111112E-2</v>
      </c>
      <c r="AH672" s="1" t="s">
        <v>670</v>
      </c>
      <c r="AI672" s="17">
        <v>5</v>
      </c>
      <c r="AJ672" s="1"/>
    </row>
    <row r="673" spans="1:36" x14ac:dyDescent="0.2">
      <c r="A673" s="1" t="s">
        <v>680</v>
      </c>
      <c r="B673" s="1" t="s">
        <v>1353</v>
      </c>
      <c r="C673" s="1" t="s">
        <v>1696</v>
      </c>
      <c r="D673" s="1" t="s">
        <v>1765</v>
      </c>
      <c r="E673" s="3">
        <v>5.5888888888888886</v>
      </c>
      <c r="F673" s="3">
        <v>5.714222222222217</v>
      </c>
      <c r="G673" s="3">
        <v>0</v>
      </c>
      <c r="H673" s="3">
        <v>3.2444444444444442E-2</v>
      </c>
      <c r="I673" s="3">
        <v>8.8888888888888892E-2</v>
      </c>
      <c r="J673" s="3">
        <v>0</v>
      </c>
      <c r="K673" s="3">
        <v>0</v>
      </c>
      <c r="L673" s="3">
        <v>0</v>
      </c>
      <c r="M673" s="3">
        <v>0</v>
      </c>
      <c r="N673" s="3">
        <v>0</v>
      </c>
      <c r="O673" s="3">
        <f>SUM(Table2[[#This Row],[Qualified Social Work Staff Hours]:[Other Social Work Staff Hours]])/Table2[[#This Row],[MDS Census]]</f>
        <v>0</v>
      </c>
      <c r="P673" s="3">
        <v>3.8472222222222223</v>
      </c>
      <c r="Q673" s="3">
        <v>0</v>
      </c>
      <c r="R673" s="3">
        <f>SUM(Table2[[#This Row],[Qualified Activities Professional Hours]:[Other Activities Professional Hours]])/Table2[[#This Row],[MDS Census]]</f>
        <v>0.68836978131212734</v>
      </c>
      <c r="S673" s="3">
        <v>0</v>
      </c>
      <c r="T673" s="3">
        <v>0</v>
      </c>
      <c r="U673" s="3">
        <v>0</v>
      </c>
      <c r="V673" s="3">
        <f>SUM(Table2[[#This Row],[Occupational Therapist Hours]:[OT Aide Hours]])/Table2[[#This Row],[MDS Census]]</f>
        <v>0</v>
      </c>
      <c r="W673" s="3">
        <v>0</v>
      </c>
      <c r="X673" s="3">
        <v>0</v>
      </c>
      <c r="Y673" s="3">
        <v>0</v>
      </c>
      <c r="Z673" s="3">
        <f>SUM(Table2[[#This Row],[Physical Therapist (PT) Hours]:[PT Aide Hours]])/Table2[[#This Row],[MDS Census]]</f>
        <v>0</v>
      </c>
      <c r="AA673" s="3">
        <v>0</v>
      </c>
      <c r="AB673" s="3">
        <v>0</v>
      </c>
      <c r="AC673" s="3">
        <v>0</v>
      </c>
      <c r="AD673" s="3">
        <v>0</v>
      </c>
      <c r="AE673" s="3">
        <v>0</v>
      </c>
      <c r="AF673" s="3">
        <v>0</v>
      </c>
      <c r="AG673" s="3">
        <v>0</v>
      </c>
      <c r="AH673" s="1" t="s">
        <v>671</v>
      </c>
      <c r="AI673" s="17">
        <v>5</v>
      </c>
      <c r="AJ673" s="1"/>
    </row>
    <row r="674" spans="1:36" x14ac:dyDescent="0.2">
      <c r="A674" s="1" t="s">
        <v>680</v>
      </c>
      <c r="B674" s="1" t="s">
        <v>1354</v>
      </c>
      <c r="C674" s="1" t="s">
        <v>1573</v>
      </c>
      <c r="D674" s="1" t="s">
        <v>1749</v>
      </c>
      <c r="E674" s="3">
        <v>21.18888888888889</v>
      </c>
      <c r="F674" s="3">
        <v>5.7142222222222179</v>
      </c>
      <c r="G674" s="3">
        <v>0</v>
      </c>
      <c r="H674" s="3">
        <v>0.13333333333333333</v>
      </c>
      <c r="I674" s="3">
        <v>0.26666666666666666</v>
      </c>
      <c r="J674" s="3">
        <v>0</v>
      </c>
      <c r="K674" s="3">
        <v>0</v>
      </c>
      <c r="L674" s="3">
        <v>0</v>
      </c>
      <c r="M674" s="3">
        <v>0</v>
      </c>
      <c r="N674" s="3">
        <v>0</v>
      </c>
      <c r="O674" s="3">
        <f>SUM(Table2[[#This Row],[Qualified Social Work Staff Hours]:[Other Social Work Staff Hours]])/Table2[[#This Row],[MDS Census]]</f>
        <v>0</v>
      </c>
      <c r="P674" s="3">
        <v>2.2816666666666667</v>
      </c>
      <c r="Q674" s="3">
        <v>0</v>
      </c>
      <c r="R674" s="3">
        <f>SUM(Table2[[#This Row],[Qualified Activities Professional Hours]:[Other Activities Professional Hours]])/Table2[[#This Row],[MDS Census]]</f>
        <v>0.10768222338751966</v>
      </c>
      <c r="S674" s="3">
        <v>0.39300000000000007</v>
      </c>
      <c r="T674" s="3">
        <v>0.27433333333333332</v>
      </c>
      <c r="U674" s="3">
        <v>0</v>
      </c>
      <c r="V674" s="3">
        <f>SUM(Table2[[#This Row],[Occupational Therapist Hours]:[OT Aide Hours]])/Table2[[#This Row],[MDS Census]]</f>
        <v>3.1494493969585736E-2</v>
      </c>
      <c r="W674" s="3">
        <v>0.5842222222222222</v>
      </c>
      <c r="X674" s="3">
        <v>0.99477777777777798</v>
      </c>
      <c r="Y674" s="3">
        <v>0</v>
      </c>
      <c r="Z674" s="3">
        <f>SUM(Table2[[#This Row],[Physical Therapist (PT) Hours]:[PT Aide Hours]])/Table2[[#This Row],[MDS Census]]</f>
        <v>7.4520188778185642E-2</v>
      </c>
      <c r="AA674" s="3">
        <v>0</v>
      </c>
      <c r="AB674" s="3">
        <v>0</v>
      </c>
      <c r="AC674" s="3">
        <v>0</v>
      </c>
      <c r="AD674" s="3">
        <v>0</v>
      </c>
      <c r="AE674" s="3">
        <v>0</v>
      </c>
      <c r="AF674" s="3">
        <v>0</v>
      </c>
      <c r="AG674" s="3">
        <v>0</v>
      </c>
      <c r="AH674" s="1" t="s">
        <v>672</v>
      </c>
      <c r="AI674" s="17">
        <v>5</v>
      </c>
      <c r="AJ674" s="1"/>
    </row>
    <row r="675" spans="1:36" x14ac:dyDescent="0.2">
      <c r="A675" s="1" t="s">
        <v>680</v>
      </c>
      <c r="B675" s="1" t="s">
        <v>1355</v>
      </c>
      <c r="C675" s="1" t="s">
        <v>1697</v>
      </c>
      <c r="D675" s="1" t="s">
        <v>1754</v>
      </c>
      <c r="E675" s="3">
        <v>93.711111111111109</v>
      </c>
      <c r="F675" s="3">
        <v>5.7666666666666666</v>
      </c>
      <c r="G675" s="3">
        <v>0</v>
      </c>
      <c r="H675" s="3">
        <v>0</v>
      </c>
      <c r="I675" s="3">
        <v>0</v>
      </c>
      <c r="J675" s="3">
        <v>0</v>
      </c>
      <c r="K675" s="3">
        <v>0</v>
      </c>
      <c r="L675" s="3">
        <v>0</v>
      </c>
      <c r="M675" s="3">
        <v>0</v>
      </c>
      <c r="N675" s="3">
        <v>0</v>
      </c>
      <c r="O675" s="3">
        <f>SUM(Table2[[#This Row],[Qualified Social Work Staff Hours]:[Other Social Work Staff Hours]])/Table2[[#This Row],[MDS Census]]</f>
        <v>0</v>
      </c>
      <c r="P675" s="3">
        <v>5.9557777777777785</v>
      </c>
      <c r="Q675" s="3">
        <v>13.654999999999998</v>
      </c>
      <c r="R675" s="3">
        <f>SUM(Table2[[#This Row],[Qualified Activities Professional Hours]:[Other Activities Professional Hours]])/Table2[[#This Row],[MDS Census]]</f>
        <v>0.20926843727768554</v>
      </c>
      <c r="S675" s="3">
        <v>0</v>
      </c>
      <c r="T675" s="3">
        <v>0</v>
      </c>
      <c r="U675" s="3">
        <v>0</v>
      </c>
      <c r="V675" s="3">
        <f>SUM(Table2[[#This Row],[Occupational Therapist Hours]:[OT Aide Hours]])/Table2[[#This Row],[MDS Census]]</f>
        <v>0</v>
      </c>
      <c r="W675" s="3">
        <v>0</v>
      </c>
      <c r="X675" s="3">
        <v>0</v>
      </c>
      <c r="Y675" s="3">
        <v>0</v>
      </c>
      <c r="Z675" s="3">
        <f>SUM(Table2[[#This Row],[Physical Therapist (PT) Hours]:[PT Aide Hours]])/Table2[[#This Row],[MDS Census]]</f>
        <v>0</v>
      </c>
      <c r="AA675" s="3">
        <v>26.103555555555548</v>
      </c>
      <c r="AB675" s="3">
        <v>0</v>
      </c>
      <c r="AC675" s="3">
        <v>0</v>
      </c>
      <c r="AD675" s="3">
        <v>0</v>
      </c>
      <c r="AE675" s="3">
        <v>0</v>
      </c>
      <c r="AF675" s="3">
        <v>0</v>
      </c>
      <c r="AG675" s="3">
        <v>0</v>
      </c>
      <c r="AH675" s="1" t="s">
        <v>673</v>
      </c>
      <c r="AI675" s="17">
        <v>5</v>
      </c>
      <c r="AJ675" s="1"/>
    </row>
    <row r="676" spans="1:36" x14ac:dyDescent="0.2">
      <c r="A676" s="1" t="s">
        <v>680</v>
      </c>
      <c r="B676" s="1" t="s">
        <v>1356</v>
      </c>
      <c r="C676" s="1" t="s">
        <v>1399</v>
      </c>
      <c r="D676" s="1" t="s">
        <v>1762</v>
      </c>
      <c r="E676" s="3">
        <v>46.777777777777779</v>
      </c>
      <c r="F676" s="3">
        <v>5.7142222222222223</v>
      </c>
      <c r="G676" s="3">
        <v>0</v>
      </c>
      <c r="H676" s="3">
        <v>0.18599999999999997</v>
      </c>
      <c r="I676" s="3">
        <v>0.5</v>
      </c>
      <c r="J676" s="3">
        <v>0</v>
      </c>
      <c r="K676" s="3">
        <v>0</v>
      </c>
      <c r="L676" s="3">
        <v>0</v>
      </c>
      <c r="M676" s="3">
        <v>0</v>
      </c>
      <c r="N676" s="3">
        <v>3.5777777777777779</v>
      </c>
      <c r="O676" s="3">
        <f>SUM(Table2[[#This Row],[Qualified Social Work Staff Hours]:[Other Social Work Staff Hours]])/Table2[[#This Row],[MDS Census]]</f>
        <v>7.6484560570071261E-2</v>
      </c>
      <c r="P676" s="3">
        <v>4.9921111111111109</v>
      </c>
      <c r="Q676" s="3">
        <v>1.3722222222222222</v>
      </c>
      <c r="R676" s="3">
        <f>SUM(Table2[[#This Row],[Qualified Activities Professional Hours]:[Other Activities Professional Hours]])/Table2[[#This Row],[MDS Census]]</f>
        <v>0.13605463182897862</v>
      </c>
      <c r="S676" s="3">
        <v>8.5444444444444448E-2</v>
      </c>
      <c r="T676" s="3">
        <v>0.10433333333333333</v>
      </c>
      <c r="U676" s="3">
        <v>0</v>
      </c>
      <c r="V676" s="3">
        <f>SUM(Table2[[#This Row],[Occupational Therapist Hours]:[OT Aide Hours]])/Table2[[#This Row],[MDS Census]]</f>
        <v>4.0570071258907358E-3</v>
      </c>
      <c r="W676" s="3">
        <v>6.9888888888888889E-2</v>
      </c>
      <c r="X676" s="3">
        <v>0.28044444444444444</v>
      </c>
      <c r="Y676" s="3">
        <v>0</v>
      </c>
      <c r="Z676" s="3">
        <f>SUM(Table2[[#This Row],[Physical Therapist (PT) Hours]:[PT Aide Hours]])/Table2[[#This Row],[MDS Census]]</f>
        <v>7.4893111638954868E-3</v>
      </c>
      <c r="AA676" s="3">
        <v>0</v>
      </c>
      <c r="AB676" s="3">
        <v>0</v>
      </c>
      <c r="AC676" s="3">
        <v>0</v>
      </c>
      <c r="AD676" s="3">
        <v>0</v>
      </c>
      <c r="AE676" s="3">
        <v>0</v>
      </c>
      <c r="AF676" s="3">
        <v>0</v>
      </c>
      <c r="AG676" s="3">
        <v>0</v>
      </c>
      <c r="AH676" s="1" t="s">
        <v>674</v>
      </c>
      <c r="AI676" s="17">
        <v>5</v>
      </c>
      <c r="AJ676" s="1"/>
    </row>
    <row r="677" spans="1:36" x14ac:dyDescent="0.2">
      <c r="A677" s="1" t="s">
        <v>680</v>
      </c>
      <c r="B677" s="1" t="s">
        <v>1357</v>
      </c>
      <c r="C677" s="1" t="s">
        <v>1698</v>
      </c>
      <c r="D677" s="1" t="s">
        <v>1730</v>
      </c>
      <c r="E677" s="3">
        <v>68.433333333333337</v>
      </c>
      <c r="F677" s="3">
        <v>5.333333333333333</v>
      </c>
      <c r="G677" s="3">
        <v>0.26666666666666666</v>
      </c>
      <c r="H677" s="3">
        <v>0.26111111111111113</v>
      </c>
      <c r="I677" s="3">
        <v>0.6</v>
      </c>
      <c r="J677" s="3">
        <v>0</v>
      </c>
      <c r="K677" s="3">
        <v>0</v>
      </c>
      <c r="L677" s="3">
        <v>0.44133333333333341</v>
      </c>
      <c r="M677" s="3">
        <v>5.6</v>
      </c>
      <c r="N677" s="3">
        <v>0</v>
      </c>
      <c r="O677" s="3">
        <f>SUM(Table2[[#This Row],[Qualified Social Work Staff Hours]:[Other Social Work Staff Hours]])/Table2[[#This Row],[MDS Census]]</f>
        <v>8.1831466147101795E-2</v>
      </c>
      <c r="P677" s="3">
        <v>5.2388888888888889</v>
      </c>
      <c r="Q677" s="3">
        <v>5.0305555555555559</v>
      </c>
      <c r="R677" s="3">
        <f>SUM(Table2[[#This Row],[Qualified Activities Professional Hours]:[Other Activities Professional Hours]])/Table2[[#This Row],[MDS Census]]</f>
        <v>0.15006494560805325</v>
      </c>
      <c r="S677" s="3">
        <v>0.21655555555555558</v>
      </c>
      <c r="T677" s="3">
        <v>5.0077777777777772</v>
      </c>
      <c r="U677" s="3">
        <v>0</v>
      </c>
      <c r="V677" s="3">
        <f>SUM(Table2[[#This Row],[Occupational Therapist Hours]:[OT Aide Hours]])/Table2[[#This Row],[MDS Census]]</f>
        <v>7.6341938626400388E-2</v>
      </c>
      <c r="W677" s="3">
        <v>0.64166666666666661</v>
      </c>
      <c r="X677" s="3">
        <v>5.6368888888888886</v>
      </c>
      <c r="Y677" s="3">
        <v>0</v>
      </c>
      <c r="Z677" s="3">
        <f>SUM(Table2[[#This Row],[Physical Therapist (PT) Hours]:[PT Aide Hours]])/Table2[[#This Row],[MDS Census]]</f>
        <v>9.1747036856632561E-2</v>
      </c>
      <c r="AA677" s="3">
        <v>0</v>
      </c>
      <c r="AB677" s="3">
        <v>0</v>
      </c>
      <c r="AC677" s="3">
        <v>0</v>
      </c>
      <c r="AD677" s="3">
        <v>0</v>
      </c>
      <c r="AE677" s="3">
        <v>0</v>
      </c>
      <c r="AF677" s="3">
        <v>0</v>
      </c>
      <c r="AG677" s="3">
        <v>0</v>
      </c>
      <c r="AH677" s="1" t="s">
        <v>675</v>
      </c>
      <c r="AI677" s="17">
        <v>5</v>
      </c>
      <c r="AJ677" s="1"/>
    </row>
    <row r="678" spans="1:36" x14ac:dyDescent="0.2">
      <c r="A678" s="1" t="s">
        <v>680</v>
      </c>
      <c r="B678" s="1" t="s">
        <v>1358</v>
      </c>
      <c r="C678" s="1" t="s">
        <v>1527</v>
      </c>
      <c r="D678" s="1" t="s">
        <v>1700</v>
      </c>
      <c r="E678" s="3">
        <v>44.8</v>
      </c>
      <c r="F678" s="3">
        <v>5.7142222222222294</v>
      </c>
      <c r="G678" s="3">
        <v>0</v>
      </c>
      <c r="H678" s="3">
        <v>0.1111111111111111</v>
      </c>
      <c r="I678" s="3">
        <v>0.33888888888888891</v>
      </c>
      <c r="J678" s="3">
        <v>0</v>
      </c>
      <c r="K678" s="3">
        <v>0</v>
      </c>
      <c r="L678" s="3">
        <v>1.9410000000000003</v>
      </c>
      <c r="M678" s="3">
        <v>0</v>
      </c>
      <c r="N678" s="3">
        <v>5.5053333333333336</v>
      </c>
      <c r="O678" s="3">
        <f>SUM(Table2[[#This Row],[Qualified Social Work Staff Hours]:[Other Social Work Staff Hours]])/Table2[[#This Row],[MDS Census]]</f>
        <v>0.12288690476190478</v>
      </c>
      <c r="P678" s="3">
        <v>5.8885555555555547</v>
      </c>
      <c r="Q678" s="3">
        <v>0</v>
      </c>
      <c r="R678" s="3">
        <f>SUM(Table2[[#This Row],[Qualified Activities Professional Hours]:[Other Activities Professional Hours]])/Table2[[#This Row],[MDS Census]]</f>
        <v>0.1314409722222222</v>
      </c>
      <c r="S678" s="3">
        <v>0.66100000000000003</v>
      </c>
      <c r="T678" s="3">
        <v>3.3295555555555554</v>
      </c>
      <c r="U678" s="3">
        <v>0</v>
      </c>
      <c r="V678" s="3">
        <f>SUM(Table2[[#This Row],[Occupational Therapist Hours]:[OT Aide Hours]])/Table2[[#This Row],[MDS Census]]</f>
        <v>8.9074900793650796E-2</v>
      </c>
      <c r="W678" s="3">
        <v>0.40355555555555556</v>
      </c>
      <c r="X678" s="3">
        <v>3.6054444444444438</v>
      </c>
      <c r="Y678" s="3">
        <v>0</v>
      </c>
      <c r="Z678" s="3">
        <f>SUM(Table2[[#This Row],[Physical Therapist (PT) Hours]:[PT Aide Hours]])/Table2[[#This Row],[MDS Census]]</f>
        <v>8.9486607142857139E-2</v>
      </c>
      <c r="AA678" s="3">
        <v>0</v>
      </c>
      <c r="AB678" s="3">
        <v>0</v>
      </c>
      <c r="AC678" s="3">
        <v>0</v>
      </c>
      <c r="AD678" s="3">
        <v>0</v>
      </c>
      <c r="AE678" s="3">
        <v>0</v>
      </c>
      <c r="AF678" s="3">
        <v>0</v>
      </c>
      <c r="AG678" s="3">
        <v>0</v>
      </c>
      <c r="AH678" s="1" t="s">
        <v>676</v>
      </c>
      <c r="AI678" s="17">
        <v>5</v>
      </c>
      <c r="AJ678" s="1"/>
    </row>
    <row r="679" spans="1:36" x14ac:dyDescent="0.2">
      <c r="A679" s="1" t="s">
        <v>680</v>
      </c>
      <c r="B679" s="1" t="s">
        <v>1359</v>
      </c>
      <c r="C679" s="1" t="s">
        <v>1404</v>
      </c>
      <c r="D679" s="1" t="s">
        <v>1756</v>
      </c>
      <c r="E679" s="3">
        <v>60.955555555555556</v>
      </c>
      <c r="F679" s="3">
        <v>8.9777777777777779</v>
      </c>
      <c r="G679" s="3">
        <v>0.22222222222222221</v>
      </c>
      <c r="H679" s="3">
        <v>0.23333333333333334</v>
      </c>
      <c r="I679" s="3">
        <v>0.62222222222222223</v>
      </c>
      <c r="J679" s="3">
        <v>0</v>
      </c>
      <c r="K679" s="3">
        <v>0</v>
      </c>
      <c r="L679" s="3">
        <v>0</v>
      </c>
      <c r="M679" s="3">
        <v>7.2222222222222215E-2</v>
      </c>
      <c r="N679" s="3">
        <v>10.933333333333334</v>
      </c>
      <c r="O679" s="3">
        <f>SUM(Table2[[#This Row],[Qualified Social Work Staff Hours]:[Other Social Work Staff Hours]])/Table2[[#This Row],[MDS Census]]</f>
        <v>0.18055049216186658</v>
      </c>
      <c r="P679" s="3">
        <v>4.8</v>
      </c>
      <c r="Q679" s="3">
        <v>2.8288888888888897</v>
      </c>
      <c r="R679" s="3">
        <f>SUM(Table2[[#This Row],[Qualified Activities Professional Hours]:[Other Activities Professional Hours]])/Table2[[#This Row],[MDS Census]]</f>
        <v>0.12515493984688297</v>
      </c>
      <c r="S679" s="3">
        <v>0</v>
      </c>
      <c r="T679" s="3">
        <v>0</v>
      </c>
      <c r="U679" s="3">
        <v>0</v>
      </c>
      <c r="V679" s="3">
        <f>SUM(Table2[[#This Row],[Occupational Therapist Hours]:[OT Aide Hours]])/Table2[[#This Row],[MDS Census]]</f>
        <v>0</v>
      </c>
      <c r="W679" s="3">
        <v>0</v>
      </c>
      <c r="X679" s="3">
        <v>0</v>
      </c>
      <c r="Y679" s="3">
        <v>0</v>
      </c>
      <c r="Z679" s="3">
        <f>SUM(Table2[[#This Row],[Physical Therapist (PT) Hours]:[PT Aide Hours]])/Table2[[#This Row],[MDS Census]]</f>
        <v>0</v>
      </c>
      <c r="AA679" s="3">
        <v>0</v>
      </c>
      <c r="AB679" s="3">
        <v>0</v>
      </c>
      <c r="AC679" s="3">
        <v>0</v>
      </c>
      <c r="AD679" s="3">
        <v>0</v>
      </c>
      <c r="AE679" s="3">
        <v>0</v>
      </c>
      <c r="AF679" s="3">
        <v>0</v>
      </c>
      <c r="AG679" s="3">
        <v>0.28888888888888886</v>
      </c>
      <c r="AH679" s="1" t="s">
        <v>677</v>
      </c>
      <c r="AI679" s="17">
        <v>5</v>
      </c>
      <c r="AJ679" s="1"/>
    </row>
    <row r="680" spans="1:36" x14ac:dyDescent="0.2">
      <c r="A680" s="1" t="s">
        <v>680</v>
      </c>
      <c r="B680" s="1" t="s">
        <v>1360</v>
      </c>
      <c r="C680" s="1" t="s">
        <v>1366</v>
      </c>
      <c r="D680" s="1" t="s">
        <v>1707</v>
      </c>
      <c r="E680" s="3">
        <v>38.011111111111113</v>
      </c>
      <c r="F680" s="3">
        <v>5.7142222222222268</v>
      </c>
      <c r="G680" s="3">
        <v>0</v>
      </c>
      <c r="H680" s="3">
        <v>0.15</v>
      </c>
      <c r="I680" s="3">
        <v>0.28888888888888886</v>
      </c>
      <c r="J680" s="3">
        <v>0</v>
      </c>
      <c r="K680" s="3">
        <v>0</v>
      </c>
      <c r="L680" s="3">
        <v>0</v>
      </c>
      <c r="M680" s="3">
        <v>0</v>
      </c>
      <c r="N680" s="3">
        <v>5.1272222222222217</v>
      </c>
      <c r="O680" s="3">
        <f>SUM(Table2[[#This Row],[Qualified Social Work Staff Hours]:[Other Social Work Staff Hours]])/Table2[[#This Row],[MDS Census]]</f>
        <v>0.13488745980707392</v>
      </c>
      <c r="P680" s="3">
        <v>6.2075555555555564</v>
      </c>
      <c r="Q680" s="3">
        <v>0</v>
      </c>
      <c r="R680" s="3">
        <f>SUM(Table2[[#This Row],[Qualified Activities Professional Hours]:[Other Activities Professional Hours]])/Table2[[#This Row],[MDS Census]]</f>
        <v>0.16330897398421515</v>
      </c>
      <c r="S680" s="3">
        <v>0</v>
      </c>
      <c r="T680" s="3">
        <v>0</v>
      </c>
      <c r="U680" s="3">
        <v>0</v>
      </c>
      <c r="V680" s="3">
        <f>SUM(Table2[[#This Row],[Occupational Therapist Hours]:[OT Aide Hours]])/Table2[[#This Row],[MDS Census]]</f>
        <v>0</v>
      </c>
      <c r="W680" s="3">
        <v>0</v>
      </c>
      <c r="X680" s="3">
        <v>0</v>
      </c>
      <c r="Y680" s="3">
        <v>0</v>
      </c>
      <c r="Z680" s="3">
        <f>SUM(Table2[[#This Row],[Physical Therapist (PT) Hours]:[PT Aide Hours]])/Table2[[#This Row],[MDS Census]]</f>
        <v>0</v>
      </c>
      <c r="AA680" s="3">
        <v>0</v>
      </c>
      <c r="AB680" s="3">
        <v>0</v>
      </c>
      <c r="AC680" s="3">
        <v>0</v>
      </c>
      <c r="AD680" s="3">
        <v>0</v>
      </c>
      <c r="AE680" s="3">
        <v>0</v>
      </c>
      <c r="AF680" s="3">
        <v>0</v>
      </c>
      <c r="AG680" s="3">
        <v>0</v>
      </c>
      <c r="AH680" s="1" t="s">
        <v>678</v>
      </c>
      <c r="AI680" s="17">
        <v>5</v>
      </c>
      <c r="AJ680" s="1"/>
    </row>
    <row r="681" spans="1:36" x14ac:dyDescent="0.2">
      <c r="A681" s="1" t="s">
        <v>680</v>
      </c>
      <c r="B681" s="1" t="s">
        <v>1361</v>
      </c>
      <c r="C681" s="1" t="s">
        <v>1376</v>
      </c>
      <c r="D681" s="1" t="s">
        <v>1751</v>
      </c>
      <c r="E681" s="3">
        <v>140.5888888888889</v>
      </c>
      <c r="F681" s="3">
        <v>2.5499999999999998</v>
      </c>
      <c r="G681" s="3">
        <v>0</v>
      </c>
      <c r="H681" s="3">
        <v>0.35788888888888881</v>
      </c>
      <c r="I681" s="3">
        <v>0</v>
      </c>
      <c r="J681" s="3">
        <v>0</v>
      </c>
      <c r="K681" s="3">
        <v>0</v>
      </c>
      <c r="L681" s="3">
        <v>0</v>
      </c>
      <c r="M681" s="3">
        <v>5.5111111111111111</v>
      </c>
      <c r="N681" s="3">
        <v>5.333333333333333</v>
      </c>
      <c r="O681" s="3">
        <f>SUM(Table2[[#This Row],[Qualified Social Work Staff Hours]:[Other Social Work Staff Hours]])/Table2[[#This Row],[MDS Census]]</f>
        <v>7.7135857108986003E-2</v>
      </c>
      <c r="P681" s="3">
        <v>5.2444444444444445</v>
      </c>
      <c r="Q681" s="3">
        <v>19.012444444444455</v>
      </c>
      <c r="R681" s="3">
        <f>SUM(Table2[[#This Row],[Qualified Activities Professional Hours]:[Other Activities Professional Hours]])/Table2[[#This Row],[MDS Census]]</f>
        <v>0.17253773808582951</v>
      </c>
      <c r="S681" s="3">
        <v>0</v>
      </c>
      <c r="T681" s="3">
        <v>0.18333333333333332</v>
      </c>
      <c r="U681" s="3">
        <v>0</v>
      </c>
      <c r="V681" s="3">
        <f>SUM(Table2[[#This Row],[Occupational Therapist Hours]:[OT Aide Hours]])/Table2[[#This Row],[MDS Census]]</f>
        <v>1.3040385679285542E-3</v>
      </c>
      <c r="W681" s="3">
        <v>0</v>
      </c>
      <c r="X681" s="3">
        <v>0</v>
      </c>
      <c r="Y681" s="3">
        <v>0</v>
      </c>
      <c r="Z681" s="3">
        <f>SUM(Table2[[#This Row],[Physical Therapist (PT) Hours]:[PT Aide Hours]])/Table2[[#This Row],[MDS Census]]</f>
        <v>0</v>
      </c>
      <c r="AA681" s="3">
        <v>67.040444444444418</v>
      </c>
      <c r="AB681" s="3">
        <v>0</v>
      </c>
      <c r="AC681" s="3">
        <v>0</v>
      </c>
      <c r="AD681" s="3">
        <v>58.603111111111126</v>
      </c>
      <c r="AE681" s="3">
        <v>0</v>
      </c>
      <c r="AF681" s="3">
        <v>0</v>
      </c>
      <c r="AG681" s="3">
        <v>0</v>
      </c>
      <c r="AH681" s="1" t="s">
        <v>679</v>
      </c>
      <c r="AI681" s="17">
        <v>5</v>
      </c>
      <c r="AJ681" s="1"/>
    </row>
  </sheetData>
  <pageMargins left="0.7" right="0.7" top="0.75" bottom="0.75" header="0.3" footer="0.3"/>
  <pageSetup orientation="portrait" horizontalDpi="1200" verticalDpi="1200" r:id="rId1"/>
  <ignoredErrors>
    <ignoredError sqref="AH2:AH68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1797</v>
      </c>
      <c r="C2" s="15" t="s">
        <v>1876</v>
      </c>
      <c r="D2" s="16"/>
      <c r="F2" s="2" t="s">
        <v>1896</v>
      </c>
      <c r="G2" s="2" t="s">
        <v>1911</v>
      </c>
      <c r="H2" s="25" t="s">
        <v>1909</v>
      </c>
      <c r="I2" s="25" t="s">
        <v>1813</v>
      </c>
    </row>
    <row r="3" spans="2:15" ht="15" customHeight="1" x14ac:dyDescent="0.2">
      <c r="B3" s="8" t="s">
        <v>1883</v>
      </c>
      <c r="C3" s="7">
        <f>AVERAGE(Nurse!E:E)</f>
        <v>76.678643790849634</v>
      </c>
      <c r="D3" s="7"/>
      <c r="F3" s="28" t="s">
        <v>1889</v>
      </c>
      <c r="G3" s="21">
        <f>SUM(Table3[Total Hours Nurse Staffing])</f>
        <v>173883.33288888869</v>
      </c>
      <c r="H3" s="24" t="s">
        <v>1882</v>
      </c>
      <c r="I3" s="22">
        <f>Table30[[#This Row],[State Total]]/C7</f>
        <v>3.3348370682926114</v>
      </c>
    </row>
    <row r="4" spans="2:15" ht="15" customHeight="1" x14ac:dyDescent="0.2">
      <c r="B4" s="9" t="s">
        <v>1824</v>
      </c>
      <c r="C4" s="7">
        <f>SUM(Nurse!J:J)/SUM(Nurse!E:E)</f>
        <v>3.3348370682926114</v>
      </c>
      <c r="D4" s="7"/>
      <c r="F4" s="12" t="s">
        <v>1948</v>
      </c>
      <c r="G4" s="21">
        <f>SUM(Table3[Total Direct Care Staff Hours])</f>
        <v>161401.76166666654</v>
      </c>
      <c r="H4" s="24">
        <f>Table30[[#This Row],[State Total]]/G3</f>
        <v>0.92821870265048423</v>
      </c>
      <c r="I4" s="22">
        <f>Table30[[#This Row],[State Total]]/C7</f>
        <v>3.0954581370813119</v>
      </c>
    </row>
    <row r="5" spans="2:15" ht="15" customHeight="1" thickBot="1" x14ac:dyDescent="0.25">
      <c r="B5" s="10" t="s">
        <v>1949</v>
      </c>
      <c r="C5" s="11">
        <f>SUM(Nurse!L:L)/SUM(Nurse!E:E)</f>
        <v>0.7498865927381767</v>
      </c>
      <c r="D5" s="14"/>
      <c r="F5" s="28" t="s">
        <v>1874</v>
      </c>
      <c r="G5" s="21">
        <f>SUM(Table3[Total RN Hours (w/ Admin, DON)])</f>
        <v>39100.195111111112</v>
      </c>
      <c r="H5" s="24">
        <f>Table30[[#This Row],[State Total]]/G3</f>
        <v>0.22486453682191671</v>
      </c>
      <c r="I5" s="22">
        <f>Table30[[#This Row],[State Total]]/C7</f>
        <v>0.7498865927381767</v>
      </c>
      <c r="J5" s="20"/>
      <c r="K5" s="20"/>
      <c r="L5" s="20"/>
      <c r="M5" s="20"/>
      <c r="N5" s="20"/>
      <c r="O5" s="20"/>
    </row>
    <row r="6" spans="2:15" ht="15" customHeight="1" x14ac:dyDescent="0.2">
      <c r="B6" s="18" t="s">
        <v>1877</v>
      </c>
      <c r="C6" s="19">
        <f>COUNTA(Nurse!A:A)-1</f>
        <v>680</v>
      </c>
      <c r="D6" s="1"/>
      <c r="F6" s="27" t="s">
        <v>1890</v>
      </c>
      <c r="G6" s="21">
        <f>SUM(Table3[RN Hours (excl. Admin, DON)])</f>
        <v>29614.973444444448</v>
      </c>
      <c r="H6" s="24">
        <f>Table30[[#This Row],[State Total]]/G3</f>
        <v>0.17031519325298641</v>
      </c>
      <c r="I6" s="22">
        <f>Table30[[#This Row],[State Total]]/C7</f>
        <v>0.56797341975347881</v>
      </c>
      <c r="J6" s="20"/>
      <c r="K6" s="20"/>
      <c r="L6" s="20"/>
      <c r="M6" s="20"/>
      <c r="N6" s="20"/>
      <c r="O6" s="20"/>
    </row>
    <row r="7" spans="2:15" ht="15" customHeight="1" x14ac:dyDescent="0.2">
      <c r="B7" s="18" t="s">
        <v>1878</v>
      </c>
      <c r="C7" s="19">
        <f>SUM(Nurse!E:E)</f>
        <v>52141.477777777749</v>
      </c>
      <c r="D7" s="1"/>
      <c r="F7" s="27" t="s">
        <v>1891</v>
      </c>
      <c r="G7" s="21">
        <f>SUM(Table3[RN Admin Hours])</f>
        <v>6078.6233333333248</v>
      </c>
      <c r="H7" s="24">
        <f>Table30[[#This Row],[State Total]]/G3</f>
        <v>3.4958056257281198E-2</v>
      </c>
      <c r="I7" s="22">
        <f>Table30[[#This Row],[State Total]]/C7</f>
        <v>0.11657942184223981</v>
      </c>
      <c r="J7" s="20"/>
      <c r="K7" s="20"/>
      <c r="L7" s="20"/>
      <c r="M7" s="20"/>
      <c r="N7" s="20"/>
      <c r="O7" s="20"/>
    </row>
    <row r="8" spans="2:15" ht="15" customHeight="1" x14ac:dyDescent="0.2">
      <c r="F8" s="27" t="s">
        <v>1892</v>
      </c>
      <c r="G8" s="21">
        <f>SUM(Table3[RN DON Hours])</f>
        <v>3406.5983333333315</v>
      </c>
      <c r="H8" s="24">
        <f>Table30[[#This Row],[State Total]]/G3</f>
        <v>1.9591287311649042E-2</v>
      </c>
      <c r="I8" s="22">
        <f>Table30[[#This Row],[State Total]]/C7</f>
        <v>6.533375114245793E-2</v>
      </c>
      <c r="J8" s="20"/>
      <c r="K8" s="20"/>
      <c r="L8" s="20"/>
      <c r="M8" s="20"/>
      <c r="N8" s="20"/>
      <c r="O8" s="20"/>
    </row>
    <row r="9" spans="2:15" ht="15" customHeight="1" x14ac:dyDescent="0.2">
      <c r="F9" s="12" t="s">
        <v>1893</v>
      </c>
      <c r="G9" s="21">
        <f>SUM(Table3[Total LPN Hours (w/ Admin)])</f>
        <v>35599.095000000016</v>
      </c>
      <c r="H9" s="24">
        <f>Table30[[#This Row],[State Total]]/G3</f>
        <v>0.20472977144248672</v>
      </c>
      <c r="I9" s="22">
        <f>Table30[[#This Row],[State Total]]/C7</f>
        <v>0.68274043078947877</v>
      </c>
      <c r="J9" s="20"/>
      <c r="K9" s="20"/>
      <c r="L9" s="20"/>
      <c r="M9" s="20"/>
      <c r="N9" s="20"/>
      <c r="O9" s="20"/>
    </row>
    <row r="10" spans="2:15" ht="15" customHeight="1" x14ac:dyDescent="0.2">
      <c r="F10" s="27" t="s">
        <v>1897</v>
      </c>
      <c r="G10" s="21">
        <f>SUM(Table3[LPN Hours (excl. Admin)])</f>
        <v>32602.74544444443</v>
      </c>
      <c r="H10" s="24">
        <f>Table30[[#This Row],[State Total]]/G3</f>
        <v>0.18749781766190068</v>
      </c>
      <c r="I10" s="22">
        <f>Table30[[#This Row],[State Total]]/C7</f>
        <v>0.6252746725628755</v>
      </c>
      <c r="J10" s="20"/>
      <c r="K10" s="20"/>
      <c r="L10" s="20"/>
      <c r="M10" s="20"/>
      <c r="N10" s="20"/>
      <c r="O10" s="20"/>
    </row>
    <row r="11" spans="2:15" ht="15" customHeight="1" x14ac:dyDescent="0.2">
      <c r="F11" s="27" t="s">
        <v>1894</v>
      </c>
      <c r="G11" s="21">
        <f>SUM(Table3[LPN Admin Hours])</f>
        <v>2996.349555555556</v>
      </c>
      <c r="H11" s="24">
        <f>Table30[[#This Row],[State Total]]/G3</f>
        <v>1.7231953780585865E-2</v>
      </c>
      <c r="I11" s="22">
        <f>Table30[[#This Row],[State Total]]/C7</f>
        <v>5.7465758226602749E-2</v>
      </c>
      <c r="J11" s="20"/>
      <c r="K11" s="20"/>
      <c r="L11" s="20"/>
      <c r="M11" s="20"/>
      <c r="N11" s="20"/>
      <c r="O11" s="20"/>
    </row>
    <row r="12" spans="2:15" ht="15" customHeight="1" x14ac:dyDescent="0.2">
      <c r="F12" s="12" t="s">
        <v>1898</v>
      </c>
      <c r="G12" s="21">
        <f>SUM(Table3[Total CNA, NA TR, Med Aide/Tech Hours])</f>
        <v>99184.04277777762</v>
      </c>
      <c r="H12" s="24">
        <f>Table30[[#This Row],[State Total]]/G3</f>
        <v>0.57040569173559685</v>
      </c>
      <c r="I12" s="22">
        <f>Table30[[#This Row],[State Total]]/C7</f>
        <v>1.902210044764957</v>
      </c>
      <c r="J12" s="20"/>
      <c r="K12" s="20"/>
      <c r="L12" s="20"/>
      <c r="M12" s="20"/>
      <c r="N12" s="20"/>
      <c r="O12" s="20"/>
    </row>
    <row r="13" spans="2:15" ht="15" customHeight="1" x14ac:dyDescent="0.2">
      <c r="F13" s="27" t="s">
        <v>1812</v>
      </c>
      <c r="G13" s="21">
        <f>SUM(Table3[CNA Hours])</f>
        <v>97837.976333333238</v>
      </c>
      <c r="H13" s="24">
        <f>Table30[[#This Row],[State Total]]/G3</f>
        <v>0.56266448720448459</v>
      </c>
      <c r="I13" s="22">
        <f>Table30[[#This Row],[State Total]]/C7</f>
        <v>1.8763943889413688</v>
      </c>
      <c r="J13" s="20"/>
      <c r="K13" s="20"/>
      <c r="L13" s="20"/>
      <c r="M13" s="20"/>
      <c r="N13" s="20"/>
      <c r="O13" s="20"/>
    </row>
    <row r="14" spans="2:15" ht="15" customHeight="1" x14ac:dyDescent="0.2">
      <c r="F14" s="27" t="s">
        <v>1879</v>
      </c>
      <c r="G14" s="21">
        <f>SUM(Table3[NA TR Hours])</f>
        <v>1340.8186666666666</v>
      </c>
      <c r="H14" s="24">
        <f>Table30[[#This Row],[State Total]]/G3</f>
        <v>7.7110246530841956E-3</v>
      </c>
      <c r="I14" s="22">
        <f>Table30[[#This Row],[State Total]]/C7</f>
        <v>2.5715010847623346E-2</v>
      </c>
    </row>
    <row r="15" spans="2:15" ht="15" customHeight="1" x14ac:dyDescent="0.2">
      <c r="F15" s="29" t="s">
        <v>1871</v>
      </c>
      <c r="G15" s="23">
        <f>SUM(Table3[Med Aide/Tech Hours])</f>
        <v>5.2477777777777783</v>
      </c>
      <c r="H15" s="24">
        <f>Table30[[#This Row],[State Total]]/G3</f>
        <v>3.0179878028511819E-5</v>
      </c>
      <c r="I15" s="22">
        <f>Table30[[#This Row],[State Total]]/C7</f>
        <v>1.0064497596603095E-4</v>
      </c>
    </row>
    <row r="16" spans="2:15" ht="15" customHeight="1" x14ac:dyDescent="0.2"/>
    <row r="17" spans="6:7" ht="15" customHeight="1" x14ac:dyDescent="0.2"/>
    <row r="18" spans="6:7" ht="15" customHeight="1" x14ac:dyDescent="0.2">
      <c r="F18" s="2" t="s">
        <v>1907</v>
      </c>
      <c r="G18" s="2" t="s">
        <v>1911</v>
      </c>
    </row>
    <row r="19" spans="6:7" ht="15" customHeight="1" x14ac:dyDescent="0.2">
      <c r="F19" s="2" t="s">
        <v>1899</v>
      </c>
      <c r="G19" s="12">
        <f>SUM(Table3[RN Hours Contract])</f>
        <v>1001.4325555555552</v>
      </c>
    </row>
    <row r="20" spans="6:7" ht="15" customHeight="1" x14ac:dyDescent="0.2">
      <c r="F20" s="2" t="s">
        <v>1900</v>
      </c>
      <c r="G20" s="12">
        <f>SUM(Table3[RN Admin Hours Contract])</f>
        <v>120.60744444444444</v>
      </c>
    </row>
    <row r="21" spans="6:7" ht="15" customHeight="1" x14ac:dyDescent="0.2">
      <c r="F21" s="2" t="s">
        <v>1901</v>
      </c>
      <c r="G21" s="12">
        <f>SUM(Table3[RN DON Hours Contract])</f>
        <v>15.983333333333333</v>
      </c>
    </row>
    <row r="22" spans="6:7" ht="15" customHeight="1" x14ac:dyDescent="0.2">
      <c r="F22" s="2" t="s">
        <v>1902</v>
      </c>
      <c r="G22" s="12">
        <f>SUM(Table3[LPN Hours Contract])</f>
        <v>1261.3914444444451</v>
      </c>
    </row>
    <row r="23" spans="6:7" ht="15" customHeight="1" x14ac:dyDescent="0.2">
      <c r="F23" s="2" t="s">
        <v>1903</v>
      </c>
      <c r="G23" s="12">
        <f>SUM(Table3[LPN Admin Hours Contract])</f>
        <v>13.298333333333334</v>
      </c>
    </row>
    <row r="24" spans="6:7" ht="15" customHeight="1" x14ac:dyDescent="0.2">
      <c r="F24" s="2" t="s">
        <v>1904</v>
      </c>
      <c r="G24" s="12">
        <f>SUM(Table3[CNA Hours Contract])</f>
        <v>4483.5831111111111</v>
      </c>
    </row>
    <row r="25" spans="6:7" ht="15" customHeight="1" x14ac:dyDescent="0.2">
      <c r="F25" s="2" t="s">
        <v>1905</v>
      </c>
      <c r="G25" s="12">
        <f>SUM(Table3[NA TR Hours Contract])</f>
        <v>1.088888888888889</v>
      </c>
    </row>
    <row r="26" spans="6:7" ht="15" customHeight="1" x14ac:dyDescent="0.2">
      <c r="F26" s="2" t="s">
        <v>1906</v>
      </c>
      <c r="G26" s="12">
        <f>SUM(Table3[Med Aide Hours Contract])</f>
        <v>0</v>
      </c>
    </row>
    <row r="27" spans="6:7" ht="15" customHeight="1" x14ac:dyDescent="0.2">
      <c r="F27" s="2" t="s">
        <v>1895</v>
      </c>
      <c r="G27" s="12">
        <f>SUM(G19:G26)</f>
        <v>6897.3851111111107</v>
      </c>
    </row>
    <row r="28" spans="6:7" ht="15" customHeight="1" x14ac:dyDescent="0.2">
      <c r="F28" s="2" t="s">
        <v>1910</v>
      </c>
      <c r="G28" s="26">
        <f>G27/G3</f>
        <v>3.9666740891828513E-2</v>
      </c>
    </row>
    <row r="29" spans="6:7" ht="15" customHeight="1" x14ac:dyDescent="0.2"/>
    <row r="30" spans="6:7" ht="15" customHeight="1" x14ac:dyDescent="0.2">
      <c r="G30" s="12"/>
    </row>
    <row r="31" spans="6:7" ht="15" customHeight="1" x14ac:dyDescent="0.2"/>
    <row r="32" spans="6:7" ht="15" customHeight="1" x14ac:dyDescent="0.2">
      <c r="F32" s="2" t="s">
        <v>1896</v>
      </c>
      <c r="G32" s="25" t="s">
        <v>1813</v>
      </c>
    </row>
    <row r="33" spans="6:7" ht="15" customHeight="1" x14ac:dyDescent="0.2">
      <c r="F33" s="28" t="s">
        <v>1875</v>
      </c>
      <c r="G33" s="22">
        <f>I3</f>
        <v>3.3348370682926114</v>
      </c>
    </row>
    <row r="34" spans="6:7" ht="15" customHeight="1" x14ac:dyDescent="0.2">
      <c r="F34" s="12" t="s">
        <v>1908</v>
      </c>
      <c r="G34" s="22">
        <f>I5</f>
        <v>0.7498865927381767</v>
      </c>
    </row>
    <row r="35" spans="6:7" ht="15" customHeight="1" x14ac:dyDescent="0.2">
      <c r="F35" s="12" t="s">
        <v>1814</v>
      </c>
      <c r="G35" s="22">
        <f>I9</f>
        <v>0.68274043078947877</v>
      </c>
    </row>
    <row r="36" spans="6:7" ht="15" customHeight="1" x14ac:dyDescent="0.2">
      <c r="F36" s="12" t="s">
        <v>1912</v>
      </c>
      <c r="G36" s="22">
        <f>I12</f>
        <v>1.902210044764957</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E2BA-0153-46D7-A2B7-751779E6170D}">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1914</v>
      </c>
      <c r="D2" s="31"/>
    </row>
    <row r="3" spans="2:4" x14ac:dyDescent="0.2">
      <c r="C3" s="32" t="s">
        <v>1812</v>
      </c>
      <c r="D3" s="33" t="s">
        <v>1915</v>
      </c>
    </row>
    <row r="4" spans="2:4" x14ac:dyDescent="0.2">
      <c r="C4" s="34" t="s">
        <v>1813</v>
      </c>
      <c r="D4" s="35" t="s">
        <v>1916</v>
      </c>
    </row>
    <row r="5" spans="2:4" x14ac:dyDescent="0.2">
      <c r="C5" s="34" t="s">
        <v>1814</v>
      </c>
      <c r="D5" s="35" t="s">
        <v>1917</v>
      </c>
    </row>
    <row r="6" spans="2:4" ht="15.75" customHeight="1" x14ac:dyDescent="0.2">
      <c r="C6" s="34" t="s">
        <v>1871</v>
      </c>
      <c r="D6" s="35" t="s">
        <v>1918</v>
      </c>
    </row>
    <row r="7" spans="2:4" ht="15.5" customHeight="1" x14ac:dyDescent="0.2">
      <c r="C7" s="34" t="s">
        <v>1879</v>
      </c>
      <c r="D7" s="35" t="s">
        <v>1919</v>
      </c>
    </row>
    <row r="8" spans="2:4" x14ac:dyDescent="0.2">
      <c r="C8" s="34" t="s">
        <v>1920</v>
      </c>
      <c r="D8" s="35" t="s">
        <v>1921</v>
      </c>
    </row>
    <row r="9" spans="2:4" x14ac:dyDescent="0.2">
      <c r="C9" s="36" t="s">
        <v>1922</v>
      </c>
      <c r="D9" s="34" t="s">
        <v>1923</v>
      </c>
    </row>
    <row r="10" spans="2:4" x14ac:dyDescent="0.2">
      <c r="B10" s="37"/>
      <c r="C10" s="34" t="s">
        <v>1924</v>
      </c>
      <c r="D10" s="35" t="s">
        <v>1925</v>
      </c>
    </row>
    <row r="11" spans="2:4" x14ac:dyDescent="0.2">
      <c r="C11" s="34" t="s">
        <v>1926</v>
      </c>
      <c r="D11" s="35" t="s">
        <v>1927</v>
      </c>
    </row>
    <row r="12" spans="2:4" x14ac:dyDescent="0.2">
      <c r="C12" s="34" t="s">
        <v>1928</v>
      </c>
      <c r="D12" s="35" t="s">
        <v>1929</v>
      </c>
    </row>
    <row r="13" spans="2:4" x14ac:dyDescent="0.2">
      <c r="C13" s="34" t="s">
        <v>1924</v>
      </c>
      <c r="D13" s="35" t="s">
        <v>1925</v>
      </c>
    </row>
    <row r="14" spans="2:4" x14ac:dyDescent="0.2">
      <c r="C14" s="34" t="s">
        <v>1926</v>
      </c>
      <c r="D14" s="35" t="s">
        <v>1930</v>
      </c>
    </row>
    <row r="15" spans="2:4" x14ac:dyDescent="0.2">
      <c r="C15" s="38" t="s">
        <v>1928</v>
      </c>
      <c r="D15" s="39" t="s">
        <v>1929</v>
      </c>
    </row>
    <row r="17" spans="3:4" ht="24" x14ac:dyDescent="0.3">
      <c r="C17" s="30" t="s">
        <v>1931</v>
      </c>
      <c r="D17" s="31"/>
    </row>
    <row r="18" spans="3:4" x14ac:dyDescent="0.2">
      <c r="C18" s="34" t="s">
        <v>1813</v>
      </c>
      <c r="D18" s="35" t="s">
        <v>1932</v>
      </c>
    </row>
    <row r="19" spans="3:4" x14ac:dyDescent="0.2">
      <c r="C19" s="34" t="s">
        <v>1875</v>
      </c>
      <c r="D19" s="35" t="s">
        <v>1933</v>
      </c>
    </row>
    <row r="20" spans="3:4" x14ac:dyDescent="0.2">
      <c r="C20" s="36" t="s">
        <v>1934</v>
      </c>
      <c r="D20" s="34" t="s">
        <v>1935</v>
      </c>
    </row>
    <row r="21" spans="3:4" x14ac:dyDescent="0.2">
      <c r="C21" s="34" t="s">
        <v>1936</v>
      </c>
      <c r="D21" s="35" t="s">
        <v>1937</v>
      </c>
    </row>
    <row r="22" spans="3:4" x14ac:dyDescent="0.2">
      <c r="C22" s="34" t="s">
        <v>1938</v>
      </c>
      <c r="D22" s="35" t="s">
        <v>1939</v>
      </c>
    </row>
    <row r="23" spans="3:4" x14ac:dyDescent="0.2">
      <c r="C23" s="34" t="s">
        <v>1940</v>
      </c>
      <c r="D23" s="35" t="s">
        <v>1941</v>
      </c>
    </row>
    <row r="24" spans="3:4" x14ac:dyDescent="0.2">
      <c r="C24" s="34" t="s">
        <v>1942</v>
      </c>
      <c r="D24" s="35" t="s">
        <v>1943</v>
      </c>
    </row>
    <row r="25" spans="3:4" x14ac:dyDescent="0.2">
      <c r="C25" s="34" t="s">
        <v>1874</v>
      </c>
      <c r="D25" s="35" t="s">
        <v>1944</v>
      </c>
    </row>
    <row r="26" spans="3:4" x14ac:dyDescent="0.2">
      <c r="C26" s="34" t="s">
        <v>1938</v>
      </c>
      <c r="D26" s="35" t="s">
        <v>1939</v>
      </c>
    </row>
    <row r="27" spans="3:4" x14ac:dyDescent="0.2">
      <c r="C27" s="34" t="s">
        <v>1940</v>
      </c>
      <c r="D27" s="35" t="s">
        <v>1941</v>
      </c>
    </row>
    <row r="28" spans="3:4" x14ac:dyDescent="0.2">
      <c r="C28" s="38" t="s">
        <v>1942</v>
      </c>
      <c r="D28" s="39" t="s">
        <v>1943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2 7 a d c 4 6 - e 6 7 d - 4 4 3 9 - 9 9 f 0 - 5 f b e 7 0 9 a f 9 5 c "   x m l n s = " h t t p : / / s c h e m a s . m i c r o s o f t . c o m / D a t a M a s h u p " > A A A A A B Q D A A B Q S w M E F A A C A A g A G m 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G m 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p n B F M o i k e 4 D g A A A B E A A A A T A B w A R m 9 y b X V s Y X M v U 2 V j d G l v b j E u b S C i G A A o o B Q A A A A A A A A A A A A A A A A A A A A A A A A A A A A r T k 0 u y c z P U w i G 0 I b W A F B L A Q I t A B Q A A g A I A B p n B F N + K R 6 K p A A A A P U A A A A S A A A A A A A A A A A A A A A A A A A A A A B D b 2 5 m a W c v U G F j a 2 F n Z S 5 4 b W x Q S w E C L Q A U A A I A C A A a Z w R T D 8 r p q 6 Q A A A D p A A A A E w A A A A A A A A A A A A A A A A D w A A A A W 0 N v b n R l b n R f V H l w Z X N d L n h t b F B L A Q I t A B Q A A g A I A B p 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a O t Z Y 8 s + I 4 x + U T t v a m f / 8 J 3 I p R L S H k O P p T N 6 / W 9 w I X w A A A A A O g A A A A A I A A C A A A A D 7 x D G f P j Q f j o Z y A u z u L 7 h R u I l Q n C g F m l 1 / v T 6 j P Y c M o l A A A A D 5 y V q 1 P b j R 9 C o X d p 7 Y i R g Y B K S L w z Q Z m H Y c v 5 V M p Y F T s D 4 P j B 1 z 3 z 5 1 + 2 E t X + m B g o n U z + v Q 0 p K A F + B D H M v f m z g i C m a L V D t t 0 b 1 w T B V A w m 6 e 9 E A A A A A 7 p b 1 q u Z M 7 w G m P 3 f + 3 v X r t M a t L b J 4 x w g t O n m M 2 b a C Y n 2 B v 5 + W d n c 9 A / y 3 j F y F 5 O N P f X N h + / g 6 f D 4 w l V Z 9 3 k e o c < / 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90438F-65AC-4696-B849-6BA41A9EDB64}">
  <ds:schemaRefs>
    <ds:schemaRef ds:uri="http://schemas.microsoft.com/DataMashup"/>
  </ds:schemaRefs>
</ds:datastoreItem>
</file>

<file path=customXml/itemProps2.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3.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2021-08-13T16:47:09Z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