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2200506E-59B3-3C45-AF7F-2C4A615288B7}"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0" l="1"/>
  <c r="H4" i="10"/>
  <c r="I2" i="6" l="1"/>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K2" i="6" l="1"/>
  <c r="L2" i="6"/>
  <c r="H2" i="6" s="1"/>
  <c r="P2" i="6"/>
  <c r="S2" i="6"/>
  <c r="W2" i="6"/>
  <c r="K3" i="6"/>
  <c r="L3" i="6"/>
  <c r="H3" i="6" s="1"/>
  <c r="P3" i="6"/>
  <c r="S3" i="6"/>
  <c r="W3" i="6"/>
  <c r="K4" i="6"/>
  <c r="L4" i="6"/>
  <c r="H4" i="6" s="1"/>
  <c r="P4" i="6"/>
  <c r="S4" i="6"/>
  <c r="W4" i="6"/>
  <c r="K5" i="6"/>
  <c r="L5" i="6"/>
  <c r="P5" i="6"/>
  <c r="S5" i="6"/>
  <c r="W5" i="6"/>
  <c r="K6" i="6"/>
  <c r="L6" i="6"/>
  <c r="H6" i="6" s="1"/>
  <c r="P6" i="6"/>
  <c r="S6" i="6"/>
  <c r="W6" i="6"/>
  <c r="K7" i="6"/>
  <c r="L7" i="6"/>
  <c r="H7" i="6" s="1"/>
  <c r="P7" i="6"/>
  <c r="S7" i="6"/>
  <c r="W7" i="6"/>
  <c r="K8" i="6"/>
  <c r="L8" i="6"/>
  <c r="H8" i="6" s="1"/>
  <c r="P8" i="6"/>
  <c r="S8" i="6"/>
  <c r="W8" i="6"/>
  <c r="K9" i="6"/>
  <c r="L9" i="6"/>
  <c r="P9" i="6"/>
  <c r="S9" i="6"/>
  <c r="W9" i="6"/>
  <c r="K10" i="6"/>
  <c r="L10" i="6"/>
  <c r="H10" i="6" s="1"/>
  <c r="P10" i="6"/>
  <c r="S10" i="6"/>
  <c r="W10" i="6"/>
  <c r="K11" i="6"/>
  <c r="L11" i="6"/>
  <c r="H11" i="6" s="1"/>
  <c r="P11" i="6"/>
  <c r="S11" i="6"/>
  <c r="W11" i="6"/>
  <c r="K12" i="6"/>
  <c r="L12" i="6"/>
  <c r="H12" i="6" s="1"/>
  <c r="P12" i="6"/>
  <c r="S12" i="6"/>
  <c r="W12" i="6"/>
  <c r="K13" i="6"/>
  <c r="L13" i="6"/>
  <c r="P13" i="6"/>
  <c r="S13" i="6"/>
  <c r="W13" i="6"/>
  <c r="K14" i="6"/>
  <c r="L14" i="6"/>
  <c r="H14" i="6" s="1"/>
  <c r="P14" i="6"/>
  <c r="S14" i="6"/>
  <c r="W14" i="6"/>
  <c r="K15" i="6"/>
  <c r="L15" i="6"/>
  <c r="H15" i="6" s="1"/>
  <c r="P15" i="6"/>
  <c r="S15" i="6"/>
  <c r="W15" i="6"/>
  <c r="K16" i="6"/>
  <c r="L16" i="6"/>
  <c r="H16" i="6" s="1"/>
  <c r="P16" i="6"/>
  <c r="S16" i="6"/>
  <c r="W16" i="6"/>
  <c r="K17" i="6"/>
  <c r="L17" i="6"/>
  <c r="P17" i="6"/>
  <c r="S17" i="6"/>
  <c r="W17" i="6"/>
  <c r="K18" i="6"/>
  <c r="L18" i="6"/>
  <c r="H18" i="6" s="1"/>
  <c r="P18" i="6"/>
  <c r="S18" i="6"/>
  <c r="W18" i="6"/>
  <c r="K19" i="6"/>
  <c r="L19" i="6"/>
  <c r="H19" i="6" s="1"/>
  <c r="P19" i="6"/>
  <c r="S19" i="6"/>
  <c r="W19" i="6"/>
  <c r="K20" i="6"/>
  <c r="L20" i="6"/>
  <c r="H20" i="6" s="1"/>
  <c r="P20" i="6"/>
  <c r="S20" i="6"/>
  <c r="W20" i="6"/>
  <c r="K21" i="6"/>
  <c r="L21" i="6"/>
  <c r="P21" i="6"/>
  <c r="S21" i="6"/>
  <c r="W21" i="6"/>
  <c r="K22" i="6"/>
  <c r="L22" i="6"/>
  <c r="H22" i="6" s="1"/>
  <c r="P22" i="6"/>
  <c r="S22" i="6"/>
  <c r="W22" i="6"/>
  <c r="K23" i="6"/>
  <c r="L23" i="6"/>
  <c r="H23" i="6" s="1"/>
  <c r="P23" i="6"/>
  <c r="S23" i="6"/>
  <c r="W23" i="6"/>
  <c r="K24" i="6"/>
  <c r="L24" i="6"/>
  <c r="H24" i="6" s="1"/>
  <c r="P24" i="6"/>
  <c r="S24" i="6"/>
  <c r="W24" i="6"/>
  <c r="K25" i="6"/>
  <c r="L25" i="6"/>
  <c r="P25" i="6"/>
  <c r="S25" i="6"/>
  <c r="W25" i="6"/>
  <c r="K26" i="6"/>
  <c r="L26" i="6"/>
  <c r="H26" i="6" s="1"/>
  <c r="P26" i="6"/>
  <c r="S26" i="6"/>
  <c r="W26" i="6"/>
  <c r="K27" i="6"/>
  <c r="L27" i="6"/>
  <c r="H27" i="6" s="1"/>
  <c r="P27" i="6"/>
  <c r="S27" i="6"/>
  <c r="W27" i="6"/>
  <c r="K28" i="6"/>
  <c r="L28" i="6"/>
  <c r="H28" i="6" s="1"/>
  <c r="P28" i="6"/>
  <c r="S28" i="6"/>
  <c r="W28" i="6"/>
  <c r="K29" i="6"/>
  <c r="L29" i="6"/>
  <c r="P29" i="6"/>
  <c r="S29" i="6"/>
  <c r="W29" i="6"/>
  <c r="K30" i="6"/>
  <c r="L30" i="6"/>
  <c r="H30" i="6" s="1"/>
  <c r="P30" i="6"/>
  <c r="S30" i="6"/>
  <c r="W30" i="6"/>
  <c r="K31" i="6"/>
  <c r="L31" i="6"/>
  <c r="H31" i="6" s="1"/>
  <c r="P31" i="6"/>
  <c r="S31" i="6"/>
  <c r="W31" i="6"/>
  <c r="K32" i="6"/>
  <c r="L32" i="6"/>
  <c r="H32" i="6" s="1"/>
  <c r="P32" i="6"/>
  <c r="S32" i="6"/>
  <c r="W32" i="6"/>
  <c r="K33" i="6"/>
  <c r="L33" i="6"/>
  <c r="P33" i="6"/>
  <c r="S33" i="6"/>
  <c r="W33" i="6"/>
  <c r="K34" i="6"/>
  <c r="L34" i="6"/>
  <c r="H34" i="6" s="1"/>
  <c r="P34" i="6"/>
  <c r="S34" i="6"/>
  <c r="W34" i="6"/>
  <c r="K35" i="6"/>
  <c r="L35" i="6"/>
  <c r="H35" i="6" s="1"/>
  <c r="P35" i="6"/>
  <c r="S35" i="6"/>
  <c r="W35" i="6"/>
  <c r="K36" i="6"/>
  <c r="L36" i="6"/>
  <c r="H36" i="6" s="1"/>
  <c r="P36" i="6"/>
  <c r="S36" i="6"/>
  <c r="W36" i="6"/>
  <c r="K37" i="6"/>
  <c r="L37" i="6"/>
  <c r="P37" i="6"/>
  <c r="S37" i="6"/>
  <c r="W37" i="6"/>
  <c r="K38" i="6"/>
  <c r="L38" i="6"/>
  <c r="H38" i="6" s="1"/>
  <c r="P38" i="6"/>
  <c r="S38" i="6"/>
  <c r="W38" i="6"/>
  <c r="K39" i="6"/>
  <c r="L39" i="6"/>
  <c r="H39" i="6" s="1"/>
  <c r="P39" i="6"/>
  <c r="S39" i="6"/>
  <c r="W39" i="6"/>
  <c r="K40" i="6"/>
  <c r="L40" i="6"/>
  <c r="H40" i="6" s="1"/>
  <c r="P40" i="6"/>
  <c r="S40" i="6"/>
  <c r="W40" i="6"/>
  <c r="K41" i="6"/>
  <c r="L41" i="6"/>
  <c r="P41" i="6"/>
  <c r="S41" i="6"/>
  <c r="W41" i="6"/>
  <c r="K42" i="6"/>
  <c r="L42" i="6"/>
  <c r="H42" i="6" s="1"/>
  <c r="P42" i="6"/>
  <c r="S42" i="6"/>
  <c r="W42" i="6"/>
  <c r="K43" i="6"/>
  <c r="L43" i="6"/>
  <c r="H43" i="6" s="1"/>
  <c r="P43" i="6"/>
  <c r="S43" i="6"/>
  <c r="W43" i="6"/>
  <c r="K44" i="6"/>
  <c r="L44" i="6"/>
  <c r="H44" i="6" s="1"/>
  <c r="P44" i="6"/>
  <c r="S44" i="6"/>
  <c r="W44" i="6"/>
  <c r="K45" i="6"/>
  <c r="L45" i="6"/>
  <c r="H45" i="6" s="1"/>
  <c r="P45" i="6"/>
  <c r="S45" i="6"/>
  <c r="W45" i="6"/>
  <c r="K46" i="6"/>
  <c r="L46" i="6"/>
  <c r="H46" i="6" s="1"/>
  <c r="P46" i="6"/>
  <c r="S46" i="6"/>
  <c r="W46" i="6"/>
  <c r="J11" i="6" l="1"/>
  <c r="F11" i="6" s="1"/>
  <c r="J46" i="6"/>
  <c r="F46" i="6" s="1"/>
  <c r="J8" i="6"/>
  <c r="F8" i="6" s="1"/>
  <c r="J31" i="6"/>
  <c r="F31" i="6" s="1"/>
  <c r="J15" i="6"/>
  <c r="F15" i="6" s="1"/>
  <c r="J12" i="6"/>
  <c r="F12" i="6" s="1"/>
  <c r="J28" i="6"/>
  <c r="F28" i="6" s="1"/>
  <c r="J43" i="6"/>
  <c r="F43" i="6" s="1"/>
  <c r="J44" i="6"/>
  <c r="F44" i="6" s="1"/>
  <c r="J19" i="6"/>
  <c r="F19" i="6" s="1"/>
  <c r="J16" i="6"/>
  <c r="F16" i="6" s="1"/>
  <c r="J3" i="6"/>
  <c r="F3" i="6" s="1"/>
  <c r="J35" i="6"/>
  <c r="F35" i="6" s="1"/>
  <c r="J32" i="6"/>
  <c r="F32" i="6" s="1"/>
  <c r="J23" i="6"/>
  <c r="F23" i="6" s="1"/>
  <c r="J20" i="6"/>
  <c r="F20" i="6" s="1"/>
  <c r="J7" i="6"/>
  <c r="F7" i="6" s="1"/>
  <c r="J4" i="6"/>
  <c r="F4" i="6" s="1"/>
  <c r="J39" i="6"/>
  <c r="F39" i="6" s="1"/>
  <c r="J36" i="6"/>
  <c r="F36" i="6" s="1"/>
  <c r="J27" i="6"/>
  <c r="F27" i="6" s="1"/>
  <c r="J40" i="6"/>
  <c r="F40" i="6" s="1"/>
  <c r="J24" i="6"/>
  <c r="F24" i="6" s="1"/>
  <c r="H41" i="6"/>
  <c r="J41" i="6"/>
  <c r="F41" i="6" s="1"/>
  <c r="H25" i="6"/>
  <c r="J25" i="6"/>
  <c r="F25" i="6" s="1"/>
  <c r="H9" i="6"/>
  <c r="J9" i="6"/>
  <c r="F9" i="6" s="1"/>
  <c r="H29" i="6"/>
  <c r="J29" i="6"/>
  <c r="F29" i="6" s="1"/>
  <c r="H13" i="6"/>
  <c r="J13" i="6"/>
  <c r="F13" i="6" s="1"/>
  <c r="H33" i="6"/>
  <c r="J33" i="6"/>
  <c r="F33" i="6" s="1"/>
  <c r="H17" i="6"/>
  <c r="J17" i="6"/>
  <c r="F17" i="6" s="1"/>
  <c r="H37" i="6"/>
  <c r="J37" i="6"/>
  <c r="F37" i="6" s="1"/>
  <c r="H21" i="6"/>
  <c r="J21" i="6"/>
  <c r="F21" i="6" s="1"/>
  <c r="H5" i="6"/>
  <c r="J5" i="6"/>
  <c r="F5" i="6" s="1"/>
  <c r="J42" i="6"/>
  <c r="F42" i="6" s="1"/>
  <c r="J38" i="6"/>
  <c r="F38" i="6" s="1"/>
  <c r="J34" i="6"/>
  <c r="F34" i="6" s="1"/>
  <c r="J30" i="6"/>
  <c r="F30" i="6" s="1"/>
  <c r="J26" i="6"/>
  <c r="F26" i="6" s="1"/>
  <c r="J22" i="6"/>
  <c r="F22" i="6" s="1"/>
  <c r="J18" i="6"/>
  <c r="F18" i="6" s="1"/>
  <c r="J14" i="6"/>
  <c r="F14" i="6" s="1"/>
  <c r="J10" i="6"/>
  <c r="F10" i="6" s="1"/>
  <c r="J6" i="6"/>
  <c r="F6" i="6" s="1"/>
  <c r="J2" i="6"/>
  <c r="F2" i="6" s="1"/>
  <c r="J45" i="6"/>
  <c r="F45" i="6" s="1"/>
  <c r="G26" i="10" l="1"/>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G4" i="10" l="1"/>
  <c r="I4" i="10" s="1"/>
  <c r="G5" i="10" l="1"/>
  <c r="I5" i="10" s="1"/>
  <c r="G35" i="10" s="1"/>
  <c r="G9" i="10"/>
  <c r="I9" i="10" s="1"/>
  <c r="G36" i="10" s="1"/>
  <c r="C5" i="10"/>
  <c r="G3" i="10" l="1"/>
  <c r="I3" i="10" s="1"/>
  <c r="C4" i="10"/>
  <c r="G28" i="10" l="1"/>
  <c r="G34" i="10"/>
  <c r="H7" i="10"/>
  <c r="H6" i="10"/>
  <c r="H8" i="10"/>
  <c r="H10" i="10"/>
  <c r="H11" i="10"/>
  <c r="H13" i="10"/>
  <c r="H14" i="10"/>
  <c r="H12" i="10"/>
  <c r="H15" i="10"/>
  <c r="H5" i="10"/>
  <c r="H9" i="10"/>
</calcChain>
</file>

<file path=xl/sharedStrings.xml><?xml version="1.0" encoding="utf-8"?>
<sst xmlns="http://schemas.openxmlformats.org/spreadsheetml/2006/main" count="880" uniqueCount="262">
  <si>
    <t>085001</t>
  </si>
  <si>
    <t>085002</t>
  </si>
  <si>
    <t>085003</t>
  </si>
  <si>
    <t>085004</t>
  </si>
  <si>
    <t>085006</t>
  </si>
  <si>
    <t>085009</t>
  </si>
  <si>
    <t>085010</t>
  </si>
  <si>
    <t>085012</t>
  </si>
  <si>
    <t>085013</t>
  </si>
  <si>
    <t>085015</t>
  </si>
  <si>
    <t>085017</t>
  </si>
  <si>
    <t>085019</t>
  </si>
  <si>
    <t>085020</t>
  </si>
  <si>
    <t>085021</t>
  </si>
  <si>
    <t>085025</t>
  </si>
  <si>
    <t>085026</t>
  </si>
  <si>
    <t>085027</t>
  </si>
  <si>
    <t>085028</t>
  </si>
  <si>
    <t>085029</t>
  </si>
  <si>
    <t>085031</t>
  </si>
  <si>
    <t>085032</t>
  </si>
  <si>
    <t>085033</t>
  </si>
  <si>
    <t>085034</t>
  </si>
  <si>
    <t>085036</t>
  </si>
  <si>
    <t>085037</t>
  </si>
  <si>
    <t>085039</t>
  </si>
  <si>
    <t>085040</t>
  </si>
  <si>
    <t>085041</t>
  </si>
  <si>
    <t>085042</t>
  </si>
  <si>
    <t>085043</t>
  </si>
  <si>
    <t>085047</t>
  </si>
  <si>
    <t>085048</t>
  </si>
  <si>
    <t>085050</t>
  </si>
  <si>
    <t>085051</t>
  </si>
  <si>
    <t>085052</t>
  </si>
  <si>
    <t>085053</t>
  </si>
  <si>
    <t>085054</t>
  </si>
  <si>
    <t>085055</t>
  </si>
  <si>
    <t>085056</t>
  </si>
  <si>
    <t>085057</t>
  </si>
  <si>
    <t>085058</t>
  </si>
  <si>
    <t>08A006</t>
  </si>
  <si>
    <t>08A011</t>
  </si>
  <si>
    <t>08A015</t>
  </si>
  <si>
    <t>08A020</t>
  </si>
  <si>
    <t>DE</t>
  </si>
  <si>
    <t>PA</t>
  </si>
  <si>
    <t>KENTMERE REHABILITATION AND HEALTHCARE CENTER</t>
  </si>
  <si>
    <t>PARKVIEW NURSING</t>
  </si>
  <si>
    <t>WILLOWBROOKE COURT AT COUNTRY HOUSE</t>
  </si>
  <si>
    <t>BRANDYWINE NURSING &amp; REHABILITATION CENTER</t>
  </si>
  <si>
    <t>REGAL HEIGHTS HEALTHCARE &amp; REHAB CENTER</t>
  </si>
  <si>
    <t>WILLOWBROOKE COURT SKILLED CENTER  AT MANOR HOUSE</t>
  </si>
  <si>
    <t>MILFORD CENTER</t>
  </si>
  <si>
    <t>REGENCY HEALTHCARE &amp; REHAB CENTER</t>
  </si>
  <si>
    <t>HILLSIDE CENTER</t>
  </si>
  <si>
    <t>SEAFORD CENTER</t>
  </si>
  <si>
    <t>WILLOWBROOKE COURT AT COKESBURY VILLAGE</t>
  </si>
  <si>
    <t>COURTLAND MANOR</t>
  </si>
  <si>
    <t>PINNACLE REHABILITATION &amp; HEALTH CENTER</t>
  </si>
  <si>
    <t>MILLCROFT</t>
  </si>
  <si>
    <t>CHURCHMAN VILLAGE</t>
  </si>
  <si>
    <t>STONEGATES</t>
  </si>
  <si>
    <t>SILVER LAKE CENTER</t>
  </si>
  <si>
    <t>MANORCARE HEALTH SERVICES - WILMINGTON</t>
  </si>
  <si>
    <t>HARRISON SENIOR LIVING OF GEORGETOWN, LLC</t>
  </si>
  <si>
    <t>SHIPLEY MANOR</t>
  </si>
  <si>
    <t>WESTMINSTER VILLAGE HEALTH</t>
  </si>
  <si>
    <t>MANORCARE HEALTH  SERVICES - PIKE CREEK</t>
  </si>
  <si>
    <t>HARBOR HEALTHCARE &amp; REHAB CTR</t>
  </si>
  <si>
    <t>FORWOOD MANOR</t>
  </si>
  <si>
    <t>ATLANTIC SHORES REHABILITATION &amp; HEALTH CENTER</t>
  </si>
  <si>
    <t>NEW CASTLE HEALTH AND REHABILITATION CENTER</t>
  </si>
  <si>
    <t>LOFLAND PARK CENTER</t>
  </si>
  <si>
    <t>DELMAR NURSING &amp; REHABILITATION CENTER</t>
  </si>
  <si>
    <t>BRACKENVILLE CENTER</t>
  </si>
  <si>
    <t>KUTZ REHABILITATION AND NURSING</t>
  </si>
  <si>
    <t>GILPIN HALL</t>
  </si>
  <si>
    <t>CADIA REHABILITATION CAPITOL</t>
  </si>
  <si>
    <t>CADIA REHABILITATION BROADMEADOW</t>
  </si>
  <si>
    <t>DELAWARE VETERANS HOME</t>
  </si>
  <si>
    <t>CADIA REHABILITATION RENAISSANCE</t>
  </si>
  <si>
    <t>THE MOORINGS AT LEWES</t>
  </si>
  <si>
    <t>CADIA REHABILITATION PIKE CREEK</t>
  </si>
  <si>
    <t>WESTON SENIOR LIVING CENTER AT HIGHFIELD</t>
  </si>
  <si>
    <t>CADIA REHABILITATION SILVERSIDE</t>
  </si>
  <si>
    <t>CENTER AT EDEN HILL, LLC</t>
  </si>
  <si>
    <t>POLARIS HEALTHCARE AND REHABILITATION CENTER</t>
  </si>
  <si>
    <t>JEANNE JUGAN RESIDENCE</t>
  </si>
  <si>
    <t>FIVE STAR FOULK MANOR NORTH LLC</t>
  </si>
  <si>
    <t>EXCEPTIONAL CARE FOR CHILDREN</t>
  </si>
  <si>
    <t>NEWARK MANOR NURSING HOME</t>
  </si>
  <si>
    <t>GREENVILLE</t>
  </si>
  <si>
    <t>MILFORD</t>
  </si>
  <si>
    <t>MIDDLETOWN</t>
  </si>
  <si>
    <t>WILMINGTON</t>
  </si>
  <si>
    <t>HOCKESSIN</t>
  </si>
  <si>
    <t>SEAFORD</t>
  </si>
  <si>
    <t>DOVER</t>
  </si>
  <si>
    <t>SMYRNA</t>
  </si>
  <si>
    <t>NEWARK</t>
  </si>
  <si>
    <t>GEORGETOWN</t>
  </si>
  <si>
    <t>LEWES</t>
  </si>
  <si>
    <t>MILLSBORO</t>
  </si>
  <si>
    <t>NEW CASTLE</t>
  </si>
  <si>
    <t>DELMAR</t>
  </si>
  <si>
    <t>New Castle</t>
  </si>
  <si>
    <t>Sussex</t>
  </si>
  <si>
    <t>Kent</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</si>
  <si>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</si>
  <si>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</si>
  <si>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</si>
  <si>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</si>
  <si>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</si>
  <si>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</si>
  <si>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</si>
  <si>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</si>
  <si>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</si>
  <si>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</si>
  <si>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</si>
  <si>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</si>
  <si>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</si>
  <si>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</si>
  <si>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</si>
  <si>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</si>
  <si>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</si>
  <si>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</si>
  <si>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</si>
  <si>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</si>
  <si>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</si>
  <si>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</si>
  <si>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</si>
  <si>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</si>
  <si>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</si>
  <si>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</si>
  <si>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</si>
  <si>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</si>
  <si>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</si>
  <si>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</si>
  <si>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</si>
  <si>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</si>
  <si>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</si>
  <si>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</si>
  <si>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</si>
  <si>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</si>
  <si>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</si>
  <si>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</si>
  <si>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</si>
  <si>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</si>
  <si>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</si>
  <si>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</si>
  <si>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</si>
  <si>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</si>
  <si>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</si>
  <si>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</si>
  <si>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</si>
  <si>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</si>
  <si>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</si>
  <si>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</si>
  <si>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</si>
  <si>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</si>
  <si>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</si>
  <si>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</si>
  <si>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</si>
  <si>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</si>
  <si>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</si>
  <si>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</si>
  <si>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</si>
  <si>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</si>
  <si>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</si>
  <si>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</si>
  <si>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</si>
  <si>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</si>
  <si>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</si>
  <si>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</si>
  <si>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</si>
  <si>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</si>
  <si>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</si>
  <si>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</si>
  <si>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</si>
  <si>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</si>
  <si>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</si>
  <si>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</si>
  <si>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</si>
  <si>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</si>
  <si>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</si>
  <si>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</si>
  <si>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</si>
  <si>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</si>
  <si>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</si>
  <si>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</si>
  <si>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</si>
  <si>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</si>
  <si>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</si>
  <si>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</si>
  <si>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</si>
  <si>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</si>
  <si>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</si>
  <si>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</si>
  <si>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</si>
  <si>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</si>
  <si>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</si>
  <si>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</si>
  <si>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</si>
  <si>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</si>
  <si>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</si>
  <si>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</si>
  <si>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</si>
  <si>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</si>
  <si>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</si>
  <si>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</si>
  <si>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</si>
  <si>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</si>
  <si>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</si>
  <si>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</si>
  <si>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</si>
  <si>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</si>
  <si>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</si>
  <si>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</si>
  <si>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</si>
  <si>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</si>
  <si>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</si>
  <si>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</si>
  <si>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</si>
  <si>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</si>
  <si>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</si>
  <si>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</si>
  <si>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Total 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</si>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</sst>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auto="1"/>
      </bottom>
      <diagonal/>
    </border>
  </borders>
  <cellStyleXfs count="3">
    <xf numFmtId="0" fontId="0" fillId="0" borderId="0"/>
    <xf numFmtId="0" fontId="1" fillId="0" borderId="0"/>
    <xf numFmtId="0" fontId="1" fillId="0" borderId="0"/>
  </cellStyleXfs>
  <cellXfs count="43">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xf numFmtId="0" fontId="0" fillId="0" borderId="14" xfId="0" applyBorder="1"/>
    <xf numFmtId="4" fontId="0" fillId="0" borderId="14" xfId="0" applyNumberFormat="1" applyBorder="1"/>
    <xf numFmtId="10" fontId="0" fillId="0" borderId="14" xfId="0" applyNumberForma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2313.3668888888892</c:v>
                </c:pt>
                <c:pt idx="1">
                  <c:v>967.56788888888889</c:v>
                </c:pt>
                <c:pt idx="2">
                  <c:v>214.45788888888887</c:v>
                </c:pt>
                <c:pt idx="3">
                  <c:v>2856.3529999999996</c:v>
                </c:pt>
                <c:pt idx="4">
                  <c:v>338.57966666666658</c:v>
                </c:pt>
                <c:pt idx="5">
                  <c:v>7143.0436666666674</c:v>
                </c:pt>
                <c:pt idx="6">
                  <c:v>98.54266666666669</c:v>
                </c:pt>
                <c:pt idx="7">
                  <c:v>0</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25400</xdr:colOff>
      <xdr:row>0</xdr:row>
      <xdr:rowOff>79374</xdr:rowOff>
    </xdr:from>
    <xdr:to>
      <xdr:col>1</xdr:col>
      <xdr:colOff>1705770</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142875</xdr:rowOff>
    </xdr:from>
    <xdr:to>
      <xdr:col>1</xdr:col>
      <xdr:colOff>1723231</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112031</xdr:colOff>
      <xdr:row>0</xdr:row>
      <xdr:rowOff>162377</xdr:rowOff>
    </xdr:from>
    <xdr:to>
      <xdr:col>0</xdr:col>
      <xdr:colOff>6717165</xdr:colOff>
      <xdr:row>42</xdr:row>
      <xdr:rowOff>47284</xdr:rowOff>
    </xdr:to>
    <xdr:sp macro="" textlink="">
      <xdr:nvSpPr>
        <xdr:cNvPr id="3" name="TextBox 2">
          <a:extLst>
            <a:ext uri="{FF2B5EF4-FFF2-40B4-BE49-F238E27FC236}">
              <a16:creationId xmlns:a16="http://schemas.microsoft.com/office/drawing/2014/main" id="{40311560-E8EF-49EE-947F-B288EE7C063A}"/>
            </a:ext>
          </a:extLst>
        </xdr:cNvPr>
        <xdr:cNvSpPr txBox="1"/>
      </xdr:nvSpPr>
      <xdr:spPr>
        <a:xfrm>
          <a:off x="112031" y="162377"/>
          <a:ext cx="6605134" cy="864790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46" totalsRowShown="0" headerRowDxfId="118">
  <autoFilter ref="A1:AG46"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3AD40241-8ECB-476D-9DAF-6E80E838BE0B}"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779B9B02-E036-41D6-B810-CB4F857B75ED}"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46" totalsRowShown="0" headerRowDxfId="89">
  <autoFilter ref="A1:AQ46"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tableColumn id="26" xr3:uid="{0D502EA3-8B73-4E53-B9C7-26F240A87575}" name="Total Contract Hours" dataDxfId="86"/>
    <tableColumn id="33" xr3:uid="{590BA50A-40A3-48BC-9110-88700F13FF18}" name="Percent Contract Hours" dataDxfId="85"/>
    <tableColumn id="23" xr3:uid="{B02D4CD1-018F-4B81-BBA7-F799E34C453E}" name="RN Hours (w/ Admin, DON)" dataDxfId="84"/>
    <tableColumn id="50" xr3:uid="{D99951CB-6DDC-4FF6-9C20-A8D02896E17A}" name="RN Hours Contract (W/ Admin, DON)" dataDxfId="83"/>
    <tableColumn id="51" xr3:uid="{85A13AF0-E305-46CD-AD37-58866044F50E}" name="Percent RN Contract ALL" dataDxfId="82"/>
    <tableColumn id="9" xr3:uid="{B35C4F8E-D214-49B0-B14C-4B9EA2C1EE29}" name="RN Hours" dataDxfId="81"/>
    <tableColumn id="10" xr3:uid="{E2B2F6C1-3AFE-405F-A4E7-C8B1CC2654A1}" name="RN Hours Contract" dataDxfId="80"/>
    <tableColumn id="49" xr3:uid="{91A29E08-E8F1-4A19-AED2-FF5AE1FB2C61}" name="Percent RN Contract" dataDxfId="79"/>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tableColumn id="7" xr3:uid="{BAC2970C-BDD1-462D-9123-25C541A0D5E0}" name="RN DON Hours" dataDxfId="75"/>
    <tableColumn id="22" xr3:uid="{3833517D-2316-4C62-A456-4293F1C02CAA}" name="RN DON Hours Contract" dataDxfId="74"/>
    <tableColumn id="47" xr3:uid="{ED3DE9AB-4398-4BF2-BD4F-8D0BCEA9F330}" name="Percent RN DON Contract" dataDxfId="73"/>
    <tableColumn id="27" xr3:uid="{F06ED4A0-2FE2-4220-8A5F-09FEF2AAB9E6}" name="LPN Hours (w/ Admin)" dataDxfId="72"/>
    <tableColumn id="40" xr3:uid="{9979EEE7-5D52-4C36-A8E4-E87F776355E0}" name="LPN Contract Hours (w/ Admin)" dataDxfId="71"/>
    <tableColumn id="41" xr3:uid="{BECB4C08-07E6-4C10-A68A-AA5BB7539817}" name="Percent LPN ALL Contract" dataDxfId="70"/>
    <tableColumn id="11" xr3:uid="{B950DE52-183E-4249-8EE7-C0BA1FE8EDE5}" name="LPN Hours" dataDxfId="69"/>
    <tableColumn id="12" xr3:uid="{1BCCBB0C-1923-4B6E-8C18-8E82CE184E85}" name="LPN Hours Contract" dataDxfId="68"/>
    <tableColumn id="39" xr3:uid="{B8E7B840-747D-4268-AB96-5E91F63E3295}" name="Percent LPN Only Contract" dataDxfId="67"/>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tableColumn id="28" xr3:uid="{D0E62840-DD37-4480-BE0C-9E835D873FD6}" name="Total CNA, NA in Training, Med Aide/Tech Hours" dataDxfId="63"/>
    <tableColumn id="42" xr3:uid="{EFE23B84-8ABE-490A-9ABD-5A9130793F53}" name="CNA/NA/Med Aide Contract Hours" dataDxfId="62"/>
    <tableColumn id="37" xr3:uid="{157E4A30-0A42-49E6-A607-1EDF2966CC31}" name="Percent CNA/NA/Med Aide Contract" dataDxfId="61"/>
    <tableColumn id="13" xr3:uid="{18C3245F-B7D5-4358-AF85-6FB1BBDCAC07}" name="CNA Hours" dataDxfId="60"/>
    <tableColumn id="14" xr3:uid="{07B97013-452C-44AF-9AD8-FC02288C357A}" name="CNA Hours Contract" dataDxfId="59"/>
    <tableColumn id="36" xr3:uid="{CF02D1D7-82D8-4218-B6A7-7C578177669E}" name="Percent CNA Contract" dataDxfId="58"/>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46" totalsRowShown="0" headerRowDxfId="50">
  <autoFilter ref="A1:AI46"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48"/>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3.1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109</v>
      </c>
      <c r="B1" s="5" t="s">
        <v>111</v>
      </c>
      <c r="C1" s="5" t="s">
        <v>127</v>
      </c>
      <c r="D1" s="5" t="s">
        <v>112</v>
      </c>
      <c r="E1" s="5" t="s">
        <v>113</v>
      </c>
      <c r="F1" s="5" t="s">
        <v>136</v>
      </c>
      <c r="G1" s="5" t="s">
        <v>258</v>
      </c>
      <c r="H1" s="5" t="s">
        <v>259</v>
      </c>
      <c r="I1" s="5" t="s">
        <v>260</v>
      </c>
      <c r="J1" s="5" t="s">
        <v>128</v>
      </c>
      <c r="K1" s="5" t="s">
        <v>226</v>
      </c>
      <c r="L1" s="5" t="s">
        <v>199</v>
      </c>
      <c r="M1" s="5" t="s">
        <v>196</v>
      </c>
      <c r="N1" s="5" t="s">
        <v>117</v>
      </c>
      <c r="O1" s="5" t="s">
        <v>118</v>
      </c>
      <c r="P1" s="5" t="s">
        <v>200</v>
      </c>
      <c r="Q1" s="5" t="s">
        <v>197</v>
      </c>
      <c r="R1" s="5" t="s">
        <v>131</v>
      </c>
      <c r="S1" s="5" t="s">
        <v>198</v>
      </c>
      <c r="T1" s="5" t="s">
        <v>116</v>
      </c>
      <c r="U1" s="5" t="s">
        <v>192</v>
      </c>
      <c r="V1" s="5" t="s">
        <v>132</v>
      </c>
      <c r="W1" s="5" t="s">
        <v>135</v>
      </c>
      <c r="X1" s="5" t="s">
        <v>119</v>
      </c>
      <c r="Y1" s="5" t="s">
        <v>152</v>
      </c>
      <c r="Z1" s="5" t="s">
        <v>150</v>
      </c>
      <c r="AA1" s="5" t="s">
        <v>120</v>
      </c>
      <c r="AB1" s="5" t="s">
        <v>151</v>
      </c>
      <c r="AC1" s="5" t="s">
        <v>121</v>
      </c>
      <c r="AD1" s="5" t="s">
        <v>193</v>
      </c>
      <c r="AE1" s="5" t="s">
        <v>153</v>
      </c>
      <c r="AF1" s="5" t="s">
        <v>110</v>
      </c>
      <c r="AG1" s="5" t="s">
        <v>154</v>
      </c>
    </row>
    <row r="2" spans="1:43" x14ac:dyDescent="0.2">
      <c r="A2" t="s">
        <v>45</v>
      </c>
      <c r="B2" t="s">
        <v>47</v>
      </c>
      <c r="C2" t="s">
        <v>95</v>
      </c>
      <c r="D2" t="s">
        <v>106</v>
      </c>
      <c r="E2" s="3">
        <v>89.577777777777783</v>
      </c>
      <c r="F2" s="3">
        <f>Table3[[#This Row],[Total Hours Nurse Staffing]]/Table3[[#This Row],[MDS Census]]</f>
        <v>3.7491627387744977</v>
      </c>
      <c r="G2" s="3">
        <f>Table3[[#This Row],[Total Direct Care Staff Hours]]/Table3[[#This Row],[MDS Census]]</f>
        <v>3.5082485735549489</v>
      </c>
      <c r="H2" s="3">
        <f>Table3[[#This Row],[Total RN Hours (w/ Admin, DON)]]/Table3[[#This Row],[MDS Census]]</f>
        <v>0.93605805011163468</v>
      </c>
      <c r="I2" s="3">
        <f>Table3[[#This Row],[RN Hours (excl. Admin, DON)]]/Table3[[#This Row],[MDS Census]]</f>
        <v>0.69514388489208634</v>
      </c>
      <c r="J2" s="3">
        <f t="shared" ref="J2:J3" si="0">SUM(L2,P2,S2)</f>
        <v>335.8416666666667</v>
      </c>
      <c r="K2" s="3">
        <f>SUM(Table3[[#This Row],[RN Hours (excl. Admin, DON)]], Table3[[#This Row],[LPN Hours (excl. Admin)]], Table3[[#This Row],[CNA Hours]], Table3[[#This Row],[NA TR Hours]], Table3[[#This Row],[Med Aide/Tech Hours]])</f>
        <v>314.26111111111112</v>
      </c>
      <c r="L2" s="3">
        <f>SUM(Table3[[#This Row],[RN Hours (excl. Admin, DON)]:[RN DON Hours]])</f>
        <v>83.85</v>
      </c>
      <c r="M2" s="3">
        <v>62.269444444444446</v>
      </c>
      <c r="N2" s="3">
        <v>19.705555555555556</v>
      </c>
      <c r="O2" s="3">
        <v>1.875</v>
      </c>
      <c r="P2" s="3">
        <f>SUM(Table3[[#This Row],[LPN Hours (excl. Admin)]:[LPN Admin Hours]])</f>
        <v>96.347222222222229</v>
      </c>
      <c r="Q2" s="3">
        <v>96.347222222222229</v>
      </c>
      <c r="R2" s="3">
        <v>0</v>
      </c>
      <c r="S2" s="3">
        <f>SUM(Table3[[#This Row],[CNA Hours]], Table3[[#This Row],[NA TR Hours]], Table3[[#This Row],[Med Aide/Tech Hours]])</f>
        <v>155.64444444444445</v>
      </c>
      <c r="T2" s="3">
        <v>155.64444444444445</v>
      </c>
      <c r="U2" s="3">
        <v>0</v>
      </c>
      <c r="V2" s="3">
        <v>0</v>
      </c>
      <c r="W2" s="3">
        <f>SUM(Table3[[#This Row],[RN Hours Contract]:[Med Aide Hours Contract]])</f>
        <v>0</v>
      </c>
      <c r="X2" s="3">
        <v>0</v>
      </c>
      <c r="Y2" s="3">
        <v>0</v>
      </c>
      <c r="Z2" s="3">
        <v>0</v>
      </c>
      <c r="AA2" s="3">
        <v>0</v>
      </c>
      <c r="AB2" s="3">
        <v>0</v>
      </c>
      <c r="AC2" s="3">
        <v>0</v>
      </c>
      <c r="AD2" s="3">
        <v>0</v>
      </c>
      <c r="AE2" s="3">
        <v>0</v>
      </c>
      <c r="AF2" t="s">
        <v>0</v>
      </c>
      <c r="AG2" s="13">
        <v>3</v>
      </c>
      <c r="AQ2"/>
    </row>
    <row r="3" spans="1:43" x14ac:dyDescent="0.2">
      <c r="A3" t="s">
        <v>45</v>
      </c>
      <c r="B3" t="s">
        <v>48</v>
      </c>
      <c r="C3" t="s">
        <v>95</v>
      </c>
      <c r="D3" t="s">
        <v>106</v>
      </c>
      <c r="E3" s="3">
        <v>119.5</v>
      </c>
      <c r="F3" s="3">
        <f>Table3[[#This Row],[Total Hours Nurse Staffing]]/Table3[[#This Row],[MDS Census]]</f>
        <v>3.6159163179916316</v>
      </c>
      <c r="G3" s="3">
        <f>Table3[[#This Row],[Total Direct Care Staff Hours]]/Table3[[#This Row],[MDS Census]]</f>
        <v>3.2564853556485356</v>
      </c>
      <c r="H3" s="3">
        <f>Table3[[#This Row],[Total RN Hours (w/ Admin, DON)]]/Table3[[#This Row],[MDS Census]]</f>
        <v>1.0265383542538353</v>
      </c>
      <c r="I3" s="3">
        <f>Table3[[#This Row],[RN Hours (excl. Admin, DON)]]/Table3[[#This Row],[MDS Census]]</f>
        <v>0.75437749883774985</v>
      </c>
      <c r="J3" s="3">
        <f t="shared" si="0"/>
        <v>432.10199999999998</v>
      </c>
      <c r="K3" s="3">
        <f>SUM(Table3[[#This Row],[RN Hours (excl. Admin, DON)]], Table3[[#This Row],[LPN Hours (excl. Admin)]], Table3[[#This Row],[CNA Hours]], Table3[[#This Row],[NA TR Hours]], Table3[[#This Row],[Med Aide/Tech Hours]])</f>
        <v>389.15</v>
      </c>
      <c r="L3" s="3">
        <f>SUM(Table3[[#This Row],[RN Hours (excl. Admin, DON)]:[RN DON Hours]])</f>
        <v>122.67133333333332</v>
      </c>
      <c r="M3" s="3">
        <v>90.148111111111106</v>
      </c>
      <c r="N3" s="3">
        <v>27.629888888888889</v>
      </c>
      <c r="O3" s="3">
        <v>4.8933333333333335</v>
      </c>
      <c r="P3" s="3">
        <f>SUM(Table3[[#This Row],[LPN Hours (excl. Admin)]:[LPN Admin Hours]])</f>
        <v>75.443777777777768</v>
      </c>
      <c r="Q3" s="3">
        <v>65.015000000000001</v>
      </c>
      <c r="R3" s="3">
        <v>10.428777777777775</v>
      </c>
      <c r="S3" s="3">
        <f>SUM(Table3[[#This Row],[CNA Hours]], Table3[[#This Row],[NA TR Hours]], Table3[[#This Row],[Med Aide/Tech Hours]])</f>
        <v>233.9868888888889</v>
      </c>
      <c r="T3" s="3">
        <v>233.9868888888889</v>
      </c>
      <c r="U3" s="3">
        <v>0</v>
      </c>
      <c r="V3" s="3">
        <v>0</v>
      </c>
      <c r="W3" s="3">
        <f>SUM(Table3[[#This Row],[RN Hours Contract]:[Med Aide Hours Contract]])</f>
        <v>0</v>
      </c>
      <c r="X3" s="3">
        <v>0</v>
      </c>
      <c r="Y3" s="3">
        <v>0</v>
      </c>
      <c r="Z3" s="3">
        <v>0</v>
      </c>
      <c r="AA3" s="3">
        <v>0</v>
      </c>
      <c r="AB3" s="3">
        <v>0</v>
      </c>
      <c r="AC3" s="3">
        <v>0</v>
      </c>
      <c r="AD3" s="3">
        <v>0</v>
      </c>
      <c r="AE3" s="3">
        <v>0</v>
      </c>
      <c r="AF3" t="s">
        <v>1</v>
      </c>
      <c r="AG3" s="13">
        <v>3</v>
      </c>
      <c r="AQ3"/>
    </row>
    <row r="4" spans="1:43" x14ac:dyDescent="0.2">
      <c r="A4" t="s">
        <v>45</v>
      </c>
      <c r="B4" t="s">
        <v>49</v>
      </c>
      <c r="C4" t="s">
        <v>95</v>
      </c>
      <c r="D4" t="s">
        <v>106</v>
      </c>
      <c r="E4" s="3">
        <v>9.1111111111111107</v>
      </c>
      <c r="F4" s="3">
        <f>Table3[[#This Row],[Total Hours Nurse Staffing]]/Table3[[#This Row],[MDS Census]]</f>
        <v>4.2149512195121952</v>
      </c>
      <c r="G4" s="3">
        <f>Table3[[#This Row],[Total Direct Care Staff Hours]]/Table3[[#This Row],[MDS Census]]</f>
        <v>3.7871341463414638</v>
      </c>
      <c r="H4" s="3">
        <f>Table3[[#This Row],[Total RN Hours (w/ Admin, DON)]]/Table3[[#This Row],[MDS Census]]</f>
        <v>1.5331707317073171</v>
      </c>
      <c r="I4" s="3">
        <f>Table3[[#This Row],[RN Hours (excl. Admin, DON)]]/Table3[[#This Row],[MDS Census]]</f>
        <v>1.1053536585365853</v>
      </c>
      <c r="J4" s="3">
        <f t="shared" ref="J4:J46" si="1">SUM(L4,P4,S4)</f>
        <v>38.402888888888889</v>
      </c>
      <c r="K4" s="3">
        <f>SUM(Table3[[#This Row],[RN Hours (excl. Admin, DON)]], Table3[[#This Row],[LPN Hours (excl. Admin)]], Table3[[#This Row],[CNA Hours]], Table3[[#This Row],[NA TR Hours]], Table3[[#This Row],[Med Aide/Tech Hours]])</f>
        <v>34.505000000000003</v>
      </c>
      <c r="L4" s="3">
        <f>SUM(Table3[[#This Row],[RN Hours (excl. Admin, DON)]:[RN DON Hours]])</f>
        <v>13.968888888888888</v>
      </c>
      <c r="M4" s="3">
        <v>10.071</v>
      </c>
      <c r="N4" s="3">
        <v>2.3892222222222212</v>
      </c>
      <c r="O4" s="3">
        <v>1.5086666666666664</v>
      </c>
      <c r="P4" s="3">
        <f>SUM(Table3[[#This Row],[LPN Hours (excl. Admin)]:[LPN Admin Hours]])</f>
        <v>4.411888888888889</v>
      </c>
      <c r="Q4" s="3">
        <v>4.411888888888889</v>
      </c>
      <c r="R4" s="3">
        <v>0</v>
      </c>
      <c r="S4" s="3">
        <f>SUM(Table3[[#This Row],[CNA Hours]], Table3[[#This Row],[NA TR Hours]], Table3[[#This Row],[Med Aide/Tech Hours]])</f>
        <v>20.022111111111112</v>
      </c>
      <c r="T4" s="3">
        <v>20.022111111111112</v>
      </c>
      <c r="U4" s="3">
        <v>0</v>
      </c>
      <c r="V4" s="3">
        <v>0</v>
      </c>
      <c r="W4" s="3">
        <f>SUM(Table3[[#This Row],[RN Hours Contract]:[Med Aide Hours Contract]])</f>
        <v>0</v>
      </c>
      <c r="X4" s="3">
        <v>0</v>
      </c>
      <c r="Y4" s="3">
        <v>0</v>
      </c>
      <c r="Z4" s="3">
        <v>0</v>
      </c>
      <c r="AA4" s="3">
        <v>0</v>
      </c>
      <c r="AB4" s="3">
        <v>0</v>
      </c>
      <c r="AC4" s="3">
        <v>0</v>
      </c>
      <c r="AD4" s="3">
        <v>0</v>
      </c>
      <c r="AE4" s="3">
        <v>0</v>
      </c>
      <c r="AF4" t="s">
        <v>2</v>
      </c>
      <c r="AG4" s="13">
        <v>3</v>
      </c>
      <c r="AQ4"/>
    </row>
    <row r="5" spans="1:43" x14ac:dyDescent="0.2">
      <c r="A5" t="s">
        <v>45</v>
      </c>
      <c r="B5" t="s">
        <v>50</v>
      </c>
      <c r="C5" t="s">
        <v>95</v>
      </c>
      <c r="D5" t="s">
        <v>106</v>
      </c>
      <c r="E5" s="3">
        <v>112.88888888888889</v>
      </c>
      <c r="F5" s="3">
        <f>Table3[[#This Row],[Total Hours Nurse Staffing]]/Table3[[#This Row],[MDS Census]]</f>
        <v>4.2502303149606302</v>
      </c>
      <c r="G5" s="3">
        <f>Table3[[#This Row],[Total Direct Care Staff Hours]]/Table3[[#This Row],[MDS Census]]</f>
        <v>3.9874596456692917</v>
      </c>
      <c r="H5" s="3">
        <f>Table3[[#This Row],[Total RN Hours (w/ Admin, DON)]]/Table3[[#This Row],[MDS Census]]</f>
        <v>0.65604527559055115</v>
      </c>
      <c r="I5" s="3">
        <f>Table3[[#This Row],[RN Hours (excl. Admin, DON)]]/Table3[[#This Row],[MDS Census]]</f>
        <v>0.44251181102362208</v>
      </c>
      <c r="J5" s="3">
        <f t="shared" si="1"/>
        <v>479.80377777777778</v>
      </c>
      <c r="K5" s="3">
        <f>SUM(Table3[[#This Row],[RN Hours (excl. Admin, DON)]], Table3[[#This Row],[LPN Hours (excl. Admin)]], Table3[[#This Row],[CNA Hours]], Table3[[#This Row],[NA TR Hours]], Table3[[#This Row],[Med Aide/Tech Hours]])</f>
        <v>450.13988888888889</v>
      </c>
      <c r="L5" s="3">
        <f>SUM(Table3[[#This Row],[RN Hours (excl. Admin, DON)]:[RN DON Hours]])</f>
        <v>74.060222222222222</v>
      </c>
      <c r="M5" s="3">
        <v>49.954666666666668</v>
      </c>
      <c r="N5" s="3">
        <v>17.233333333333334</v>
      </c>
      <c r="O5" s="3">
        <v>6.8722222222222218</v>
      </c>
      <c r="P5" s="3">
        <f>SUM(Table3[[#This Row],[LPN Hours (excl. Admin)]:[LPN Admin Hours]])</f>
        <v>130.26022222222221</v>
      </c>
      <c r="Q5" s="3">
        <v>124.70188888888889</v>
      </c>
      <c r="R5" s="3">
        <v>5.5583333333333336</v>
      </c>
      <c r="S5" s="3">
        <f>SUM(Table3[[#This Row],[CNA Hours]], Table3[[#This Row],[NA TR Hours]], Table3[[#This Row],[Med Aide/Tech Hours]])</f>
        <v>275.48333333333335</v>
      </c>
      <c r="T5" s="3">
        <v>275.48333333333335</v>
      </c>
      <c r="U5" s="3">
        <v>0</v>
      </c>
      <c r="V5" s="3">
        <v>0</v>
      </c>
      <c r="W5" s="3">
        <f>SUM(Table3[[#This Row],[RN Hours Contract]:[Med Aide Hours Contract]])</f>
        <v>176.40755555555558</v>
      </c>
      <c r="X5" s="3">
        <v>0</v>
      </c>
      <c r="Y5" s="3">
        <v>0</v>
      </c>
      <c r="Z5" s="3">
        <v>0</v>
      </c>
      <c r="AA5" s="3">
        <v>41.708333333333336</v>
      </c>
      <c r="AB5" s="3">
        <v>0</v>
      </c>
      <c r="AC5" s="3">
        <v>134.69922222222223</v>
      </c>
      <c r="AD5" s="3">
        <v>0</v>
      </c>
      <c r="AE5" s="3">
        <v>0</v>
      </c>
      <c r="AF5" t="s">
        <v>3</v>
      </c>
      <c r="AG5" s="13">
        <v>3</v>
      </c>
      <c r="AQ5"/>
    </row>
    <row r="6" spans="1:43" x14ac:dyDescent="0.2">
      <c r="A6" t="s">
        <v>45</v>
      </c>
      <c r="B6" t="s">
        <v>51</v>
      </c>
      <c r="C6" t="s">
        <v>96</v>
      </c>
      <c r="D6" t="s">
        <v>106</v>
      </c>
      <c r="E6" s="3">
        <v>133.64444444444445</v>
      </c>
      <c r="F6" s="3">
        <f>Table3[[#This Row],[Total Hours Nurse Staffing]]/Table3[[#This Row],[MDS Census]]</f>
        <v>4.0491187229797143</v>
      </c>
      <c r="G6" s="3">
        <f>Table3[[#This Row],[Total Direct Care Staff Hours]]/Table3[[#This Row],[MDS Census]]</f>
        <v>3.886207183239109</v>
      </c>
      <c r="H6" s="3">
        <f>Table3[[#This Row],[Total RN Hours (w/ Admin, DON)]]/Table3[[#This Row],[MDS Census]]</f>
        <v>0.67659211839042233</v>
      </c>
      <c r="I6" s="3">
        <f>Table3[[#This Row],[RN Hours (excl. Admin, DON)]]/Table3[[#This Row],[MDS Census]]</f>
        <v>0.51368057864981709</v>
      </c>
      <c r="J6" s="3">
        <f t="shared" si="1"/>
        <v>541.14222222222224</v>
      </c>
      <c r="K6" s="3">
        <f>SUM(Table3[[#This Row],[RN Hours (excl. Admin, DON)]], Table3[[#This Row],[LPN Hours (excl. Admin)]], Table3[[#This Row],[CNA Hours]], Table3[[#This Row],[NA TR Hours]], Table3[[#This Row],[Med Aide/Tech Hours]])</f>
        <v>519.37</v>
      </c>
      <c r="L6" s="3">
        <f>SUM(Table3[[#This Row],[RN Hours (excl. Admin, DON)]:[RN DON Hours]])</f>
        <v>90.422777777777782</v>
      </c>
      <c r="M6" s="3">
        <v>68.650555555555556</v>
      </c>
      <c r="N6" s="3">
        <v>16.350000000000001</v>
      </c>
      <c r="O6" s="3">
        <v>5.4222222222222225</v>
      </c>
      <c r="P6" s="3">
        <f>SUM(Table3[[#This Row],[LPN Hours (excl. Admin)]:[LPN Admin Hours]])</f>
        <v>157.76388888888889</v>
      </c>
      <c r="Q6" s="3">
        <v>157.76388888888889</v>
      </c>
      <c r="R6" s="3">
        <v>0</v>
      </c>
      <c r="S6" s="3">
        <f>SUM(Table3[[#This Row],[CNA Hours]], Table3[[#This Row],[NA TR Hours]], Table3[[#This Row],[Med Aide/Tech Hours]])</f>
        <v>292.95555555555558</v>
      </c>
      <c r="T6" s="3">
        <v>292.95555555555558</v>
      </c>
      <c r="U6" s="3">
        <v>0</v>
      </c>
      <c r="V6" s="3">
        <v>0</v>
      </c>
      <c r="W6" s="3">
        <f>SUM(Table3[[#This Row],[RN Hours Contract]:[Med Aide Hours Contract]])</f>
        <v>65.477777777777774</v>
      </c>
      <c r="X6" s="3">
        <v>6.1083333333333334</v>
      </c>
      <c r="Y6" s="3">
        <v>0</v>
      </c>
      <c r="Z6" s="3">
        <v>0</v>
      </c>
      <c r="AA6" s="3">
        <v>9.1083333333333325</v>
      </c>
      <c r="AB6" s="3">
        <v>0</v>
      </c>
      <c r="AC6" s="3">
        <v>50.261111111111113</v>
      </c>
      <c r="AD6" s="3">
        <v>0</v>
      </c>
      <c r="AE6" s="3">
        <v>0</v>
      </c>
      <c r="AF6" t="s">
        <v>4</v>
      </c>
      <c r="AG6" s="13">
        <v>3</v>
      </c>
      <c r="AQ6"/>
    </row>
    <row r="7" spans="1:43" x14ac:dyDescent="0.2">
      <c r="A7" t="s">
        <v>45</v>
      </c>
      <c r="B7" t="s">
        <v>52</v>
      </c>
      <c r="C7" t="s">
        <v>97</v>
      </c>
      <c r="D7" t="s">
        <v>107</v>
      </c>
      <c r="E7" s="3">
        <v>27.388888888888889</v>
      </c>
      <c r="F7" s="3">
        <f>Table3[[#This Row],[Total Hours Nurse Staffing]]/Table3[[#This Row],[MDS Census]]</f>
        <v>6.3480365111561854</v>
      </c>
      <c r="G7" s="3">
        <f>Table3[[#This Row],[Total Direct Care Staff Hours]]/Table3[[#This Row],[MDS Census]]</f>
        <v>5.8346369168356995</v>
      </c>
      <c r="H7" s="3">
        <f>Table3[[#This Row],[Total RN Hours (w/ Admin, DON)]]/Table3[[#This Row],[MDS Census]]</f>
        <v>1.9099026369168355</v>
      </c>
      <c r="I7" s="3">
        <f>Table3[[#This Row],[RN Hours (excl. Admin, DON)]]/Table3[[#This Row],[MDS Census]]</f>
        <v>1.3965030425963487</v>
      </c>
      <c r="J7" s="3">
        <f t="shared" si="1"/>
        <v>173.86566666666664</v>
      </c>
      <c r="K7" s="3">
        <f>SUM(Table3[[#This Row],[RN Hours (excl. Admin, DON)]], Table3[[#This Row],[LPN Hours (excl. Admin)]], Table3[[#This Row],[CNA Hours]], Table3[[#This Row],[NA TR Hours]], Table3[[#This Row],[Med Aide/Tech Hours]])</f>
        <v>159.80422222222222</v>
      </c>
      <c r="L7" s="3">
        <f>SUM(Table3[[#This Row],[RN Hours (excl. Admin, DON)]:[RN DON Hours]])</f>
        <v>52.310111111111105</v>
      </c>
      <c r="M7" s="3">
        <v>38.248666666666665</v>
      </c>
      <c r="N7" s="3">
        <v>11.217000000000001</v>
      </c>
      <c r="O7" s="3">
        <v>2.8444444444444446</v>
      </c>
      <c r="P7" s="3">
        <f>SUM(Table3[[#This Row],[LPN Hours (excl. Admin)]:[LPN Admin Hours]])</f>
        <v>31.219444444444445</v>
      </c>
      <c r="Q7" s="3">
        <v>31.219444444444445</v>
      </c>
      <c r="R7" s="3">
        <v>0</v>
      </c>
      <c r="S7" s="3">
        <f>SUM(Table3[[#This Row],[CNA Hours]], Table3[[#This Row],[NA TR Hours]], Table3[[#This Row],[Med Aide/Tech Hours]])</f>
        <v>90.336111111111109</v>
      </c>
      <c r="T7" s="3">
        <v>90.336111111111109</v>
      </c>
      <c r="U7" s="3">
        <v>0</v>
      </c>
      <c r="V7" s="3">
        <v>0</v>
      </c>
      <c r="W7" s="3">
        <f>SUM(Table3[[#This Row],[RN Hours Contract]:[Med Aide Hours Contract]])</f>
        <v>0</v>
      </c>
      <c r="X7" s="3">
        <v>0</v>
      </c>
      <c r="Y7" s="3">
        <v>0</v>
      </c>
      <c r="Z7" s="3">
        <v>0</v>
      </c>
      <c r="AA7" s="3">
        <v>0</v>
      </c>
      <c r="AB7" s="3">
        <v>0</v>
      </c>
      <c r="AC7" s="3">
        <v>0</v>
      </c>
      <c r="AD7" s="3">
        <v>0</v>
      </c>
      <c r="AE7" s="3">
        <v>0</v>
      </c>
      <c r="AF7" t="s">
        <v>5</v>
      </c>
      <c r="AG7" s="13">
        <v>3</v>
      </c>
      <c r="AQ7"/>
    </row>
    <row r="8" spans="1:43" x14ac:dyDescent="0.2">
      <c r="A8" t="s">
        <v>45</v>
      </c>
      <c r="B8" t="s">
        <v>53</v>
      </c>
      <c r="C8" t="s">
        <v>93</v>
      </c>
      <c r="D8" t="s">
        <v>107</v>
      </c>
      <c r="E8" s="3">
        <v>105.4</v>
      </c>
      <c r="F8" s="3">
        <f>Table3[[#This Row],[Total Hours Nurse Staffing]]/Table3[[#This Row],[MDS Census]]</f>
        <v>4.1304005903436645</v>
      </c>
      <c r="G8" s="3">
        <f>Table3[[#This Row],[Total Direct Care Staff Hours]]/Table3[[#This Row],[MDS Census]]</f>
        <v>3.9324067046173306</v>
      </c>
      <c r="H8" s="3">
        <f>Table3[[#This Row],[Total RN Hours (w/ Admin, DON)]]/Table3[[#This Row],[MDS Census]]</f>
        <v>0.59420303605313096</v>
      </c>
      <c r="I8" s="3">
        <f>Table3[[#This Row],[RN Hours (excl. Admin, DON)]]/Table3[[#This Row],[MDS Census]]</f>
        <v>0.4030613535736875</v>
      </c>
      <c r="J8" s="3">
        <f t="shared" si="1"/>
        <v>435.34422222222224</v>
      </c>
      <c r="K8" s="3">
        <f>SUM(Table3[[#This Row],[RN Hours (excl. Admin, DON)]], Table3[[#This Row],[LPN Hours (excl. Admin)]], Table3[[#This Row],[CNA Hours]], Table3[[#This Row],[NA TR Hours]], Table3[[#This Row],[Med Aide/Tech Hours]])</f>
        <v>414.47566666666665</v>
      </c>
      <c r="L8" s="3">
        <f>SUM(Table3[[#This Row],[RN Hours (excl. Admin, DON)]:[RN DON Hours]])</f>
        <v>62.629000000000005</v>
      </c>
      <c r="M8" s="3">
        <v>42.482666666666667</v>
      </c>
      <c r="N8" s="3">
        <v>15.168555555555557</v>
      </c>
      <c r="O8" s="3">
        <v>4.9777777777777779</v>
      </c>
      <c r="P8" s="3">
        <f>SUM(Table3[[#This Row],[LPN Hours (excl. Admin)]:[LPN Admin Hours]])</f>
        <v>112.26611111111113</v>
      </c>
      <c r="Q8" s="3">
        <v>111.5438888888889</v>
      </c>
      <c r="R8" s="3">
        <v>0.72222222222222221</v>
      </c>
      <c r="S8" s="3">
        <f>SUM(Table3[[#This Row],[CNA Hours]], Table3[[#This Row],[NA TR Hours]], Table3[[#This Row],[Med Aide/Tech Hours]])</f>
        <v>260.44911111111111</v>
      </c>
      <c r="T8" s="3">
        <v>233.8112222222222</v>
      </c>
      <c r="U8" s="3">
        <v>26.637888888888899</v>
      </c>
      <c r="V8" s="3">
        <v>0</v>
      </c>
      <c r="W8" s="3">
        <f>SUM(Table3[[#This Row],[RN Hours Contract]:[Med Aide Hours Contract]])</f>
        <v>68.210444444444434</v>
      </c>
      <c r="X8" s="3">
        <v>0</v>
      </c>
      <c r="Y8" s="3">
        <v>0</v>
      </c>
      <c r="Z8" s="3">
        <v>0</v>
      </c>
      <c r="AA8" s="3">
        <v>13.373888888888887</v>
      </c>
      <c r="AB8" s="3">
        <v>0</v>
      </c>
      <c r="AC8" s="3">
        <v>54.836555555555542</v>
      </c>
      <c r="AD8" s="3">
        <v>0</v>
      </c>
      <c r="AE8" s="3">
        <v>0</v>
      </c>
      <c r="AF8" t="s">
        <v>6</v>
      </c>
      <c r="AG8" s="13">
        <v>3</v>
      </c>
      <c r="AQ8"/>
    </row>
    <row r="9" spans="1:43" x14ac:dyDescent="0.2">
      <c r="A9" t="s">
        <v>45</v>
      </c>
      <c r="B9" t="s">
        <v>54</v>
      </c>
      <c r="C9" t="s">
        <v>95</v>
      </c>
      <c r="D9" t="s">
        <v>106</v>
      </c>
      <c r="E9" s="3">
        <v>72.566666666666663</v>
      </c>
      <c r="F9" s="3">
        <f>Table3[[#This Row],[Total Hours Nurse Staffing]]/Table3[[#This Row],[MDS Census]]</f>
        <v>3.8791149900474657</v>
      </c>
      <c r="G9" s="3">
        <f>Table3[[#This Row],[Total Direct Care Staff Hours]]/Table3[[#This Row],[MDS Census]]</f>
        <v>3.4695299341601595</v>
      </c>
      <c r="H9" s="3">
        <f>Table3[[#This Row],[Total RN Hours (w/ Admin, DON)]]/Table3[[#This Row],[MDS Census]]</f>
        <v>0.7968151890981473</v>
      </c>
      <c r="I9" s="3">
        <f>Table3[[#This Row],[RN Hours (excl. Admin, DON)]]/Table3[[#This Row],[MDS Census]]</f>
        <v>0.40238860817638955</v>
      </c>
      <c r="J9" s="3">
        <f t="shared" si="1"/>
        <v>281.49444444444441</v>
      </c>
      <c r="K9" s="3">
        <f>SUM(Table3[[#This Row],[RN Hours (excl. Admin, DON)]], Table3[[#This Row],[LPN Hours (excl. Admin)]], Table3[[#This Row],[CNA Hours]], Table3[[#This Row],[NA TR Hours]], Table3[[#This Row],[Med Aide/Tech Hours]])</f>
        <v>251.77222222222224</v>
      </c>
      <c r="L9" s="3">
        <f>SUM(Table3[[#This Row],[RN Hours (excl. Admin, DON)]:[RN DON Hours]])</f>
        <v>57.822222222222223</v>
      </c>
      <c r="M9" s="3">
        <v>29.2</v>
      </c>
      <c r="N9" s="3">
        <v>22.933333333333334</v>
      </c>
      <c r="O9" s="3">
        <v>5.6888888888888891</v>
      </c>
      <c r="P9" s="3">
        <f>SUM(Table3[[#This Row],[LPN Hours (excl. Admin)]:[LPN Admin Hours]])</f>
        <v>78.633333333333326</v>
      </c>
      <c r="Q9" s="3">
        <v>77.533333333333331</v>
      </c>
      <c r="R9" s="3">
        <v>1.1000000000000001</v>
      </c>
      <c r="S9" s="3">
        <f>SUM(Table3[[#This Row],[CNA Hours]], Table3[[#This Row],[NA TR Hours]], Table3[[#This Row],[Med Aide/Tech Hours]])</f>
        <v>145.03888888888889</v>
      </c>
      <c r="T9" s="3">
        <v>145.03888888888889</v>
      </c>
      <c r="U9" s="3">
        <v>0</v>
      </c>
      <c r="V9" s="3">
        <v>0</v>
      </c>
      <c r="W9" s="3">
        <f>SUM(Table3[[#This Row],[RN Hours Contract]:[Med Aide Hours Contract]])</f>
        <v>8.2138888888888886</v>
      </c>
      <c r="X9" s="3">
        <v>2.2444444444444445</v>
      </c>
      <c r="Y9" s="3">
        <v>0</v>
      </c>
      <c r="Z9" s="3">
        <v>0</v>
      </c>
      <c r="AA9" s="3">
        <v>1.9</v>
      </c>
      <c r="AB9" s="3">
        <v>0</v>
      </c>
      <c r="AC9" s="3">
        <v>4.0694444444444446</v>
      </c>
      <c r="AD9" s="3">
        <v>0</v>
      </c>
      <c r="AE9" s="3">
        <v>0</v>
      </c>
      <c r="AF9" t="s">
        <v>7</v>
      </c>
      <c r="AG9" s="13">
        <v>3</v>
      </c>
      <c r="AQ9"/>
    </row>
    <row r="10" spans="1:43" x14ac:dyDescent="0.2">
      <c r="A10" t="s">
        <v>45</v>
      </c>
      <c r="B10" t="s">
        <v>55</v>
      </c>
      <c r="C10" t="s">
        <v>95</v>
      </c>
      <c r="D10" t="s">
        <v>106</v>
      </c>
      <c r="E10" s="3">
        <v>87.988888888888894</v>
      </c>
      <c r="F10" s="3">
        <f>Table3[[#This Row],[Total Hours Nurse Staffing]]/Table3[[#This Row],[MDS Census]]</f>
        <v>3.6740017678999872</v>
      </c>
      <c r="G10" s="3">
        <f>Table3[[#This Row],[Total Direct Care Staff Hours]]/Table3[[#This Row],[MDS Census]]</f>
        <v>3.442193458770046</v>
      </c>
      <c r="H10" s="3">
        <f>Table3[[#This Row],[Total RN Hours (w/ Admin, DON)]]/Table3[[#This Row],[MDS Census]]</f>
        <v>0.99301048112135359</v>
      </c>
      <c r="I10" s="3">
        <f>Table3[[#This Row],[RN Hours (excl. Admin, DON)]]/Table3[[#This Row],[MDS Census]]</f>
        <v>0.79791261522919554</v>
      </c>
      <c r="J10" s="3">
        <f t="shared" si="1"/>
        <v>323.27133333333336</v>
      </c>
      <c r="K10" s="3">
        <f>SUM(Table3[[#This Row],[RN Hours (excl. Admin, DON)]], Table3[[#This Row],[LPN Hours (excl. Admin)]], Table3[[#This Row],[CNA Hours]], Table3[[#This Row],[NA TR Hours]], Table3[[#This Row],[Med Aide/Tech Hours]])</f>
        <v>302.87477777777775</v>
      </c>
      <c r="L10" s="3">
        <f>SUM(Table3[[#This Row],[RN Hours (excl. Admin, DON)]:[RN DON Hours]])</f>
        <v>87.373888888888885</v>
      </c>
      <c r="M10" s="3">
        <v>70.207444444444448</v>
      </c>
      <c r="N10" s="3">
        <v>12.366444444444445</v>
      </c>
      <c r="O10" s="3">
        <v>4.8</v>
      </c>
      <c r="P10" s="3">
        <f>SUM(Table3[[#This Row],[LPN Hours (excl. Admin)]:[LPN Admin Hours]])</f>
        <v>81.295000000000002</v>
      </c>
      <c r="Q10" s="3">
        <v>78.064888888888888</v>
      </c>
      <c r="R10" s="3">
        <v>3.2301111111111109</v>
      </c>
      <c r="S10" s="3">
        <f>SUM(Table3[[#This Row],[CNA Hours]], Table3[[#This Row],[NA TR Hours]], Table3[[#This Row],[Med Aide/Tech Hours]])</f>
        <v>154.60244444444444</v>
      </c>
      <c r="T10" s="3">
        <v>145.81644444444444</v>
      </c>
      <c r="U10" s="3">
        <v>8.7859999999999978</v>
      </c>
      <c r="V10" s="3">
        <v>0</v>
      </c>
      <c r="W10" s="3">
        <f>SUM(Table3[[#This Row],[RN Hours Contract]:[Med Aide Hours Contract]])</f>
        <v>0</v>
      </c>
      <c r="X10" s="3">
        <v>0</v>
      </c>
      <c r="Y10" s="3">
        <v>0</v>
      </c>
      <c r="Z10" s="3">
        <v>0</v>
      </c>
      <c r="AA10" s="3">
        <v>0</v>
      </c>
      <c r="AB10" s="3">
        <v>0</v>
      </c>
      <c r="AC10" s="3">
        <v>0</v>
      </c>
      <c r="AD10" s="3">
        <v>0</v>
      </c>
      <c r="AE10" s="3">
        <v>0</v>
      </c>
      <c r="AF10" t="s">
        <v>8</v>
      </c>
      <c r="AG10" s="13">
        <v>3</v>
      </c>
      <c r="AQ10"/>
    </row>
    <row r="11" spans="1:43" x14ac:dyDescent="0.2">
      <c r="A11" t="s">
        <v>45</v>
      </c>
      <c r="B11" t="s">
        <v>56</v>
      </c>
      <c r="C11" t="s">
        <v>97</v>
      </c>
      <c r="D11" t="s">
        <v>107</v>
      </c>
      <c r="E11" s="3">
        <v>95.36666666666666</v>
      </c>
      <c r="F11" s="3">
        <f>Table3[[#This Row],[Total Hours Nurse Staffing]]/Table3[[#This Row],[MDS Census]]</f>
        <v>4.0316614237446116</v>
      </c>
      <c r="G11" s="3">
        <f>Table3[[#This Row],[Total Direct Care Staff Hours]]/Table3[[#This Row],[MDS Census]]</f>
        <v>3.7236700454386571</v>
      </c>
      <c r="H11" s="3">
        <f>Table3[[#This Row],[Total RN Hours (w/ Admin, DON)]]/Table3[[#This Row],[MDS Census]]</f>
        <v>0.89311895607596414</v>
      </c>
      <c r="I11" s="3">
        <f>Table3[[#This Row],[RN Hours (excl. Admin, DON)]]/Table3[[#This Row],[MDS Census]]</f>
        <v>0.58512757777001045</v>
      </c>
      <c r="J11" s="3">
        <f t="shared" si="1"/>
        <v>384.48611111111109</v>
      </c>
      <c r="K11" s="3">
        <f>SUM(Table3[[#This Row],[RN Hours (excl. Admin, DON)]], Table3[[#This Row],[LPN Hours (excl. Admin)]], Table3[[#This Row],[CNA Hours]], Table3[[#This Row],[NA TR Hours]], Table3[[#This Row],[Med Aide/Tech Hours]])</f>
        <v>355.11399999999992</v>
      </c>
      <c r="L11" s="3">
        <f>SUM(Table3[[#This Row],[RN Hours (excl. Admin, DON)]:[RN DON Hours]])</f>
        <v>85.173777777777772</v>
      </c>
      <c r="M11" s="3">
        <v>55.801666666666662</v>
      </c>
      <c r="N11" s="3">
        <v>23.949888888888893</v>
      </c>
      <c r="O11" s="3">
        <v>5.4222222222222225</v>
      </c>
      <c r="P11" s="3">
        <f>SUM(Table3[[#This Row],[LPN Hours (excl. Admin)]:[LPN Admin Hours]])</f>
        <v>92.001888888888885</v>
      </c>
      <c r="Q11" s="3">
        <v>92.001888888888885</v>
      </c>
      <c r="R11" s="3">
        <v>0</v>
      </c>
      <c r="S11" s="3">
        <f>SUM(Table3[[#This Row],[CNA Hours]], Table3[[#This Row],[NA TR Hours]], Table3[[#This Row],[Med Aide/Tech Hours]])</f>
        <v>207.31044444444444</v>
      </c>
      <c r="T11" s="3">
        <v>189.92122222222221</v>
      </c>
      <c r="U11" s="3">
        <v>17.389222222222223</v>
      </c>
      <c r="V11" s="3">
        <v>0</v>
      </c>
      <c r="W11" s="3">
        <f>SUM(Table3[[#This Row],[RN Hours Contract]:[Med Aide Hours Contract]])</f>
        <v>21.419222222222228</v>
      </c>
      <c r="X11" s="3">
        <v>0</v>
      </c>
      <c r="Y11" s="3">
        <v>0</v>
      </c>
      <c r="Z11" s="3">
        <v>0</v>
      </c>
      <c r="AA11" s="3">
        <v>14.554333333333338</v>
      </c>
      <c r="AB11" s="3">
        <v>0</v>
      </c>
      <c r="AC11" s="3">
        <v>6.8648888888888893</v>
      </c>
      <c r="AD11" s="3">
        <v>0</v>
      </c>
      <c r="AE11" s="3">
        <v>0</v>
      </c>
      <c r="AF11" t="s">
        <v>9</v>
      </c>
      <c r="AG11" s="13">
        <v>3</v>
      </c>
      <c r="AQ11"/>
    </row>
    <row r="12" spans="1:43" x14ac:dyDescent="0.2">
      <c r="A12" t="s">
        <v>45</v>
      </c>
      <c r="B12" t="s">
        <v>57</v>
      </c>
      <c r="C12" t="s">
        <v>96</v>
      </c>
      <c r="D12" t="s">
        <v>106</v>
      </c>
      <c r="E12" s="3">
        <v>28.733333333333334</v>
      </c>
      <c r="F12" s="3">
        <f>Table3[[#This Row],[Total Hours Nurse Staffing]]/Table3[[#This Row],[MDS Census]]</f>
        <v>4.2478654292343379</v>
      </c>
      <c r="G12" s="3">
        <f>Table3[[#This Row],[Total Direct Care Staff Hours]]/Table3[[#This Row],[MDS Census]]</f>
        <v>3.8561407579273008</v>
      </c>
      <c r="H12" s="3">
        <f>Table3[[#This Row],[Total RN Hours (w/ Admin, DON)]]/Table3[[#This Row],[MDS Census]]</f>
        <v>1.3530549110595516</v>
      </c>
      <c r="I12" s="3">
        <f>Table3[[#This Row],[RN Hours (excl. Admin, DON)]]/Table3[[#This Row],[MDS Census]]</f>
        <v>0.96133023975251353</v>
      </c>
      <c r="J12" s="3">
        <f t="shared" si="1"/>
        <v>122.05533333333332</v>
      </c>
      <c r="K12" s="3">
        <f>SUM(Table3[[#This Row],[RN Hours (excl. Admin, DON)]], Table3[[#This Row],[LPN Hours (excl. Admin)]], Table3[[#This Row],[CNA Hours]], Table3[[#This Row],[NA TR Hours]], Table3[[#This Row],[Med Aide/Tech Hours]])</f>
        <v>110.79977777777778</v>
      </c>
      <c r="L12" s="3">
        <f>SUM(Table3[[#This Row],[RN Hours (excl. Admin, DON)]:[RN DON Hours]])</f>
        <v>38.87777777777778</v>
      </c>
      <c r="M12" s="3">
        <v>27.622222222222224</v>
      </c>
      <c r="N12" s="3">
        <v>5.7444444444444445</v>
      </c>
      <c r="O12" s="3">
        <v>5.5111111111111111</v>
      </c>
      <c r="P12" s="3">
        <f>SUM(Table3[[#This Row],[LPN Hours (excl. Admin)]:[LPN Admin Hours]])</f>
        <v>18.896999999999998</v>
      </c>
      <c r="Q12" s="3">
        <v>18.896999999999998</v>
      </c>
      <c r="R12" s="3">
        <v>0</v>
      </c>
      <c r="S12" s="3">
        <f>SUM(Table3[[#This Row],[CNA Hours]], Table3[[#This Row],[NA TR Hours]], Table3[[#This Row],[Med Aide/Tech Hours]])</f>
        <v>64.280555555555551</v>
      </c>
      <c r="T12" s="3">
        <v>64.280555555555551</v>
      </c>
      <c r="U12" s="3">
        <v>0</v>
      </c>
      <c r="V12" s="3">
        <v>0</v>
      </c>
      <c r="W12" s="3">
        <f>SUM(Table3[[#This Row],[RN Hours Contract]:[Med Aide Hours Contract]])</f>
        <v>0</v>
      </c>
      <c r="X12" s="3">
        <v>0</v>
      </c>
      <c r="Y12" s="3">
        <v>0</v>
      </c>
      <c r="Z12" s="3">
        <v>0</v>
      </c>
      <c r="AA12" s="3">
        <v>0</v>
      </c>
      <c r="AB12" s="3">
        <v>0</v>
      </c>
      <c r="AC12" s="3">
        <v>0</v>
      </c>
      <c r="AD12" s="3">
        <v>0</v>
      </c>
      <c r="AE12" s="3">
        <v>0</v>
      </c>
      <c r="AF12" t="s">
        <v>10</v>
      </c>
      <c r="AG12" s="13">
        <v>3</v>
      </c>
      <c r="AQ12"/>
    </row>
    <row r="13" spans="1:43" x14ac:dyDescent="0.2">
      <c r="A13" t="s">
        <v>45</v>
      </c>
      <c r="B13" t="s">
        <v>58</v>
      </c>
      <c r="C13" t="s">
        <v>98</v>
      </c>
      <c r="D13" t="s">
        <v>108</v>
      </c>
      <c r="E13" s="3">
        <v>52.12222222222222</v>
      </c>
      <c r="F13" s="3">
        <f>Table3[[#This Row],[Total Hours Nurse Staffing]]/Table3[[#This Row],[MDS Census]]</f>
        <v>4.6402685994457471</v>
      </c>
      <c r="G13" s="3">
        <f>Table3[[#This Row],[Total Direct Care Staff Hours]]/Table3[[#This Row],[MDS Census]]</f>
        <v>4.3509912598593052</v>
      </c>
      <c r="H13" s="3">
        <f>Table3[[#This Row],[Total RN Hours (w/ Admin, DON)]]/Table3[[#This Row],[MDS Census]]</f>
        <v>1.2188232786186315</v>
      </c>
      <c r="I13" s="3">
        <f>Table3[[#This Row],[RN Hours (excl. Admin, DON)]]/Table3[[#This Row],[MDS Census]]</f>
        <v>0.92954593903218941</v>
      </c>
      <c r="J13" s="3">
        <f t="shared" si="1"/>
        <v>241.86111111111111</v>
      </c>
      <c r="K13" s="3">
        <f>SUM(Table3[[#This Row],[RN Hours (excl. Admin, DON)]], Table3[[#This Row],[LPN Hours (excl. Admin)]], Table3[[#This Row],[CNA Hours]], Table3[[#This Row],[NA TR Hours]], Table3[[#This Row],[Med Aide/Tech Hours]])</f>
        <v>226.78333333333333</v>
      </c>
      <c r="L13" s="3">
        <f>SUM(Table3[[#This Row],[RN Hours (excl. Admin, DON)]:[RN DON Hours]])</f>
        <v>63.527777777777779</v>
      </c>
      <c r="M13" s="3">
        <v>48.45</v>
      </c>
      <c r="N13" s="3">
        <v>10.488888888888889</v>
      </c>
      <c r="O13" s="3">
        <v>4.5888888888888886</v>
      </c>
      <c r="P13" s="3">
        <f>SUM(Table3[[#This Row],[LPN Hours (excl. Admin)]:[LPN Admin Hours]])</f>
        <v>38.4</v>
      </c>
      <c r="Q13" s="3">
        <v>38.4</v>
      </c>
      <c r="R13" s="3">
        <v>0</v>
      </c>
      <c r="S13" s="3">
        <f>SUM(Table3[[#This Row],[CNA Hours]], Table3[[#This Row],[NA TR Hours]], Table3[[#This Row],[Med Aide/Tech Hours]])</f>
        <v>139.93333333333334</v>
      </c>
      <c r="T13" s="3">
        <v>139.93333333333334</v>
      </c>
      <c r="U13" s="3">
        <v>0</v>
      </c>
      <c r="V13" s="3">
        <v>0</v>
      </c>
      <c r="W13" s="3">
        <f>SUM(Table3[[#This Row],[RN Hours Contract]:[Med Aide Hours Contract]])</f>
        <v>0</v>
      </c>
      <c r="X13" s="3">
        <v>0</v>
      </c>
      <c r="Y13" s="3">
        <v>0</v>
      </c>
      <c r="Z13" s="3">
        <v>0</v>
      </c>
      <c r="AA13" s="3">
        <v>0</v>
      </c>
      <c r="AB13" s="3">
        <v>0</v>
      </c>
      <c r="AC13" s="3">
        <v>0</v>
      </c>
      <c r="AD13" s="3">
        <v>0</v>
      </c>
      <c r="AE13" s="3">
        <v>0</v>
      </c>
      <c r="AF13" t="s">
        <v>11</v>
      </c>
      <c r="AG13" s="13">
        <v>3</v>
      </c>
      <c r="AQ13"/>
    </row>
    <row r="14" spans="1:43" x14ac:dyDescent="0.2">
      <c r="A14" t="s">
        <v>45</v>
      </c>
      <c r="B14" t="s">
        <v>59</v>
      </c>
      <c r="C14" t="s">
        <v>99</v>
      </c>
      <c r="D14" t="s">
        <v>108</v>
      </c>
      <c r="E14" s="3">
        <v>122.68888888888888</v>
      </c>
      <c r="F14" s="3">
        <f>Table3[[#This Row],[Total Hours Nurse Staffing]]/Table3[[#This Row],[MDS Census]]</f>
        <v>4.127531244339794</v>
      </c>
      <c r="G14" s="3">
        <f>Table3[[#This Row],[Total Direct Care Staff Hours]]/Table3[[#This Row],[MDS Census]]</f>
        <v>2.6118637927911617</v>
      </c>
      <c r="H14" s="3">
        <f>Table3[[#This Row],[Total RN Hours (w/ Admin, DON)]]/Table3[[#This Row],[MDS Census]]</f>
        <v>0.85150335084223872</v>
      </c>
      <c r="I14" s="3">
        <f>Table3[[#This Row],[RN Hours (excl. Admin, DON)]]/Table3[[#This Row],[MDS Census]]</f>
        <v>0.33193262090201053</v>
      </c>
      <c r="J14" s="3">
        <f t="shared" si="1"/>
        <v>506.40222222222229</v>
      </c>
      <c r="K14" s="3">
        <f>SUM(Table3[[#This Row],[RN Hours (excl. Admin, DON)]], Table3[[#This Row],[LPN Hours (excl. Admin)]], Table3[[#This Row],[CNA Hours]], Table3[[#This Row],[NA TR Hours]], Table3[[#This Row],[Med Aide/Tech Hours]])</f>
        <v>320.44666666666672</v>
      </c>
      <c r="L14" s="3">
        <f>SUM(Table3[[#This Row],[RN Hours (excl. Admin, DON)]:[RN DON Hours]])</f>
        <v>104.47</v>
      </c>
      <c r="M14" s="3">
        <v>40.724444444444444</v>
      </c>
      <c r="N14" s="3">
        <v>59.745555555555562</v>
      </c>
      <c r="O14" s="3">
        <v>4</v>
      </c>
      <c r="P14" s="3">
        <f>SUM(Table3[[#This Row],[LPN Hours (excl. Admin)]:[LPN Admin Hours]])</f>
        <v>129.32777777777781</v>
      </c>
      <c r="Q14" s="3">
        <v>7.1177777777777784</v>
      </c>
      <c r="R14" s="3">
        <v>122.21000000000004</v>
      </c>
      <c r="S14" s="3">
        <f>SUM(Table3[[#This Row],[CNA Hours]], Table3[[#This Row],[NA TR Hours]], Table3[[#This Row],[Med Aide/Tech Hours]])</f>
        <v>272.60444444444448</v>
      </c>
      <c r="T14" s="3">
        <v>272.60444444444448</v>
      </c>
      <c r="U14" s="3">
        <v>0</v>
      </c>
      <c r="V14" s="3">
        <v>0</v>
      </c>
      <c r="W14" s="3">
        <f>SUM(Table3[[#This Row],[RN Hours Contract]:[Med Aide Hours Contract]])</f>
        <v>0</v>
      </c>
      <c r="X14" s="3">
        <v>0</v>
      </c>
      <c r="Y14" s="3">
        <v>0</v>
      </c>
      <c r="Z14" s="3">
        <v>0</v>
      </c>
      <c r="AA14" s="3">
        <v>0</v>
      </c>
      <c r="AB14" s="3">
        <v>0</v>
      </c>
      <c r="AC14" s="3">
        <v>0</v>
      </c>
      <c r="AD14" s="3">
        <v>0</v>
      </c>
      <c r="AE14" s="3">
        <v>0</v>
      </c>
      <c r="AF14" t="s">
        <v>12</v>
      </c>
      <c r="AG14" s="13">
        <v>3</v>
      </c>
      <c r="AQ14"/>
    </row>
    <row r="15" spans="1:43" x14ac:dyDescent="0.2">
      <c r="A15" t="s">
        <v>45</v>
      </c>
      <c r="B15" t="s">
        <v>60</v>
      </c>
      <c r="C15" t="s">
        <v>100</v>
      </c>
      <c r="D15" t="s">
        <v>106</v>
      </c>
      <c r="E15" s="3">
        <v>48.611111111111114</v>
      </c>
      <c r="F15" s="3">
        <f>Table3[[#This Row],[Total Hours Nurse Staffing]]/Table3[[#This Row],[MDS Census]]</f>
        <v>4.3415748571428567</v>
      </c>
      <c r="G15" s="3">
        <f>Table3[[#This Row],[Total Direct Care Staff Hours]]/Table3[[#This Row],[MDS Census]]</f>
        <v>4.1331542857142853</v>
      </c>
      <c r="H15" s="3">
        <f>Table3[[#This Row],[Total RN Hours (w/ Admin, DON)]]/Table3[[#This Row],[MDS Census]]</f>
        <v>1.1031405714285714</v>
      </c>
      <c r="I15" s="3">
        <f>Table3[[#This Row],[RN Hours (excl. Admin, DON)]]/Table3[[#This Row],[MDS Census]]</f>
        <v>0.89471999999999996</v>
      </c>
      <c r="J15" s="3">
        <f t="shared" si="1"/>
        <v>211.04877777777779</v>
      </c>
      <c r="K15" s="3">
        <f>SUM(Table3[[#This Row],[RN Hours (excl. Admin, DON)]], Table3[[#This Row],[LPN Hours (excl. Admin)]], Table3[[#This Row],[CNA Hours]], Table3[[#This Row],[NA TR Hours]], Table3[[#This Row],[Med Aide/Tech Hours]])</f>
        <v>200.91722222222222</v>
      </c>
      <c r="L15" s="3">
        <f>SUM(Table3[[#This Row],[RN Hours (excl. Admin, DON)]:[RN DON Hours]])</f>
        <v>53.62488888888889</v>
      </c>
      <c r="M15" s="3">
        <v>43.493333333333332</v>
      </c>
      <c r="N15" s="3">
        <v>7.7315555555555573</v>
      </c>
      <c r="O15" s="3">
        <v>2.4</v>
      </c>
      <c r="P15" s="3">
        <f>SUM(Table3[[#This Row],[LPN Hours (excl. Admin)]:[LPN Admin Hours]])</f>
        <v>82.431222222222232</v>
      </c>
      <c r="Q15" s="3">
        <v>82.431222222222232</v>
      </c>
      <c r="R15" s="3">
        <v>0</v>
      </c>
      <c r="S15" s="3">
        <f>SUM(Table3[[#This Row],[CNA Hours]], Table3[[#This Row],[NA TR Hours]], Table3[[#This Row],[Med Aide/Tech Hours]])</f>
        <v>74.992666666666665</v>
      </c>
      <c r="T15" s="3">
        <v>74.992666666666665</v>
      </c>
      <c r="U15" s="3">
        <v>0</v>
      </c>
      <c r="V15" s="3">
        <v>0</v>
      </c>
      <c r="W15" s="3">
        <f>SUM(Table3[[#This Row],[RN Hours Contract]:[Med Aide Hours Contract]])</f>
        <v>0</v>
      </c>
      <c r="X15" s="3">
        <v>0</v>
      </c>
      <c r="Y15" s="3">
        <v>0</v>
      </c>
      <c r="Z15" s="3">
        <v>0</v>
      </c>
      <c r="AA15" s="3">
        <v>0</v>
      </c>
      <c r="AB15" s="3">
        <v>0</v>
      </c>
      <c r="AC15" s="3">
        <v>0</v>
      </c>
      <c r="AD15" s="3">
        <v>0</v>
      </c>
      <c r="AE15" s="3">
        <v>0</v>
      </c>
      <c r="AF15" t="s">
        <v>13</v>
      </c>
      <c r="AG15" s="13">
        <v>3</v>
      </c>
      <c r="AQ15"/>
    </row>
    <row r="16" spans="1:43" x14ac:dyDescent="0.2">
      <c r="A16" t="s">
        <v>45</v>
      </c>
      <c r="B16" t="s">
        <v>61</v>
      </c>
      <c r="C16" t="s">
        <v>100</v>
      </c>
      <c r="D16" t="s">
        <v>106</v>
      </c>
      <c r="E16" s="3">
        <v>66.711111111111109</v>
      </c>
      <c r="F16" s="3">
        <f>Table3[[#This Row],[Total Hours Nurse Staffing]]/Table3[[#This Row],[MDS Census]]</f>
        <v>4.1200283144570289</v>
      </c>
      <c r="G16" s="3">
        <f>Table3[[#This Row],[Total Direct Care Staff Hours]]/Table3[[#This Row],[MDS Census]]</f>
        <v>3.6596369087275153</v>
      </c>
      <c r="H16" s="3">
        <f>Table3[[#This Row],[Total RN Hours (w/ Admin, DON)]]/Table3[[#This Row],[MDS Census]]</f>
        <v>1.2735443037974683</v>
      </c>
      <c r="I16" s="3">
        <f>Table3[[#This Row],[RN Hours (excl. Admin, DON)]]/Table3[[#This Row],[MDS Census]]</f>
        <v>0.81315289806795477</v>
      </c>
      <c r="J16" s="3">
        <f t="shared" si="1"/>
        <v>274.85166666666669</v>
      </c>
      <c r="K16" s="3">
        <f>SUM(Table3[[#This Row],[RN Hours (excl. Admin, DON)]], Table3[[#This Row],[LPN Hours (excl. Admin)]], Table3[[#This Row],[CNA Hours]], Table3[[#This Row],[NA TR Hours]], Table3[[#This Row],[Med Aide/Tech Hours]])</f>
        <v>244.13844444444445</v>
      </c>
      <c r="L16" s="3">
        <f>SUM(Table3[[#This Row],[RN Hours (excl. Admin, DON)]:[RN DON Hours]])</f>
        <v>84.959555555555553</v>
      </c>
      <c r="M16" s="3">
        <v>54.246333333333332</v>
      </c>
      <c r="N16" s="3">
        <v>25.879888888888889</v>
      </c>
      <c r="O16" s="3">
        <v>4.833333333333333</v>
      </c>
      <c r="P16" s="3">
        <f>SUM(Table3[[#This Row],[LPN Hours (excl. Admin)]:[LPN Admin Hours]])</f>
        <v>63.513555555555556</v>
      </c>
      <c r="Q16" s="3">
        <v>63.513555555555556</v>
      </c>
      <c r="R16" s="3">
        <v>0</v>
      </c>
      <c r="S16" s="3">
        <f>SUM(Table3[[#This Row],[CNA Hours]], Table3[[#This Row],[NA TR Hours]], Table3[[#This Row],[Med Aide/Tech Hours]])</f>
        <v>126.37855555555555</v>
      </c>
      <c r="T16" s="3">
        <v>126.37855555555555</v>
      </c>
      <c r="U16" s="3">
        <v>0</v>
      </c>
      <c r="V16" s="3">
        <v>0</v>
      </c>
      <c r="W16" s="3">
        <f>SUM(Table3[[#This Row],[RN Hours Contract]:[Med Aide Hours Contract]])</f>
        <v>10.131333333333334</v>
      </c>
      <c r="X16" s="3">
        <v>0</v>
      </c>
      <c r="Y16" s="3">
        <v>0</v>
      </c>
      <c r="Z16" s="3">
        <v>0</v>
      </c>
      <c r="AA16" s="3">
        <v>4.8310000000000013</v>
      </c>
      <c r="AB16" s="3">
        <v>0</v>
      </c>
      <c r="AC16" s="3">
        <v>5.3003333333333327</v>
      </c>
      <c r="AD16" s="3">
        <v>0</v>
      </c>
      <c r="AE16" s="3">
        <v>0</v>
      </c>
      <c r="AF16" t="s">
        <v>14</v>
      </c>
      <c r="AG16" s="13">
        <v>3</v>
      </c>
      <c r="AQ16"/>
    </row>
    <row r="17" spans="1:43" x14ac:dyDescent="0.2">
      <c r="A17" t="s">
        <v>45</v>
      </c>
      <c r="B17" t="s">
        <v>62</v>
      </c>
      <c r="C17" t="s">
        <v>92</v>
      </c>
      <c r="D17" t="s">
        <v>106</v>
      </c>
      <c r="E17" s="3">
        <v>30.433333333333334</v>
      </c>
      <c r="F17" s="3">
        <f>Table3[[#This Row],[Total Hours Nurse Staffing]]/Table3[[#This Row],[MDS Census]]</f>
        <v>6.4363818912011688</v>
      </c>
      <c r="G17" s="3">
        <f>Table3[[#This Row],[Total Direct Care Staff Hours]]/Table3[[#This Row],[MDS Census]]</f>
        <v>5.6602774735304857</v>
      </c>
      <c r="H17" s="3">
        <f>Table3[[#This Row],[Total RN Hours (w/ Admin, DON)]]/Table3[[#This Row],[MDS Census]]</f>
        <v>2.0471887550200805</v>
      </c>
      <c r="I17" s="3">
        <f>Table3[[#This Row],[RN Hours (excl. Admin, DON)]]/Table3[[#This Row],[MDS Census]]</f>
        <v>1.3083242059145674</v>
      </c>
      <c r="J17" s="3">
        <f t="shared" si="1"/>
        <v>195.88055555555556</v>
      </c>
      <c r="K17" s="3">
        <f>SUM(Table3[[#This Row],[RN Hours (excl. Admin, DON)]], Table3[[#This Row],[LPN Hours (excl. Admin)]], Table3[[#This Row],[CNA Hours]], Table3[[#This Row],[NA TR Hours]], Table3[[#This Row],[Med Aide/Tech Hours]])</f>
        <v>172.26111111111112</v>
      </c>
      <c r="L17" s="3">
        <f>SUM(Table3[[#This Row],[RN Hours (excl. Admin, DON)]:[RN DON Hours]])</f>
        <v>62.302777777777784</v>
      </c>
      <c r="M17" s="3">
        <v>39.81666666666667</v>
      </c>
      <c r="N17" s="3">
        <v>17.330555555555556</v>
      </c>
      <c r="O17" s="3">
        <v>5.1555555555555559</v>
      </c>
      <c r="P17" s="3">
        <f>SUM(Table3[[#This Row],[LPN Hours (excl. Admin)]:[LPN Admin Hours]])</f>
        <v>43.713888888888889</v>
      </c>
      <c r="Q17" s="3">
        <v>42.580555555555556</v>
      </c>
      <c r="R17" s="3">
        <v>1.1333333333333333</v>
      </c>
      <c r="S17" s="3">
        <f>SUM(Table3[[#This Row],[CNA Hours]], Table3[[#This Row],[NA TR Hours]], Table3[[#This Row],[Med Aide/Tech Hours]])</f>
        <v>89.86388888888888</v>
      </c>
      <c r="T17" s="3">
        <v>87.424999999999997</v>
      </c>
      <c r="U17" s="3">
        <v>2.4388888888888891</v>
      </c>
      <c r="V17" s="3">
        <v>0</v>
      </c>
      <c r="W17" s="3">
        <f>SUM(Table3[[#This Row],[RN Hours Contract]:[Med Aide Hours Contract]])</f>
        <v>0</v>
      </c>
      <c r="X17" s="3">
        <v>0</v>
      </c>
      <c r="Y17" s="3">
        <v>0</v>
      </c>
      <c r="Z17" s="3">
        <v>0</v>
      </c>
      <c r="AA17" s="3">
        <v>0</v>
      </c>
      <c r="AB17" s="3">
        <v>0</v>
      </c>
      <c r="AC17" s="3">
        <v>0</v>
      </c>
      <c r="AD17" s="3">
        <v>0</v>
      </c>
      <c r="AE17" s="3">
        <v>0</v>
      </c>
      <c r="AF17" t="s">
        <v>15</v>
      </c>
      <c r="AG17" s="13">
        <v>3</v>
      </c>
      <c r="AQ17"/>
    </row>
    <row r="18" spans="1:43" x14ac:dyDescent="0.2">
      <c r="A18" t="s">
        <v>45</v>
      </c>
      <c r="B18" t="s">
        <v>63</v>
      </c>
      <c r="C18" t="s">
        <v>98</v>
      </c>
      <c r="D18" t="s">
        <v>108</v>
      </c>
      <c r="E18" s="3">
        <v>99.688888888888883</v>
      </c>
      <c r="F18" s="3">
        <f>Table3[[#This Row],[Total Hours Nurse Staffing]]/Table3[[#This Row],[MDS Census]]</f>
        <v>3.6496845742309412</v>
      </c>
      <c r="G18" s="3">
        <f>Table3[[#This Row],[Total Direct Care Staff Hours]]/Table3[[#This Row],[MDS Census]]</f>
        <v>3.4170976370931792</v>
      </c>
      <c r="H18" s="3">
        <f>Table3[[#This Row],[Total RN Hours (w/ Admin, DON)]]/Table3[[#This Row],[MDS Census]]</f>
        <v>0.8130695497102095</v>
      </c>
      <c r="I18" s="3">
        <f>Table3[[#This Row],[RN Hours (excl. Admin, DON)]]/Table3[[#This Row],[MDS Census]]</f>
        <v>0.5804826125724476</v>
      </c>
      <c r="J18" s="3">
        <f t="shared" si="1"/>
        <v>363.83300000000003</v>
      </c>
      <c r="K18" s="3">
        <f>SUM(Table3[[#This Row],[RN Hours (excl. Admin, DON)]], Table3[[#This Row],[LPN Hours (excl. Admin)]], Table3[[#This Row],[CNA Hours]], Table3[[#This Row],[NA TR Hours]], Table3[[#This Row],[Med Aide/Tech Hours]])</f>
        <v>340.6466666666667</v>
      </c>
      <c r="L18" s="3">
        <f>SUM(Table3[[#This Row],[RN Hours (excl. Admin, DON)]:[RN DON Hours]])</f>
        <v>81.053999999999988</v>
      </c>
      <c r="M18" s="3">
        <v>57.867666666666665</v>
      </c>
      <c r="N18" s="3">
        <v>18.030777777777779</v>
      </c>
      <c r="O18" s="3">
        <v>5.1555555555555559</v>
      </c>
      <c r="P18" s="3">
        <f>SUM(Table3[[#This Row],[LPN Hours (excl. Admin)]:[LPN Admin Hours]])</f>
        <v>83.336666666666673</v>
      </c>
      <c r="Q18" s="3">
        <v>83.336666666666673</v>
      </c>
      <c r="R18" s="3">
        <v>0</v>
      </c>
      <c r="S18" s="3">
        <f>SUM(Table3[[#This Row],[CNA Hours]], Table3[[#This Row],[NA TR Hours]], Table3[[#This Row],[Med Aide/Tech Hours]])</f>
        <v>199.44233333333335</v>
      </c>
      <c r="T18" s="3">
        <v>188.43533333333335</v>
      </c>
      <c r="U18" s="3">
        <v>11.007000000000003</v>
      </c>
      <c r="V18" s="3">
        <v>0</v>
      </c>
      <c r="W18" s="3">
        <f>SUM(Table3[[#This Row],[RN Hours Contract]:[Med Aide Hours Contract]])</f>
        <v>8.8116666666666656</v>
      </c>
      <c r="X18" s="3">
        <v>0</v>
      </c>
      <c r="Y18" s="3">
        <v>0</v>
      </c>
      <c r="Z18" s="3">
        <v>0</v>
      </c>
      <c r="AA18" s="3">
        <v>7.4529999999999994</v>
      </c>
      <c r="AB18" s="3">
        <v>0</v>
      </c>
      <c r="AC18" s="3">
        <v>1.3586666666666667</v>
      </c>
      <c r="AD18" s="3">
        <v>0</v>
      </c>
      <c r="AE18" s="3">
        <v>0</v>
      </c>
      <c r="AF18" t="s">
        <v>16</v>
      </c>
      <c r="AG18" s="13">
        <v>3</v>
      </c>
      <c r="AQ18"/>
    </row>
    <row r="19" spans="1:43" x14ac:dyDescent="0.2">
      <c r="A19" t="s">
        <v>45</v>
      </c>
      <c r="B19" t="s">
        <v>64</v>
      </c>
      <c r="C19" t="s">
        <v>95</v>
      </c>
      <c r="D19" t="s">
        <v>106</v>
      </c>
      <c r="E19" s="3">
        <v>112.42222222222222</v>
      </c>
      <c r="F19" s="3">
        <f>Table3[[#This Row],[Total Hours Nurse Staffing]]/Table3[[#This Row],[MDS Census]]</f>
        <v>3.7659428740857881</v>
      </c>
      <c r="G19" s="3">
        <f>Table3[[#This Row],[Total Direct Care Staff Hours]]/Table3[[#This Row],[MDS Census]]</f>
        <v>3.4647647756473612</v>
      </c>
      <c r="H19" s="3">
        <f>Table3[[#This Row],[Total RN Hours (w/ Admin, DON)]]/Table3[[#This Row],[MDS Census]]</f>
        <v>0.98917572642814788</v>
      </c>
      <c r="I19" s="3">
        <f>Table3[[#This Row],[RN Hours (excl. Admin, DON)]]/Table3[[#This Row],[MDS Census]]</f>
        <v>0.68799762798972131</v>
      </c>
      <c r="J19" s="3">
        <f t="shared" si="1"/>
        <v>423.37566666666669</v>
      </c>
      <c r="K19" s="3">
        <f>SUM(Table3[[#This Row],[RN Hours (excl. Admin, DON)]], Table3[[#This Row],[LPN Hours (excl. Admin)]], Table3[[#This Row],[CNA Hours]], Table3[[#This Row],[NA TR Hours]], Table3[[#This Row],[Med Aide/Tech Hours]])</f>
        <v>389.51655555555556</v>
      </c>
      <c r="L19" s="3">
        <f>SUM(Table3[[#This Row],[RN Hours (excl. Admin, DON)]:[RN DON Hours]])</f>
        <v>111.20533333333333</v>
      </c>
      <c r="M19" s="3">
        <v>77.346222222222224</v>
      </c>
      <c r="N19" s="3">
        <v>29.681333333333335</v>
      </c>
      <c r="O19" s="3">
        <v>4.177777777777778</v>
      </c>
      <c r="P19" s="3">
        <f>SUM(Table3[[#This Row],[LPN Hours (excl. Admin)]:[LPN Admin Hours]])</f>
        <v>96.337111111111113</v>
      </c>
      <c r="Q19" s="3">
        <v>96.337111111111113</v>
      </c>
      <c r="R19" s="3">
        <v>0</v>
      </c>
      <c r="S19" s="3">
        <f>SUM(Table3[[#This Row],[CNA Hours]], Table3[[#This Row],[NA TR Hours]], Table3[[#This Row],[Med Aide/Tech Hours]])</f>
        <v>215.83322222222225</v>
      </c>
      <c r="T19" s="3">
        <v>215.83322222222225</v>
      </c>
      <c r="U19" s="3">
        <v>0</v>
      </c>
      <c r="V19" s="3">
        <v>0</v>
      </c>
      <c r="W19" s="3">
        <f>SUM(Table3[[#This Row],[RN Hours Contract]:[Med Aide Hours Contract]])</f>
        <v>32.50555555555556</v>
      </c>
      <c r="X19" s="3">
        <v>0</v>
      </c>
      <c r="Y19" s="3">
        <v>0</v>
      </c>
      <c r="Z19" s="3">
        <v>0</v>
      </c>
      <c r="AA19" s="3">
        <v>0.77355555555555555</v>
      </c>
      <c r="AB19" s="3">
        <v>0</v>
      </c>
      <c r="AC19" s="3">
        <v>31.732000000000003</v>
      </c>
      <c r="AD19" s="3">
        <v>0</v>
      </c>
      <c r="AE19" s="3">
        <v>0</v>
      </c>
      <c r="AF19" t="s">
        <v>17</v>
      </c>
      <c r="AG19" s="13">
        <v>3</v>
      </c>
      <c r="AQ19"/>
    </row>
    <row r="20" spans="1:43" x14ac:dyDescent="0.2">
      <c r="A20" t="s">
        <v>45</v>
      </c>
      <c r="B20" t="s">
        <v>65</v>
      </c>
      <c r="C20" t="s">
        <v>101</v>
      </c>
      <c r="D20" t="s">
        <v>107</v>
      </c>
      <c r="E20" s="3">
        <v>94.488888888888894</v>
      </c>
      <c r="F20" s="3">
        <f>Table3[[#This Row],[Total Hours Nurse Staffing]]/Table3[[#This Row],[MDS Census]]</f>
        <v>3.7474494355597363</v>
      </c>
      <c r="G20" s="3">
        <f>Table3[[#This Row],[Total Direct Care Staff Hours]]/Table3[[#This Row],[MDS Census]]</f>
        <v>3.4775435089369711</v>
      </c>
      <c r="H20" s="3">
        <f>Table3[[#This Row],[Total RN Hours (w/ Admin, DON)]]/Table3[[#This Row],[MDS Census]]</f>
        <v>0.87172624647224817</v>
      </c>
      <c r="I20" s="3">
        <f>Table3[[#This Row],[RN Hours (excl. Admin, DON)]]/Table3[[#This Row],[MDS Census]]</f>
        <v>0.6056890874882408</v>
      </c>
      <c r="J20" s="3">
        <f t="shared" si="1"/>
        <v>354.09233333333333</v>
      </c>
      <c r="K20" s="3">
        <f>SUM(Table3[[#This Row],[RN Hours (excl. Admin, DON)]], Table3[[#This Row],[LPN Hours (excl. Admin)]], Table3[[#This Row],[CNA Hours]], Table3[[#This Row],[NA TR Hours]], Table3[[#This Row],[Med Aide/Tech Hours]])</f>
        <v>328.58922222222225</v>
      </c>
      <c r="L20" s="3">
        <f>SUM(Table3[[#This Row],[RN Hours (excl. Admin, DON)]:[RN DON Hours]])</f>
        <v>82.368444444444435</v>
      </c>
      <c r="M20" s="3">
        <v>57.230888888888884</v>
      </c>
      <c r="N20" s="3">
        <v>19.801444444444446</v>
      </c>
      <c r="O20" s="3">
        <v>5.3361111111111112</v>
      </c>
      <c r="P20" s="3">
        <f>SUM(Table3[[#This Row],[LPN Hours (excl. Admin)]:[LPN Admin Hours]])</f>
        <v>90.24133333333333</v>
      </c>
      <c r="Q20" s="3">
        <v>89.87577777777777</v>
      </c>
      <c r="R20" s="3">
        <v>0.36555555555555552</v>
      </c>
      <c r="S20" s="3">
        <f>SUM(Table3[[#This Row],[CNA Hours]], Table3[[#This Row],[NA TR Hours]], Table3[[#This Row],[Med Aide/Tech Hours]])</f>
        <v>181.48255555555556</v>
      </c>
      <c r="T20" s="3">
        <v>181.48255555555556</v>
      </c>
      <c r="U20" s="3">
        <v>0</v>
      </c>
      <c r="V20" s="3">
        <v>0</v>
      </c>
      <c r="W20" s="3">
        <f>SUM(Table3[[#This Row],[RN Hours Contract]:[Med Aide Hours Contract]])</f>
        <v>0</v>
      </c>
      <c r="X20" s="3">
        <v>0</v>
      </c>
      <c r="Y20" s="3">
        <v>0</v>
      </c>
      <c r="Z20" s="3">
        <v>0</v>
      </c>
      <c r="AA20" s="3">
        <v>0</v>
      </c>
      <c r="AB20" s="3">
        <v>0</v>
      </c>
      <c r="AC20" s="3">
        <v>0</v>
      </c>
      <c r="AD20" s="3">
        <v>0</v>
      </c>
      <c r="AE20" s="3">
        <v>0</v>
      </c>
      <c r="AF20" t="s">
        <v>18</v>
      </c>
      <c r="AG20" s="13">
        <v>3</v>
      </c>
      <c r="AQ20"/>
    </row>
    <row r="21" spans="1:43" x14ac:dyDescent="0.2">
      <c r="A21" t="s">
        <v>45</v>
      </c>
      <c r="B21" t="s">
        <v>66</v>
      </c>
      <c r="C21" t="s">
        <v>95</v>
      </c>
      <c r="D21" t="s">
        <v>106</v>
      </c>
      <c r="E21" s="3">
        <v>28.833333333333332</v>
      </c>
      <c r="F21" s="3">
        <f>Table3[[#This Row],[Total Hours Nurse Staffing]]/Table3[[#This Row],[MDS Census]]</f>
        <v>4.328285163776493</v>
      </c>
      <c r="G21" s="3">
        <f>Table3[[#This Row],[Total Direct Care Staff Hours]]/Table3[[#This Row],[MDS Census]]</f>
        <v>3.8641618497109826</v>
      </c>
      <c r="H21" s="3">
        <f>Table3[[#This Row],[Total RN Hours (w/ Admin, DON)]]/Table3[[#This Row],[MDS Census]]</f>
        <v>1.0048554913294798</v>
      </c>
      <c r="I21" s="3">
        <f>Table3[[#This Row],[RN Hours (excl. Admin, DON)]]/Table3[[#This Row],[MDS Census]]</f>
        <v>0.54073217726396916</v>
      </c>
      <c r="J21" s="3">
        <f t="shared" si="1"/>
        <v>124.79888888888888</v>
      </c>
      <c r="K21" s="3">
        <f>SUM(Table3[[#This Row],[RN Hours (excl. Admin, DON)]], Table3[[#This Row],[LPN Hours (excl. Admin)]], Table3[[#This Row],[CNA Hours]], Table3[[#This Row],[NA TR Hours]], Table3[[#This Row],[Med Aide/Tech Hours]])</f>
        <v>111.41666666666666</v>
      </c>
      <c r="L21" s="3">
        <f>SUM(Table3[[#This Row],[RN Hours (excl. Admin, DON)]:[RN DON Hours]])</f>
        <v>28.973333333333333</v>
      </c>
      <c r="M21" s="3">
        <v>15.591111111111111</v>
      </c>
      <c r="N21" s="3">
        <v>8.4933333333333323</v>
      </c>
      <c r="O21" s="3">
        <v>4.8888888888888893</v>
      </c>
      <c r="P21" s="3">
        <f>SUM(Table3[[#This Row],[LPN Hours (excl. Admin)]:[LPN Admin Hours]])</f>
        <v>27.223111111111109</v>
      </c>
      <c r="Q21" s="3">
        <v>27.223111111111109</v>
      </c>
      <c r="R21" s="3">
        <v>0</v>
      </c>
      <c r="S21" s="3">
        <f>SUM(Table3[[#This Row],[CNA Hours]], Table3[[#This Row],[NA TR Hours]], Table3[[#This Row],[Med Aide/Tech Hours]])</f>
        <v>68.602444444444444</v>
      </c>
      <c r="T21" s="3">
        <v>68.602444444444444</v>
      </c>
      <c r="U21" s="3">
        <v>0</v>
      </c>
      <c r="V21" s="3">
        <v>0</v>
      </c>
      <c r="W21" s="3">
        <f>SUM(Table3[[#This Row],[RN Hours Contract]:[Med Aide Hours Contract]])</f>
        <v>0</v>
      </c>
      <c r="X21" s="3">
        <v>0</v>
      </c>
      <c r="Y21" s="3">
        <v>0</v>
      </c>
      <c r="Z21" s="3">
        <v>0</v>
      </c>
      <c r="AA21" s="3">
        <v>0</v>
      </c>
      <c r="AB21" s="3">
        <v>0</v>
      </c>
      <c r="AC21" s="3">
        <v>0</v>
      </c>
      <c r="AD21" s="3">
        <v>0</v>
      </c>
      <c r="AE21" s="3">
        <v>0</v>
      </c>
      <c r="AF21" t="s">
        <v>19</v>
      </c>
      <c r="AG21" s="13">
        <v>3</v>
      </c>
      <c r="AQ21"/>
    </row>
    <row r="22" spans="1:43" x14ac:dyDescent="0.2">
      <c r="A22" t="s">
        <v>45</v>
      </c>
      <c r="B22" t="s">
        <v>67</v>
      </c>
      <c r="C22" t="s">
        <v>98</v>
      </c>
      <c r="D22" t="s">
        <v>108</v>
      </c>
      <c r="E22" s="3">
        <v>50.31111111111111</v>
      </c>
      <c r="F22" s="3">
        <f>Table3[[#This Row],[Total Hours Nurse Staffing]]/Table3[[#This Row],[MDS Census]]</f>
        <v>4.5066762367491169</v>
      </c>
      <c r="G22" s="3">
        <f>Table3[[#This Row],[Total Direct Care Staff Hours]]/Table3[[#This Row],[MDS Census]]</f>
        <v>4.0939664310954065</v>
      </c>
      <c r="H22" s="3">
        <f>Table3[[#This Row],[Total RN Hours (w/ Admin, DON)]]/Table3[[#This Row],[MDS Census]]</f>
        <v>1.2472393992932862</v>
      </c>
      <c r="I22" s="3">
        <f>Table3[[#This Row],[RN Hours (excl. Admin, DON)]]/Table3[[#This Row],[MDS Census]]</f>
        <v>0.93054328621908133</v>
      </c>
      <c r="J22" s="3">
        <f t="shared" si="1"/>
        <v>226.73588888888889</v>
      </c>
      <c r="K22" s="3">
        <f>SUM(Table3[[#This Row],[RN Hours (excl. Admin, DON)]], Table3[[#This Row],[LPN Hours (excl. Admin)]], Table3[[#This Row],[CNA Hours]], Table3[[#This Row],[NA TR Hours]], Table3[[#This Row],[Med Aide/Tech Hours]])</f>
        <v>205.97199999999998</v>
      </c>
      <c r="L22" s="3">
        <f>SUM(Table3[[#This Row],[RN Hours (excl. Admin, DON)]:[RN DON Hours]])</f>
        <v>62.75</v>
      </c>
      <c r="M22" s="3">
        <v>46.81666666666667</v>
      </c>
      <c r="N22" s="3">
        <v>4.9000000000000004</v>
      </c>
      <c r="O22" s="3">
        <v>11.033333333333333</v>
      </c>
      <c r="P22" s="3">
        <f>SUM(Table3[[#This Row],[LPN Hours (excl. Admin)]:[LPN Admin Hours]])</f>
        <v>44.716555555555551</v>
      </c>
      <c r="Q22" s="3">
        <v>39.885999999999996</v>
      </c>
      <c r="R22" s="3">
        <v>4.8305555555555557</v>
      </c>
      <c r="S22" s="3">
        <f>SUM(Table3[[#This Row],[CNA Hours]], Table3[[#This Row],[NA TR Hours]], Table3[[#This Row],[Med Aide/Tech Hours]])</f>
        <v>119.26933333333334</v>
      </c>
      <c r="T22" s="3">
        <v>119.26933333333334</v>
      </c>
      <c r="U22" s="3">
        <v>0</v>
      </c>
      <c r="V22" s="3">
        <v>0</v>
      </c>
      <c r="W22" s="3">
        <f>SUM(Table3[[#This Row],[RN Hours Contract]:[Med Aide Hours Contract]])</f>
        <v>0</v>
      </c>
      <c r="X22" s="3">
        <v>0</v>
      </c>
      <c r="Y22" s="3">
        <v>0</v>
      </c>
      <c r="Z22" s="3">
        <v>0</v>
      </c>
      <c r="AA22" s="3">
        <v>0</v>
      </c>
      <c r="AB22" s="3">
        <v>0</v>
      </c>
      <c r="AC22" s="3">
        <v>0</v>
      </c>
      <c r="AD22" s="3">
        <v>0</v>
      </c>
      <c r="AE22" s="3">
        <v>0</v>
      </c>
      <c r="AF22" t="s">
        <v>20</v>
      </c>
      <c r="AG22" s="13">
        <v>3</v>
      </c>
      <c r="AQ22"/>
    </row>
    <row r="23" spans="1:43" x14ac:dyDescent="0.2">
      <c r="A23" t="s">
        <v>45</v>
      </c>
      <c r="B23" t="s">
        <v>68</v>
      </c>
      <c r="C23" t="s">
        <v>95</v>
      </c>
      <c r="D23" t="s">
        <v>106</v>
      </c>
      <c r="E23" s="3">
        <v>84.388888888888886</v>
      </c>
      <c r="F23" s="3">
        <f>Table3[[#This Row],[Total Hours Nurse Staffing]]/Table3[[#This Row],[MDS Census]]</f>
        <v>4.3018775510204081</v>
      </c>
      <c r="G23" s="3">
        <f>Table3[[#This Row],[Total Direct Care Staff Hours]]/Table3[[#This Row],[MDS Census]]</f>
        <v>3.9485740618828182</v>
      </c>
      <c r="H23" s="3">
        <f>Table3[[#This Row],[Total RN Hours (w/ Admin, DON)]]/Table3[[#This Row],[MDS Census]]</f>
        <v>0.8669216589861749</v>
      </c>
      <c r="I23" s="3">
        <f>Table3[[#This Row],[RN Hours (excl. Admin, DON)]]/Table3[[#This Row],[MDS Census]]</f>
        <v>0.51361816984858455</v>
      </c>
      <c r="J23" s="3">
        <f t="shared" si="1"/>
        <v>363.03066666666666</v>
      </c>
      <c r="K23" s="3">
        <f>SUM(Table3[[#This Row],[RN Hours (excl. Admin, DON)]], Table3[[#This Row],[LPN Hours (excl. Admin)]], Table3[[#This Row],[CNA Hours]], Table3[[#This Row],[NA TR Hours]], Table3[[#This Row],[Med Aide/Tech Hours]])</f>
        <v>333.21577777777782</v>
      </c>
      <c r="L23" s="3">
        <f>SUM(Table3[[#This Row],[RN Hours (excl. Admin, DON)]:[RN DON Hours]])</f>
        <v>73.158555555555537</v>
      </c>
      <c r="M23" s="3">
        <v>43.343666666666664</v>
      </c>
      <c r="N23" s="3">
        <v>25.073222222222221</v>
      </c>
      <c r="O23" s="3">
        <v>4.7416666666666663</v>
      </c>
      <c r="P23" s="3">
        <f>SUM(Table3[[#This Row],[LPN Hours (excl. Admin)]:[LPN Admin Hours]])</f>
        <v>90.665333333333336</v>
      </c>
      <c r="Q23" s="3">
        <v>90.665333333333336</v>
      </c>
      <c r="R23" s="3">
        <v>0</v>
      </c>
      <c r="S23" s="3">
        <f>SUM(Table3[[#This Row],[CNA Hours]], Table3[[#This Row],[NA TR Hours]], Table3[[#This Row],[Med Aide/Tech Hours]])</f>
        <v>199.20677777777777</v>
      </c>
      <c r="T23" s="3">
        <v>199.20677777777777</v>
      </c>
      <c r="U23" s="3">
        <v>0</v>
      </c>
      <c r="V23" s="3">
        <v>0</v>
      </c>
      <c r="W23" s="3">
        <f>SUM(Table3[[#This Row],[RN Hours Contract]:[Med Aide Hours Contract]])</f>
        <v>30.947888888888883</v>
      </c>
      <c r="X23" s="3">
        <v>1.6774444444444441</v>
      </c>
      <c r="Y23" s="3">
        <v>5.3975555555555568</v>
      </c>
      <c r="Z23" s="3">
        <v>1.3638888888888889</v>
      </c>
      <c r="AA23" s="3">
        <v>5.6581111111111122</v>
      </c>
      <c r="AB23" s="3">
        <v>0</v>
      </c>
      <c r="AC23" s="3">
        <v>16.850888888888882</v>
      </c>
      <c r="AD23" s="3">
        <v>0</v>
      </c>
      <c r="AE23" s="3">
        <v>0</v>
      </c>
      <c r="AF23" t="s">
        <v>21</v>
      </c>
      <c r="AG23" s="13">
        <v>3</v>
      </c>
      <c r="AQ23"/>
    </row>
    <row r="24" spans="1:43" x14ac:dyDescent="0.2">
      <c r="A24" t="s">
        <v>45</v>
      </c>
      <c r="B24" t="s">
        <v>69</v>
      </c>
      <c r="C24" t="s">
        <v>102</v>
      </c>
      <c r="D24" t="s">
        <v>107</v>
      </c>
      <c r="E24" s="3">
        <v>119.42222222222222</v>
      </c>
      <c r="F24" s="3">
        <f>Table3[[#This Row],[Total Hours Nurse Staffing]]/Table3[[#This Row],[MDS Census]]</f>
        <v>3.7331038332713065</v>
      </c>
      <c r="G24" s="3">
        <f>Table3[[#This Row],[Total Direct Care Staff Hours]]/Table3[[#This Row],[MDS Census]]</f>
        <v>3.3782638630442872</v>
      </c>
      <c r="H24" s="3">
        <f>Table3[[#This Row],[Total RN Hours (w/ Admin, DON)]]/Table3[[#This Row],[MDS Census]]</f>
        <v>0.83718738369929269</v>
      </c>
      <c r="I24" s="3">
        <f>Table3[[#This Row],[RN Hours (excl. Admin, DON)]]/Table3[[#This Row],[MDS Census]]</f>
        <v>0.57607461853368058</v>
      </c>
      <c r="J24" s="3">
        <f t="shared" si="1"/>
        <v>445.81555555555553</v>
      </c>
      <c r="K24" s="3">
        <f>SUM(Table3[[#This Row],[RN Hours (excl. Admin, DON)]], Table3[[#This Row],[LPN Hours (excl. Admin)]], Table3[[#This Row],[CNA Hours]], Table3[[#This Row],[NA TR Hours]], Table3[[#This Row],[Med Aide/Tech Hours]])</f>
        <v>403.43977777777775</v>
      </c>
      <c r="L24" s="3">
        <f>SUM(Table3[[#This Row],[RN Hours (excl. Admin, DON)]:[RN DON Hours]])</f>
        <v>99.978777777777751</v>
      </c>
      <c r="M24" s="3">
        <v>68.796111111111102</v>
      </c>
      <c r="N24" s="3">
        <v>25.875222222222213</v>
      </c>
      <c r="O24" s="3">
        <v>5.3074444444444442</v>
      </c>
      <c r="P24" s="3">
        <f>SUM(Table3[[#This Row],[LPN Hours (excl. Admin)]:[LPN Admin Hours]])</f>
        <v>87.73544444444444</v>
      </c>
      <c r="Q24" s="3">
        <v>76.542333333333332</v>
      </c>
      <c r="R24" s="3">
        <v>11.193111111111111</v>
      </c>
      <c r="S24" s="3">
        <f>SUM(Table3[[#This Row],[CNA Hours]], Table3[[#This Row],[NA TR Hours]], Table3[[#This Row],[Med Aide/Tech Hours]])</f>
        <v>258.10133333333334</v>
      </c>
      <c r="T24" s="3">
        <v>258.10133333333334</v>
      </c>
      <c r="U24" s="3">
        <v>0</v>
      </c>
      <c r="V24" s="3">
        <v>0</v>
      </c>
      <c r="W24" s="3">
        <f>SUM(Table3[[#This Row],[RN Hours Contract]:[Med Aide Hours Contract]])</f>
        <v>10.095555555555555</v>
      </c>
      <c r="X24" s="3">
        <v>0</v>
      </c>
      <c r="Y24" s="3">
        <v>0</v>
      </c>
      <c r="Z24" s="3">
        <v>0</v>
      </c>
      <c r="AA24" s="3">
        <v>6.9496666666666647</v>
      </c>
      <c r="AB24" s="3">
        <v>0</v>
      </c>
      <c r="AC24" s="3">
        <v>3.1458888888888894</v>
      </c>
      <c r="AD24" s="3">
        <v>0</v>
      </c>
      <c r="AE24" s="3">
        <v>0</v>
      </c>
      <c r="AF24" t="s">
        <v>22</v>
      </c>
      <c r="AG24" s="13">
        <v>3</v>
      </c>
      <c r="AQ24"/>
    </row>
    <row r="25" spans="1:43" x14ac:dyDescent="0.2">
      <c r="A25" t="s">
        <v>45</v>
      </c>
      <c r="B25" t="s">
        <v>70</v>
      </c>
      <c r="C25" t="s">
        <v>95</v>
      </c>
      <c r="D25" t="s">
        <v>106</v>
      </c>
      <c r="E25" s="3">
        <v>25.244444444444444</v>
      </c>
      <c r="F25" s="3">
        <f>Table3[[#This Row],[Total Hours Nurse Staffing]]/Table3[[#This Row],[MDS Census]]</f>
        <v>6.1548943661971833</v>
      </c>
      <c r="G25" s="3">
        <f>Table3[[#This Row],[Total Direct Care Staff Hours]]/Table3[[#This Row],[MDS Census]]</f>
        <v>5.5633450704225353</v>
      </c>
      <c r="H25" s="3">
        <f>Table3[[#This Row],[Total RN Hours (w/ Admin, DON)]]/Table3[[#This Row],[MDS Census]]</f>
        <v>2.2085783450704226</v>
      </c>
      <c r="I25" s="3">
        <f>Table3[[#This Row],[RN Hours (excl. Admin, DON)]]/Table3[[#This Row],[MDS Census]]</f>
        <v>1.6170290492957746</v>
      </c>
      <c r="J25" s="3">
        <f t="shared" si="1"/>
        <v>155.37688888888889</v>
      </c>
      <c r="K25" s="3">
        <f>SUM(Table3[[#This Row],[RN Hours (excl. Admin, DON)]], Table3[[#This Row],[LPN Hours (excl. Admin)]], Table3[[#This Row],[CNA Hours]], Table3[[#This Row],[NA TR Hours]], Table3[[#This Row],[Med Aide/Tech Hours]])</f>
        <v>140.44355555555555</v>
      </c>
      <c r="L25" s="3">
        <f>SUM(Table3[[#This Row],[RN Hours (excl. Admin, DON)]:[RN DON Hours]])</f>
        <v>55.754333333333335</v>
      </c>
      <c r="M25" s="3">
        <v>40.820999999999998</v>
      </c>
      <c r="N25" s="3">
        <v>9.8666666666666671</v>
      </c>
      <c r="O25" s="3">
        <v>5.0666666666666664</v>
      </c>
      <c r="P25" s="3">
        <f>SUM(Table3[[#This Row],[LPN Hours (excl. Admin)]:[LPN Admin Hours]])</f>
        <v>31.066555555555553</v>
      </c>
      <c r="Q25" s="3">
        <v>31.066555555555553</v>
      </c>
      <c r="R25" s="3">
        <v>0</v>
      </c>
      <c r="S25" s="3">
        <f>SUM(Table3[[#This Row],[CNA Hours]], Table3[[#This Row],[NA TR Hours]], Table3[[#This Row],[Med Aide/Tech Hours]])</f>
        <v>68.555999999999997</v>
      </c>
      <c r="T25" s="3">
        <v>68.555999999999997</v>
      </c>
      <c r="U25" s="3">
        <v>0</v>
      </c>
      <c r="V25" s="3">
        <v>0</v>
      </c>
      <c r="W25" s="3">
        <f>SUM(Table3[[#This Row],[RN Hours Contract]:[Med Aide Hours Contract]])</f>
        <v>0</v>
      </c>
      <c r="X25" s="3">
        <v>0</v>
      </c>
      <c r="Y25" s="3">
        <v>0</v>
      </c>
      <c r="Z25" s="3">
        <v>0</v>
      </c>
      <c r="AA25" s="3">
        <v>0</v>
      </c>
      <c r="AB25" s="3">
        <v>0</v>
      </c>
      <c r="AC25" s="3">
        <v>0</v>
      </c>
      <c r="AD25" s="3">
        <v>0</v>
      </c>
      <c r="AE25" s="3">
        <v>0</v>
      </c>
      <c r="AF25" t="s">
        <v>23</v>
      </c>
      <c r="AG25" s="13">
        <v>3</v>
      </c>
      <c r="AQ25"/>
    </row>
    <row r="26" spans="1:43" x14ac:dyDescent="0.2">
      <c r="A26" t="s">
        <v>45</v>
      </c>
      <c r="B26" t="s">
        <v>71</v>
      </c>
      <c r="C26" t="s">
        <v>103</v>
      </c>
      <c r="D26" t="s">
        <v>107</v>
      </c>
      <c r="E26" s="3">
        <v>162.8111111111111</v>
      </c>
      <c r="F26" s="3">
        <f>Table3[[#This Row],[Total Hours Nurse Staffing]]/Table3[[#This Row],[MDS Census]]</f>
        <v>3.5116699651948404</v>
      </c>
      <c r="G26" s="3">
        <f>Table3[[#This Row],[Total Direct Care Staff Hours]]/Table3[[#This Row],[MDS Census]]</f>
        <v>2.2544939602811711</v>
      </c>
      <c r="H26" s="3">
        <f>Table3[[#This Row],[Total RN Hours (w/ Admin, DON)]]/Table3[[#This Row],[MDS Census]]</f>
        <v>0.87842762574216904</v>
      </c>
      <c r="I26" s="3">
        <f>Table3[[#This Row],[RN Hours (excl. Admin, DON)]]/Table3[[#This Row],[MDS Census]]</f>
        <v>0.31250255920289366</v>
      </c>
      <c r="J26" s="3">
        <f t="shared" si="1"/>
        <v>571.73888888888882</v>
      </c>
      <c r="K26" s="3">
        <f>SUM(Table3[[#This Row],[RN Hours (excl. Admin, DON)]], Table3[[#This Row],[LPN Hours (excl. Admin)]], Table3[[#This Row],[CNA Hours]], Table3[[#This Row],[NA TR Hours]], Table3[[#This Row],[Med Aide/Tech Hours]])</f>
        <v>367.05666666666667</v>
      </c>
      <c r="L26" s="3">
        <f>SUM(Table3[[#This Row],[RN Hours (excl. Admin, DON)]:[RN DON Hours]])</f>
        <v>143.01777777777781</v>
      </c>
      <c r="M26" s="3">
        <v>50.878888888888895</v>
      </c>
      <c r="N26" s="3">
        <v>86.538888888888906</v>
      </c>
      <c r="O26" s="3">
        <v>5.6</v>
      </c>
      <c r="P26" s="3">
        <f>SUM(Table3[[#This Row],[LPN Hours (excl. Admin)]:[LPN Admin Hours]])</f>
        <v>117.96555555555553</v>
      </c>
      <c r="Q26" s="3">
        <v>5.4222222222222225</v>
      </c>
      <c r="R26" s="3">
        <v>112.54333333333331</v>
      </c>
      <c r="S26" s="3">
        <f>SUM(Table3[[#This Row],[CNA Hours]], Table3[[#This Row],[NA TR Hours]], Table3[[#This Row],[Med Aide/Tech Hours]])</f>
        <v>310.75555555555553</v>
      </c>
      <c r="T26" s="3">
        <v>310.75555555555553</v>
      </c>
      <c r="U26" s="3">
        <v>0</v>
      </c>
      <c r="V26" s="3">
        <v>0</v>
      </c>
      <c r="W26" s="3">
        <f>SUM(Table3[[#This Row],[RN Hours Contract]:[Med Aide Hours Contract]])</f>
        <v>0</v>
      </c>
      <c r="X26" s="3">
        <v>0</v>
      </c>
      <c r="Y26" s="3">
        <v>0</v>
      </c>
      <c r="Z26" s="3">
        <v>0</v>
      </c>
      <c r="AA26" s="3">
        <v>0</v>
      </c>
      <c r="AB26" s="3">
        <v>0</v>
      </c>
      <c r="AC26" s="3">
        <v>0</v>
      </c>
      <c r="AD26" s="3">
        <v>0</v>
      </c>
      <c r="AE26" s="3">
        <v>0</v>
      </c>
      <c r="AF26" t="s">
        <v>24</v>
      </c>
      <c r="AG26" s="13">
        <v>3</v>
      </c>
      <c r="AQ26"/>
    </row>
    <row r="27" spans="1:43" x14ac:dyDescent="0.2">
      <c r="A27" t="s">
        <v>45</v>
      </c>
      <c r="B27" t="s">
        <v>72</v>
      </c>
      <c r="C27" t="s">
        <v>104</v>
      </c>
      <c r="D27" t="s">
        <v>106</v>
      </c>
      <c r="E27" s="3">
        <v>106.51111111111111</v>
      </c>
      <c r="F27" s="3">
        <f>Table3[[#This Row],[Total Hours Nurse Staffing]]/Table3[[#This Row],[MDS Census]]</f>
        <v>3.7670822032130191</v>
      </c>
      <c r="G27" s="3">
        <f>Table3[[#This Row],[Total Direct Care Staff Hours]]/Table3[[#This Row],[MDS Census]]</f>
        <v>3.4979136240350512</v>
      </c>
      <c r="H27" s="3">
        <f>Table3[[#This Row],[Total RN Hours (w/ Admin, DON)]]/Table3[[#This Row],[MDS Census]]</f>
        <v>0.5645472564156061</v>
      </c>
      <c r="I27" s="3">
        <f>Table3[[#This Row],[RN Hours (excl. Admin, DON)]]/Table3[[#This Row],[MDS Census]]</f>
        <v>0.3509023576048404</v>
      </c>
      <c r="J27" s="3">
        <f t="shared" si="1"/>
        <v>401.23611111111109</v>
      </c>
      <c r="K27" s="3">
        <f>SUM(Table3[[#This Row],[RN Hours (excl. Admin, DON)]], Table3[[#This Row],[LPN Hours (excl. Admin)]], Table3[[#This Row],[CNA Hours]], Table3[[#This Row],[NA TR Hours]], Table3[[#This Row],[Med Aide/Tech Hours]])</f>
        <v>372.56666666666666</v>
      </c>
      <c r="L27" s="3">
        <f>SUM(Table3[[#This Row],[RN Hours (excl. Admin, DON)]:[RN DON Hours]])</f>
        <v>60.130555555555553</v>
      </c>
      <c r="M27" s="3">
        <v>37.375</v>
      </c>
      <c r="N27" s="3">
        <v>17.066666666666666</v>
      </c>
      <c r="O27" s="3">
        <v>5.6888888888888891</v>
      </c>
      <c r="P27" s="3">
        <f>SUM(Table3[[#This Row],[LPN Hours (excl. Admin)]:[LPN Admin Hours]])</f>
        <v>121.27222222222223</v>
      </c>
      <c r="Q27" s="3">
        <v>115.35833333333333</v>
      </c>
      <c r="R27" s="3">
        <v>5.9138888888888888</v>
      </c>
      <c r="S27" s="3">
        <f>SUM(Table3[[#This Row],[CNA Hours]], Table3[[#This Row],[NA TR Hours]], Table3[[#This Row],[Med Aide/Tech Hours]])</f>
        <v>219.83333333333334</v>
      </c>
      <c r="T27" s="3">
        <v>195.35277777777779</v>
      </c>
      <c r="U27" s="3">
        <v>24.480555555555554</v>
      </c>
      <c r="V27" s="3">
        <v>0</v>
      </c>
      <c r="W27" s="3">
        <f>SUM(Table3[[#This Row],[RN Hours Contract]:[Med Aide Hours Contract]])</f>
        <v>1.1444444444444444</v>
      </c>
      <c r="X27" s="3">
        <v>0</v>
      </c>
      <c r="Y27" s="3">
        <v>0</v>
      </c>
      <c r="Z27" s="3">
        <v>0</v>
      </c>
      <c r="AA27" s="3">
        <v>0</v>
      </c>
      <c r="AB27" s="3">
        <v>0</v>
      </c>
      <c r="AC27" s="3">
        <v>0</v>
      </c>
      <c r="AD27" s="3">
        <v>1.1444444444444444</v>
      </c>
      <c r="AE27" s="3">
        <v>0</v>
      </c>
      <c r="AF27" t="s">
        <v>25</v>
      </c>
      <c r="AG27" s="13">
        <v>3</v>
      </c>
      <c r="AQ27"/>
    </row>
    <row r="28" spans="1:43" x14ac:dyDescent="0.2">
      <c r="A28" t="s">
        <v>45</v>
      </c>
      <c r="B28" t="s">
        <v>73</v>
      </c>
      <c r="C28" t="s">
        <v>97</v>
      </c>
      <c r="D28" t="s">
        <v>107</v>
      </c>
      <c r="E28" s="3">
        <v>86.333333333333329</v>
      </c>
      <c r="F28" s="3">
        <f>Table3[[#This Row],[Total Hours Nurse Staffing]]/Table3[[#This Row],[MDS Census]]</f>
        <v>4.1452033462033464</v>
      </c>
      <c r="G28" s="3">
        <f>Table3[[#This Row],[Total Direct Care Staff Hours]]/Table3[[#This Row],[MDS Census]]</f>
        <v>3.8783436293436293</v>
      </c>
      <c r="H28" s="3">
        <f>Table3[[#This Row],[Total RN Hours (w/ Admin, DON)]]/Table3[[#This Row],[MDS Census]]</f>
        <v>1.0546241956241957</v>
      </c>
      <c r="I28" s="3">
        <f>Table3[[#This Row],[RN Hours (excl. Admin, DON)]]/Table3[[#This Row],[MDS Census]]</f>
        <v>0.78776447876447886</v>
      </c>
      <c r="J28" s="3">
        <f t="shared" si="1"/>
        <v>357.86922222222222</v>
      </c>
      <c r="K28" s="3">
        <f>SUM(Table3[[#This Row],[RN Hours (excl. Admin, DON)]], Table3[[#This Row],[LPN Hours (excl. Admin)]], Table3[[#This Row],[CNA Hours]], Table3[[#This Row],[NA TR Hours]], Table3[[#This Row],[Med Aide/Tech Hours]])</f>
        <v>334.83033333333333</v>
      </c>
      <c r="L28" s="3">
        <f>SUM(Table3[[#This Row],[RN Hours (excl. Admin, DON)]:[RN DON Hours]])</f>
        <v>91.049222222222227</v>
      </c>
      <c r="M28" s="3">
        <v>68.010333333333335</v>
      </c>
      <c r="N28" s="3">
        <v>17.616666666666667</v>
      </c>
      <c r="O28" s="3">
        <v>5.4222222222222225</v>
      </c>
      <c r="P28" s="3">
        <f>SUM(Table3[[#This Row],[LPN Hours (excl. Admin)]:[LPN Admin Hours]])</f>
        <v>77.335333333333338</v>
      </c>
      <c r="Q28" s="3">
        <v>77.335333333333338</v>
      </c>
      <c r="R28" s="3">
        <v>0</v>
      </c>
      <c r="S28" s="3">
        <f>SUM(Table3[[#This Row],[CNA Hours]], Table3[[#This Row],[NA TR Hours]], Table3[[#This Row],[Med Aide/Tech Hours]])</f>
        <v>189.48466666666667</v>
      </c>
      <c r="T28" s="3">
        <v>182.01822222222222</v>
      </c>
      <c r="U28" s="3">
        <v>7.4664444444444449</v>
      </c>
      <c r="V28" s="3">
        <v>0</v>
      </c>
      <c r="W28" s="3">
        <f>SUM(Table3[[#This Row],[RN Hours Contract]:[Med Aide Hours Contract]])</f>
        <v>0</v>
      </c>
      <c r="X28" s="3">
        <v>0</v>
      </c>
      <c r="Y28" s="3">
        <v>0</v>
      </c>
      <c r="Z28" s="3">
        <v>0</v>
      </c>
      <c r="AA28" s="3">
        <v>0</v>
      </c>
      <c r="AB28" s="3">
        <v>0</v>
      </c>
      <c r="AC28" s="3">
        <v>0</v>
      </c>
      <c r="AD28" s="3">
        <v>0</v>
      </c>
      <c r="AE28" s="3">
        <v>0</v>
      </c>
      <c r="AF28" t="s">
        <v>26</v>
      </c>
      <c r="AG28" s="13">
        <v>3</v>
      </c>
      <c r="AQ28"/>
    </row>
    <row r="29" spans="1:43" x14ac:dyDescent="0.2">
      <c r="A29" t="s">
        <v>45</v>
      </c>
      <c r="B29" t="s">
        <v>74</v>
      </c>
      <c r="C29" t="s">
        <v>105</v>
      </c>
      <c r="D29" t="s">
        <v>107</v>
      </c>
      <c r="E29" s="3">
        <v>67.12222222222222</v>
      </c>
      <c r="F29" s="3">
        <f>Table3[[#This Row],[Total Hours Nurse Staffing]]/Table3[[#This Row],[MDS Census]]</f>
        <v>4.1432511173646747</v>
      </c>
      <c r="G29" s="3">
        <f>Table3[[#This Row],[Total Direct Care Staff Hours]]/Table3[[#This Row],[MDS Census]]</f>
        <v>3.6654527396126473</v>
      </c>
      <c r="H29" s="3">
        <f>Table3[[#This Row],[Total RN Hours (w/ Admin, DON)]]/Table3[[#This Row],[MDS Census]]</f>
        <v>0.92666445952656851</v>
      </c>
      <c r="I29" s="3">
        <f>Table3[[#This Row],[RN Hours (excl. Admin, DON)]]/Table3[[#This Row],[MDS Census]]</f>
        <v>0.54655520609170671</v>
      </c>
      <c r="J29" s="3">
        <f t="shared" si="1"/>
        <v>278.10422222222223</v>
      </c>
      <c r="K29" s="3">
        <f>SUM(Table3[[#This Row],[RN Hours (excl. Admin, DON)]], Table3[[#This Row],[LPN Hours (excl. Admin)]], Table3[[#This Row],[CNA Hours]], Table3[[#This Row],[NA TR Hours]], Table3[[#This Row],[Med Aide/Tech Hours]])</f>
        <v>246.03333333333336</v>
      </c>
      <c r="L29" s="3">
        <f>SUM(Table3[[#This Row],[RN Hours (excl. Admin, DON)]:[RN DON Hours]])</f>
        <v>62.199777777777783</v>
      </c>
      <c r="M29" s="3">
        <v>36.686</v>
      </c>
      <c r="N29" s="3">
        <v>20.220888888888894</v>
      </c>
      <c r="O29" s="3">
        <v>5.2928888888888892</v>
      </c>
      <c r="P29" s="3">
        <f>SUM(Table3[[#This Row],[LPN Hours (excl. Admin)]:[LPN Admin Hours]])</f>
        <v>59.949000000000005</v>
      </c>
      <c r="Q29" s="3">
        <v>53.391888888888893</v>
      </c>
      <c r="R29" s="3">
        <v>6.5571111111111113</v>
      </c>
      <c r="S29" s="3">
        <f>SUM(Table3[[#This Row],[CNA Hours]], Table3[[#This Row],[NA TR Hours]], Table3[[#This Row],[Med Aide/Tech Hours]])</f>
        <v>155.95544444444445</v>
      </c>
      <c r="T29" s="3">
        <v>155.95544444444445</v>
      </c>
      <c r="U29" s="3">
        <v>0</v>
      </c>
      <c r="V29" s="3">
        <v>0</v>
      </c>
      <c r="W29" s="3">
        <f>SUM(Table3[[#This Row],[RN Hours Contract]:[Med Aide Hours Contract]])</f>
        <v>0</v>
      </c>
      <c r="X29" s="3">
        <v>0</v>
      </c>
      <c r="Y29" s="3">
        <v>0</v>
      </c>
      <c r="Z29" s="3">
        <v>0</v>
      </c>
      <c r="AA29" s="3">
        <v>0</v>
      </c>
      <c r="AB29" s="3">
        <v>0</v>
      </c>
      <c r="AC29" s="3">
        <v>0</v>
      </c>
      <c r="AD29" s="3">
        <v>0</v>
      </c>
      <c r="AE29" s="3">
        <v>0</v>
      </c>
      <c r="AF29" t="s">
        <v>27</v>
      </c>
      <c r="AG29" s="13">
        <v>3</v>
      </c>
      <c r="AQ29"/>
    </row>
    <row r="30" spans="1:43" x14ac:dyDescent="0.2">
      <c r="A30" t="s">
        <v>45</v>
      </c>
      <c r="B30" t="s">
        <v>75</v>
      </c>
      <c r="C30" t="s">
        <v>96</v>
      </c>
      <c r="D30" t="s">
        <v>106</v>
      </c>
      <c r="E30" s="3">
        <v>84.733333333333334</v>
      </c>
      <c r="F30" s="3">
        <f>Table3[[#This Row],[Total Hours Nurse Staffing]]/Table3[[#This Row],[MDS Census]]</f>
        <v>4.0209034880671384</v>
      </c>
      <c r="G30" s="3">
        <f>Table3[[#This Row],[Total Direct Care Staff Hours]]/Table3[[#This Row],[MDS Census]]</f>
        <v>3.7533110411749271</v>
      </c>
      <c r="H30" s="3">
        <f>Table3[[#This Row],[Total RN Hours (w/ Admin, DON)]]/Table3[[#This Row],[MDS Census]]</f>
        <v>0.64667191188040907</v>
      </c>
      <c r="I30" s="3">
        <f>Table3[[#This Row],[RN Hours (excl. Admin, DON)]]/Table3[[#This Row],[MDS Census]]</f>
        <v>0.40172043010752689</v>
      </c>
      <c r="J30" s="3">
        <f t="shared" si="1"/>
        <v>340.70455555555554</v>
      </c>
      <c r="K30" s="3">
        <f>SUM(Table3[[#This Row],[RN Hours (excl. Admin, DON)]], Table3[[#This Row],[LPN Hours (excl. Admin)]], Table3[[#This Row],[CNA Hours]], Table3[[#This Row],[NA TR Hours]], Table3[[#This Row],[Med Aide/Tech Hours]])</f>
        <v>318.03055555555551</v>
      </c>
      <c r="L30" s="3">
        <f>SUM(Table3[[#This Row],[RN Hours (excl. Admin, DON)]:[RN DON Hours]])</f>
        <v>54.794666666666664</v>
      </c>
      <c r="M30" s="3">
        <v>34.039111111111112</v>
      </c>
      <c r="N30" s="3">
        <v>16.399999999999999</v>
      </c>
      <c r="O30" s="3">
        <v>4.3555555555555552</v>
      </c>
      <c r="P30" s="3">
        <f>SUM(Table3[[#This Row],[LPN Hours (excl. Admin)]:[LPN Admin Hours]])</f>
        <v>111.17255555555556</v>
      </c>
      <c r="Q30" s="3">
        <v>109.25411111111111</v>
      </c>
      <c r="R30" s="3">
        <v>1.9184444444444446</v>
      </c>
      <c r="S30" s="3">
        <f>SUM(Table3[[#This Row],[CNA Hours]], Table3[[#This Row],[NA TR Hours]], Table3[[#This Row],[Med Aide/Tech Hours]])</f>
        <v>174.73733333333334</v>
      </c>
      <c r="T30" s="3">
        <v>174.40066666666667</v>
      </c>
      <c r="U30" s="3">
        <v>0.33666666666666667</v>
      </c>
      <c r="V30" s="3">
        <v>0</v>
      </c>
      <c r="W30" s="3">
        <f>SUM(Table3[[#This Row],[RN Hours Contract]:[Med Aide Hours Contract]])</f>
        <v>58.48533333333333</v>
      </c>
      <c r="X30" s="3">
        <v>14.286999999999999</v>
      </c>
      <c r="Y30" s="3">
        <v>0</v>
      </c>
      <c r="Z30" s="3">
        <v>0</v>
      </c>
      <c r="AA30" s="3">
        <v>12.675666666666666</v>
      </c>
      <c r="AB30" s="3">
        <v>0</v>
      </c>
      <c r="AC30" s="3">
        <v>31.522666666666666</v>
      </c>
      <c r="AD30" s="3">
        <v>0</v>
      </c>
      <c r="AE30" s="3">
        <v>0</v>
      </c>
      <c r="AF30" t="s">
        <v>28</v>
      </c>
      <c r="AG30" s="13">
        <v>3</v>
      </c>
      <c r="AQ30"/>
    </row>
    <row r="31" spans="1:43" x14ac:dyDescent="0.2">
      <c r="A31" t="s">
        <v>45</v>
      </c>
      <c r="B31" t="s">
        <v>76</v>
      </c>
      <c r="C31" t="s">
        <v>95</v>
      </c>
      <c r="D31" t="s">
        <v>106</v>
      </c>
      <c r="E31" s="3">
        <v>59.911111111111111</v>
      </c>
      <c r="F31" s="3">
        <f>Table3[[#This Row],[Total Hours Nurse Staffing]]/Table3[[#This Row],[MDS Census]]</f>
        <v>4.8693434718100885</v>
      </c>
      <c r="G31" s="3">
        <f>Table3[[#This Row],[Total Direct Care Staff Hours]]/Table3[[#This Row],[MDS Census]]</f>
        <v>4.8693434718100885</v>
      </c>
      <c r="H31" s="3">
        <f>Table3[[#This Row],[Total RN Hours (w/ Admin, DON)]]/Table3[[#This Row],[MDS Census]]</f>
        <v>0.68040615727002962</v>
      </c>
      <c r="I31" s="3">
        <f>Table3[[#This Row],[RN Hours (excl. Admin, DON)]]/Table3[[#This Row],[MDS Census]]</f>
        <v>0.68040615727002962</v>
      </c>
      <c r="J31" s="3">
        <f t="shared" si="1"/>
        <v>291.72777777777776</v>
      </c>
      <c r="K31" s="3">
        <f>SUM(Table3[[#This Row],[RN Hours (excl. Admin, DON)]], Table3[[#This Row],[LPN Hours (excl. Admin)]], Table3[[#This Row],[CNA Hours]], Table3[[#This Row],[NA TR Hours]], Table3[[#This Row],[Med Aide/Tech Hours]])</f>
        <v>291.72777777777776</v>
      </c>
      <c r="L31" s="3">
        <f>SUM(Table3[[#This Row],[RN Hours (excl. Admin, DON)]:[RN DON Hours]])</f>
        <v>40.763888888888886</v>
      </c>
      <c r="M31" s="3">
        <v>40.763888888888886</v>
      </c>
      <c r="N31" s="3">
        <v>0</v>
      </c>
      <c r="O31" s="3">
        <v>0</v>
      </c>
      <c r="P31" s="3">
        <f>SUM(Table3[[#This Row],[LPN Hours (excl. Admin)]:[LPN Admin Hours]])</f>
        <v>85.197222222222223</v>
      </c>
      <c r="Q31" s="3">
        <v>85.197222222222223</v>
      </c>
      <c r="R31" s="3">
        <v>0</v>
      </c>
      <c r="S31" s="3">
        <f>SUM(Table3[[#This Row],[CNA Hours]], Table3[[#This Row],[NA TR Hours]], Table3[[#This Row],[Med Aide/Tech Hours]])</f>
        <v>165.76666666666668</v>
      </c>
      <c r="T31" s="3">
        <v>165.76666666666668</v>
      </c>
      <c r="U31" s="3">
        <v>0</v>
      </c>
      <c r="V31" s="3">
        <v>0</v>
      </c>
      <c r="W31" s="3">
        <f>SUM(Table3[[#This Row],[RN Hours Contract]:[Med Aide Hours Contract]])</f>
        <v>0</v>
      </c>
      <c r="X31" s="3">
        <v>0</v>
      </c>
      <c r="Y31" s="3">
        <v>0</v>
      </c>
      <c r="Z31" s="3">
        <v>0</v>
      </c>
      <c r="AA31" s="3">
        <v>0</v>
      </c>
      <c r="AB31" s="3">
        <v>0</v>
      </c>
      <c r="AC31" s="3">
        <v>0</v>
      </c>
      <c r="AD31" s="3">
        <v>0</v>
      </c>
      <c r="AE31" s="3">
        <v>0</v>
      </c>
      <c r="AF31" t="s">
        <v>29</v>
      </c>
      <c r="AG31" s="13">
        <v>3</v>
      </c>
      <c r="AQ31"/>
    </row>
    <row r="32" spans="1:43" x14ac:dyDescent="0.2">
      <c r="A32" t="s">
        <v>45</v>
      </c>
      <c r="B32" t="s">
        <v>77</v>
      </c>
      <c r="C32" t="s">
        <v>95</v>
      </c>
      <c r="D32" t="s">
        <v>106</v>
      </c>
      <c r="E32" s="3">
        <v>82.022222222222226</v>
      </c>
      <c r="F32" s="3">
        <f>Table3[[#This Row],[Total Hours Nurse Staffing]]/Table3[[#This Row],[MDS Census]]</f>
        <v>4.8238620969926851</v>
      </c>
      <c r="G32" s="3">
        <f>Table3[[#This Row],[Total Direct Care Staff Hours]]/Table3[[#This Row],[MDS Census]]</f>
        <v>4.2047209428339203</v>
      </c>
      <c r="H32" s="3">
        <f>Table3[[#This Row],[Total RN Hours (w/ Admin, DON)]]/Table3[[#This Row],[MDS Census]]</f>
        <v>0.86805743700894067</v>
      </c>
      <c r="I32" s="3">
        <f>Table3[[#This Row],[RN Hours (excl. Admin, DON)]]/Table3[[#This Row],[MDS Census]]</f>
        <v>0.24891628285017611</v>
      </c>
      <c r="J32" s="3">
        <f t="shared" si="1"/>
        <v>395.66388888888889</v>
      </c>
      <c r="K32" s="3">
        <f>SUM(Table3[[#This Row],[RN Hours (excl. Admin, DON)]], Table3[[#This Row],[LPN Hours (excl. Admin)]], Table3[[#This Row],[CNA Hours]], Table3[[#This Row],[NA TR Hours]], Table3[[#This Row],[Med Aide/Tech Hours]])</f>
        <v>344.88055555555559</v>
      </c>
      <c r="L32" s="3">
        <f>SUM(Table3[[#This Row],[RN Hours (excl. Admin, DON)]:[RN DON Hours]])</f>
        <v>71.2</v>
      </c>
      <c r="M32" s="3">
        <v>20.416666666666668</v>
      </c>
      <c r="N32" s="3">
        <v>45.361111111111114</v>
      </c>
      <c r="O32" s="3">
        <v>5.4222222222222225</v>
      </c>
      <c r="P32" s="3">
        <f>SUM(Table3[[#This Row],[LPN Hours (excl. Admin)]:[LPN Admin Hours]])</f>
        <v>91.327777777777783</v>
      </c>
      <c r="Q32" s="3">
        <v>91.327777777777783</v>
      </c>
      <c r="R32" s="3">
        <v>0</v>
      </c>
      <c r="S32" s="3">
        <f>SUM(Table3[[#This Row],[CNA Hours]], Table3[[#This Row],[NA TR Hours]], Table3[[#This Row],[Med Aide/Tech Hours]])</f>
        <v>233.13611111111112</v>
      </c>
      <c r="T32" s="3">
        <v>233.13611111111112</v>
      </c>
      <c r="U32" s="3">
        <v>0</v>
      </c>
      <c r="V32" s="3">
        <v>0</v>
      </c>
      <c r="W32" s="3">
        <f>SUM(Table3[[#This Row],[RN Hours Contract]:[Med Aide Hours Contract]])</f>
        <v>0</v>
      </c>
      <c r="X32" s="3">
        <v>0</v>
      </c>
      <c r="Y32" s="3">
        <v>0</v>
      </c>
      <c r="Z32" s="3">
        <v>0</v>
      </c>
      <c r="AA32" s="3">
        <v>0</v>
      </c>
      <c r="AB32" s="3">
        <v>0</v>
      </c>
      <c r="AC32" s="3">
        <v>0</v>
      </c>
      <c r="AD32" s="3">
        <v>0</v>
      </c>
      <c r="AE32" s="3">
        <v>0</v>
      </c>
      <c r="AF32" t="s">
        <v>30</v>
      </c>
      <c r="AG32" s="13">
        <v>3</v>
      </c>
      <c r="AQ32"/>
    </row>
    <row r="33" spans="1:43" x14ac:dyDescent="0.2">
      <c r="A33" t="s">
        <v>45</v>
      </c>
      <c r="B33" t="s">
        <v>78</v>
      </c>
      <c r="C33" t="s">
        <v>98</v>
      </c>
      <c r="D33" t="s">
        <v>108</v>
      </c>
      <c r="E33" s="3">
        <v>92.344444444444449</v>
      </c>
      <c r="F33" s="3">
        <f>Table3[[#This Row],[Total Hours Nurse Staffing]]/Table3[[#This Row],[MDS Census]]</f>
        <v>3.5575730958970042</v>
      </c>
      <c r="G33" s="3">
        <f>Table3[[#This Row],[Total Direct Care Staff Hours]]/Table3[[#This Row],[MDS Census]]</f>
        <v>3.1123270364577063</v>
      </c>
      <c r="H33" s="3">
        <f>Table3[[#This Row],[Total RN Hours (w/ Admin, DON)]]/Table3[[#This Row],[MDS Census]]</f>
        <v>0.65217061725424152</v>
      </c>
      <c r="I33" s="3">
        <f>Table3[[#This Row],[RN Hours (excl. Admin, DON)]]/Table3[[#This Row],[MDS Census]]</f>
        <v>0.26618337143544701</v>
      </c>
      <c r="J33" s="3">
        <f t="shared" si="1"/>
        <v>328.52211111111114</v>
      </c>
      <c r="K33" s="3">
        <f>SUM(Table3[[#This Row],[RN Hours (excl. Admin, DON)]], Table3[[#This Row],[LPN Hours (excl. Admin)]], Table3[[#This Row],[CNA Hours]], Table3[[#This Row],[NA TR Hours]], Table3[[#This Row],[Med Aide/Tech Hours]])</f>
        <v>287.4061111111111</v>
      </c>
      <c r="L33" s="3">
        <f>SUM(Table3[[#This Row],[RN Hours (excl. Admin, DON)]:[RN DON Hours]])</f>
        <v>60.224333333333348</v>
      </c>
      <c r="M33" s="3">
        <v>24.580555555555556</v>
      </c>
      <c r="N33" s="3">
        <v>35.643777777777792</v>
      </c>
      <c r="O33" s="3">
        <v>0</v>
      </c>
      <c r="P33" s="3">
        <f>SUM(Table3[[#This Row],[LPN Hours (excl. Admin)]:[LPN Admin Hours]])</f>
        <v>88.873000000000005</v>
      </c>
      <c r="Q33" s="3">
        <v>83.400777777777776</v>
      </c>
      <c r="R33" s="3">
        <v>5.4722222222222223</v>
      </c>
      <c r="S33" s="3">
        <f>SUM(Table3[[#This Row],[CNA Hours]], Table3[[#This Row],[NA TR Hours]], Table3[[#This Row],[Med Aide/Tech Hours]])</f>
        <v>179.42477777777776</v>
      </c>
      <c r="T33" s="3">
        <v>179.42477777777776</v>
      </c>
      <c r="U33" s="3">
        <v>0</v>
      </c>
      <c r="V33" s="3">
        <v>0</v>
      </c>
      <c r="W33" s="3">
        <f>SUM(Table3[[#This Row],[RN Hours Contract]:[Med Aide Hours Contract]])</f>
        <v>1.3722222222222225</v>
      </c>
      <c r="X33" s="3">
        <v>0.10555555555555556</v>
      </c>
      <c r="Y33" s="3">
        <v>0</v>
      </c>
      <c r="Z33" s="3">
        <v>0</v>
      </c>
      <c r="AA33" s="3">
        <v>1.038888888888889</v>
      </c>
      <c r="AB33" s="3">
        <v>0</v>
      </c>
      <c r="AC33" s="3">
        <v>0.22777777777777777</v>
      </c>
      <c r="AD33" s="3">
        <v>0</v>
      </c>
      <c r="AE33" s="3">
        <v>0</v>
      </c>
      <c r="AF33" t="s">
        <v>31</v>
      </c>
      <c r="AG33" s="13">
        <v>3</v>
      </c>
      <c r="AQ33"/>
    </row>
    <row r="34" spans="1:43" x14ac:dyDescent="0.2">
      <c r="A34" t="s">
        <v>45</v>
      </c>
      <c r="B34" t="s">
        <v>79</v>
      </c>
      <c r="C34" t="s">
        <v>94</v>
      </c>
      <c r="D34" t="s">
        <v>106</v>
      </c>
      <c r="E34" s="3">
        <v>111.82222222222222</v>
      </c>
      <c r="F34" s="3">
        <f>Table3[[#This Row],[Total Hours Nurse Staffing]]/Table3[[#This Row],[MDS Census]]</f>
        <v>3.7147963036565974</v>
      </c>
      <c r="G34" s="3">
        <f>Table3[[#This Row],[Total Direct Care Staff Hours]]/Table3[[#This Row],[MDS Census]]</f>
        <v>3.3556448728139903</v>
      </c>
      <c r="H34" s="3">
        <f>Table3[[#This Row],[Total RN Hours (w/ Admin, DON)]]/Table3[[#This Row],[MDS Census]]</f>
        <v>1.0301073131955485</v>
      </c>
      <c r="I34" s="3">
        <f>Table3[[#This Row],[RN Hours (excl. Admin, DON)]]/Table3[[#This Row],[MDS Census]]</f>
        <v>0.67095588235294112</v>
      </c>
      <c r="J34" s="3">
        <f t="shared" si="1"/>
        <v>415.39677777777774</v>
      </c>
      <c r="K34" s="3">
        <f>SUM(Table3[[#This Row],[RN Hours (excl. Admin, DON)]], Table3[[#This Row],[LPN Hours (excl. Admin)]], Table3[[#This Row],[CNA Hours]], Table3[[#This Row],[NA TR Hours]], Table3[[#This Row],[Med Aide/Tech Hours]])</f>
        <v>375.23566666666665</v>
      </c>
      <c r="L34" s="3">
        <f>SUM(Table3[[#This Row],[RN Hours (excl. Admin, DON)]:[RN DON Hours]])</f>
        <v>115.18888888888888</v>
      </c>
      <c r="M34" s="3">
        <v>75.027777777777771</v>
      </c>
      <c r="N34" s="3">
        <v>40.161111111111111</v>
      </c>
      <c r="O34" s="3">
        <v>0</v>
      </c>
      <c r="P34" s="3">
        <f>SUM(Table3[[#This Row],[LPN Hours (excl. Admin)]:[LPN Admin Hours]])</f>
        <v>66.694777777777773</v>
      </c>
      <c r="Q34" s="3">
        <v>66.694777777777773</v>
      </c>
      <c r="R34" s="3">
        <v>0</v>
      </c>
      <c r="S34" s="3">
        <f>SUM(Table3[[#This Row],[CNA Hours]], Table3[[#This Row],[NA TR Hours]], Table3[[#This Row],[Med Aide/Tech Hours]])</f>
        <v>233.5131111111111</v>
      </c>
      <c r="T34" s="3">
        <v>233.5131111111111</v>
      </c>
      <c r="U34" s="3">
        <v>0</v>
      </c>
      <c r="V34" s="3">
        <v>0</v>
      </c>
      <c r="W34" s="3">
        <f>SUM(Table3[[#This Row],[RN Hours Contract]:[Med Aide Hours Contract]])</f>
        <v>0</v>
      </c>
      <c r="X34" s="3">
        <v>0</v>
      </c>
      <c r="Y34" s="3">
        <v>0</v>
      </c>
      <c r="Z34" s="3">
        <v>0</v>
      </c>
      <c r="AA34" s="3">
        <v>0</v>
      </c>
      <c r="AB34" s="3">
        <v>0</v>
      </c>
      <c r="AC34" s="3">
        <v>0</v>
      </c>
      <c r="AD34" s="3">
        <v>0</v>
      </c>
      <c r="AE34" s="3">
        <v>0</v>
      </c>
      <c r="AF34" t="s">
        <v>32</v>
      </c>
      <c r="AG34" s="13">
        <v>3</v>
      </c>
      <c r="AQ34"/>
    </row>
    <row r="35" spans="1:43" x14ac:dyDescent="0.2">
      <c r="A35" t="s">
        <v>45</v>
      </c>
      <c r="B35" t="s">
        <v>80</v>
      </c>
      <c r="C35" t="s">
        <v>93</v>
      </c>
      <c r="D35" t="s">
        <v>107</v>
      </c>
      <c r="E35" s="3">
        <v>54.511111111111113</v>
      </c>
      <c r="F35" s="3">
        <f>Table3[[#This Row],[Total Hours Nurse Staffing]]/Table3[[#This Row],[MDS Census]]</f>
        <v>7.1587342030167136</v>
      </c>
      <c r="G35" s="3">
        <f>Table3[[#This Row],[Total Direct Care Staff Hours]]/Table3[[#This Row],[MDS Census]]</f>
        <v>6.5200774561761099</v>
      </c>
      <c r="H35" s="3">
        <f>Table3[[#This Row],[Total RN Hours (w/ Admin, DON)]]/Table3[[#This Row],[MDS Census]]</f>
        <v>2.1374847125968199</v>
      </c>
      <c r="I35" s="3">
        <f>Table3[[#This Row],[RN Hours (excl. Admin, DON)]]/Table3[[#This Row],[MDS Census]]</f>
        <v>1.4988279657562169</v>
      </c>
      <c r="J35" s="3">
        <f t="shared" si="1"/>
        <v>390.23055555555555</v>
      </c>
      <c r="K35" s="3">
        <f>SUM(Table3[[#This Row],[RN Hours (excl. Admin, DON)]], Table3[[#This Row],[LPN Hours (excl. Admin)]], Table3[[#This Row],[CNA Hours]], Table3[[#This Row],[NA TR Hours]], Table3[[#This Row],[Med Aide/Tech Hours]])</f>
        <v>355.41666666666663</v>
      </c>
      <c r="L35" s="3">
        <f>SUM(Table3[[#This Row],[RN Hours (excl. Admin, DON)]:[RN DON Hours]])</f>
        <v>116.51666666666667</v>
      </c>
      <c r="M35" s="3">
        <v>81.702777777777783</v>
      </c>
      <c r="N35" s="3">
        <v>29.730555555555554</v>
      </c>
      <c r="O35" s="3">
        <v>5.083333333333333</v>
      </c>
      <c r="P35" s="3">
        <f>SUM(Table3[[#This Row],[LPN Hours (excl. Admin)]:[LPN Admin Hours]])</f>
        <v>51.883333333333333</v>
      </c>
      <c r="Q35" s="3">
        <v>51.883333333333333</v>
      </c>
      <c r="R35" s="3">
        <v>0</v>
      </c>
      <c r="S35" s="3">
        <f>SUM(Table3[[#This Row],[CNA Hours]], Table3[[#This Row],[NA TR Hours]], Table3[[#This Row],[Med Aide/Tech Hours]])</f>
        <v>221.83055555555555</v>
      </c>
      <c r="T35" s="3">
        <v>221.83055555555555</v>
      </c>
      <c r="U35" s="3">
        <v>0</v>
      </c>
      <c r="V35" s="3">
        <v>0</v>
      </c>
      <c r="W35" s="3">
        <f>SUM(Table3[[#This Row],[RN Hours Contract]:[Med Aide Hours Contract]])</f>
        <v>4.1388888888888893</v>
      </c>
      <c r="X35" s="3">
        <v>0</v>
      </c>
      <c r="Y35" s="3">
        <v>4.1388888888888893</v>
      </c>
      <c r="Z35" s="3">
        <v>0</v>
      </c>
      <c r="AA35" s="3">
        <v>0</v>
      </c>
      <c r="AB35" s="3">
        <v>0</v>
      </c>
      <c r="AC35" s="3">
        <v>0</v>
      </c>
      <c r="AD35" s="3">
        <v>0</v>
      </c>
      <c r="AE35" s="3">
        <v>0</v>
      </c>
      <c r="AF35" t="s">
        <v>33</v>
      </c>
      <c r="AG35" s="13">
        <v>3</v>
      </c>
      <c r="AQ35"/>
    </row>
    <row r="36" spans="1:43" x14ac:dyDescent="0.2">
      <c r="A36" t="s">
        <v>45</v>
      </c>
      <c r="B36" t="s">
        <v>81</v>
      </c>
      <c r="C36" t="s">
        <v>103</v>
      </c>
      <c r="D36" t="s">
        <v>107</v>
      </c>
      <c r="E36" s="3">
        <v>92.74444444444444</v>
      </c>
      <c r="F36" s="3">
        <f>Table3[[#This Row],[Total Hours Nurse Staffing]]/Table3[[#This Row],[MDS Census]]</f>
        <v>3.7426548460524742</v>
      </c>
      <c r="G36" s="3">
        <f>Table3[[#This Row],[Total Direct Care Staff Hours]]/Table3[[#This Row],[MDS Census]]</f>
        <v>3.2015933868455737</v>
      </c>
      <c r="H36" s="3">
        <f>Table3[[#This Row],[Total RN Hours (w/ Admin, DON)]]/Table3[[#This Row],[MDS Census]]</f>
        <v>1.0261495147957354</v>
      </c>
      <c r="I36" s="3">
        <f>Table3[[#This Row],[RN Hours (excl. Admin, DON)]]/Table3[[#This Row],[MDS Census]]</f>
        <v>0.54534802923205949</v>
      </c>
      <c r="J36" s="3">
        <f t="shared" si="1"/>
        <v>347.11044444444445</v>
      </c>
      <c r="K36" s="3">
        <f>SUM(Table3[[#This Row],[RN Hours (excl. Admin, DON)]], Table3[[#This Row],[LPN Hours (excl. Admin)]], Table3[[#This Row],[CNA Hours]], Table3[[#This Row],[NA TR Hours]], Table3[[#This Row],[Med Aide/Tech Hours]])</f>
        <v>296.93</v>
      </c>
      <c r="L36" s="3">
        <f>SUM(Table3[[#This Row],[RN Hours (excl. Admin, DON)]:[RN DON Hours]])</f>
        <v>95.169666666666686</v>
      </c>
      <c r="M36" s="3">
        <v>50.578000000000003</v>
      </c>
      <c r="N36" s="3">
        <v>38.530555555555559</v>
      </c>
      <c r="O36" s="3">
        <v>6.0611111111111109</v>
      </c>
      <c r="P36" s="3">
        <f>SUM(Table3[[#This Row],[LPN Hours (excl. Admin)]:[LPN Admin Hours]])</f>
        <v>57.315333333333335</v>
      </c>
      <c r="Q36" s="3">
        <v>51.726555555555557</v>
      </c>
      <c r="R36" s="3">
        <v>5.5887777777777776</v>
      </c>
      <c r="S36" s="3">
        <f>SUM(Table3[[#This Row],[CNA Hours]], Table3[[#This Row],[NA TR Hours]], Table3[[#This Row],[Med Aide/Tech Hours]])</f>
        <v>194.62544444444444</v>
      </c>
      <c r="T36" s="3">
        <v>194.62544444444444</v>
      </c>
      <c r="U36" s="3">
        <v>0</v>
      </c>
      <c r="V36" s="3">
        <v>0</v>
      </c>
      <c r="W36" s="3">
        <f>SUM(Table3[[#This Row],[RN Hours Contract]:[Med Aide Hours Contract]])</f>
        <v>6.1111111111111109E-2</v>
      </c>
      <c r="X36" s="3">
        <v>0</v>
      </c>
      <c r="Y36" s="3">
        <v>6.1111111111111109E-2</v>
      </c>
      <c r="Z36" s="3">
        <v>0</v>
      </c>
      <c r="AA36" s="3">
        <v>0</v>
      </c>
      <c r="AB36" s="3">
        <v>0</v>
      </c>
      <c r="AC36" s="3">
        <v>0</v>
      </c>
      <c r="AD36" s="3">
        <v>0</v>
      </c>
      <c r="AE36" s="3">
        <v>0</v>
      </c>
      <c r="AF36" t="s">
        <v>34</v>
      </c>
      <c r="AG36" s="13">
        <v>3</v>
      </c>
      <c r="AQ36"/>
    </row>
    <row r="37" spans="1:43" x14ac:dyDescent="0.2">
      <c r="A37" t="s">
        <v>45</v>
      </c>
      <c r="B37" t="s">
        <v>82</v>
      </c>
      <c r="C37" t="s">
        <v>102</v>
      </c>
      <c r="D37" t="s">
        <v>107</v>
      </c>
      <c r="E37" s="3">
        <v>27.222222222222221</v>
      </c>
      <c r="F37" s="3">
        <f>Table3[[#This Row],[Total Hours Nurse Staffing]]/Table3[[#This Row],[MDS Census]]</f>
        <v>5.4478530612244898</v>
      </c>
      <c r="G37" s="3">
        <f>Table3[[#This Row],[Total Direct Care Staff Hours]]/Table3[[#This Row],[MDS Census]]</f>
        <v>4.7259142857142855</v>
      </c>
      <c r="H37" s="3">
        <f>Table3[[#This Row],[Total RN Hours (w/ Admin, DON)]]/Table3[[#This Row],[MDS Census]]</f>
        <v>1.7872448979591837</v>
      </c>
      <c r="I37" s="3">
        <f>Table3[[#This Row],[RN Hours (excl. Admin, DON)]]/Table3[[#This Row],[MDS Census]]</f>
        <v>1.0653061224489797</v>
      </c>
      <c r="J37" s="3">
        <f t="shared" si="1"/>
        <v>148.30266666666665</v>
      </c>
      <c r="K37" s="3">
        <f>SUM(Table3[[#This Row],[RN Hours (excl. Admin, DON)]], Table3[[#This Row],[LPN Hours (excl. Admin)]], Table3[[#This Row],[CNA Hours]], Table3[[#This Row],[NA TR Hours]], Table3[[#This Row],[Med Aide/Tech Hours]])</f>
        <v>128.64988888888888</v>
      </c>
      <c r="L37" s="3">
        <f>SUM(Table3[[#This Row],[RN Hours (excl. Admin, DON)]:[RN DON Hours]])</f>
        <v>48.652777777777779</v>
      </c>
      <c r="M37" s="3">
        <v>29</v>
      </c>
      <c r="N37" s="3">
        <v>5.2444444444444445</v>
      </c>
      <c r="O37" s="3">
        <v>14.408333333333333</v>
      </c>
      <c r="P37" s="3">
        <f>SUM(Table3[[#This Row],[LPN Hours (excl. Admin)]:[LPN Admin Hours]])</f>
        <v>31.31688888888889</v>
      </c>
      <c r="Q37" s="3">
        <v>31.31688888888889</v>
      </c>
      <c r="R37" s="3">
        <v>0</v>
      </c>
      <c r="S37" s="3">
        <f>SUM(Table3[[#This Row],[CNA Hours]], Table3[[#This Row],[NA TR Hours]], Table3[[#This Row],[Med Aide/Tech Hours]])</f>
        <v>68.332999999999998</v>
      </c>
      <c r="T37" s="3">
        <v>68.332999999999998</v>
      </c>
      <c r="U37" s="3">
        <v>0</v>
      </c>
      <c r="V37" s="3">
        <v>0</v>
      </c>
      <c r="W37" s="3">
        <f>SUM(Table3[[#This Row],[RN Hours Contract]:[Med Aide Hours Contract]])</f>
        <v>4.041666666666667</v>
      </c>
      <c r="X37" s="3">
        <v>0</v>
      </c>
      <c r="Y37" s="3">
        <v>0</v>
      </c>
      <c r="Z37" s="3">
        <v>0</v>
      </c>
      <c r="AA37" s="3">
        <v>0</v>
      </c>
      <c r="AB37" s="3">
        <v>0</v>
      </c>
      <c r="AC37" s="3">
        <v>4.041666666666667</v>
      </c>
      <c r="AD37" s="3">
        <v>0</v>
      </c>
      <c r="AE37" s="3">
        <v>0</v>
      </c>
      <c r="AF37" t="s">
        <v>35</v>
      </c>
      <c r="AG37" s="13">
        <v>3</v>
      </c>
      <c r="AQ37"/>
    </row>
    <row r="38" spans="1:43" x14ac:dyDescent="0.2">
      <c r="A38" t="s">
        <v>45</v>
      </c>
      <c r="B38" t="s">
        <v>83</v>
      </c>
      <c r="C38" t="s">
        <v>95</v>
      </c>
      <c r="D38" t="s">
        <v>106</v>
      </c>
      <c r="E38" s="3">
        <v>105.28888888888889</v>
      </c>
      <c r="F38" s="3">
        <f>Table3[[#This Row],[Total Hours Nurse Staffing]]/Table3[[#This Row],[MDS Census]]</f>
        <v>3.7356785563528914</v>
      </c>
      <c r="G38" s="3">
        <f>Table3[[#This Row],[Total Direct Care Staff Hours]]/Table3[[#This Row],[MDS Census]]</f>
        <v>3.1495926551287461</v>
      </c>
      <c r="H38" s="3">
        <f>Table3[[#This Row],[Total RN Hours (w/ Admin, DON)]]/Table3[[#This Row],[MDS Census]]</f>
        <v>1.2610120303925709</v>
      </c>
      <c r="I38" s="3">
        <f>Table3[[#This Row],[RN Hours (excl. Admin, DON)]]/Table3[[#This Row],[MDS Census]]</f>
        <v>0.67492612916842554</v>
      </c>
      <c r="J38" s="3">
        <f t="shared" si="1"/>
        <v>393.32544444444443</v>
      </c>
      <c r="K38" s="3">
        <f>SUM(Table3[[#This Row],[RN Hours (excl. Admin, DON)]], Table3[[#This Row],[LPN Hours (excl. Admin)]], Table3[[#This Row],[CNA Hours]], Table3[[#This Row],[NA TR Hours]], Table3[[#This Row],[Med Aide/Tech Hours]])</f>
        <v>331.61711111111111</v>
      </c>
      <c r="L38" s="3">
        <f>SUM(Table3[[#This Row],[RN Hours (excl. Admin, DON)]:[RN DON Hours]])</f>
        <v>132.77055555555557</v>
      </c>
      <c r="M38" s="3">
        <v>71.062222222222232</v>
      </c>
      <c r="N38" s="3">
        <v>56.819444444444443</v>
      </c>
      <c r="O38" s="3">
        <v>4.8888888888888893</v>
      </c>
      <c r="P38" s="3">
        <f>SUM(Table3[[#This Row],[LPN Hours (excl. Admin)]:[LPN Admin Hours]])</f>
        <v>84.956777777777774</v>
      </c>
      <c r="Q38" s="3">
        <v>84.956777777777774</v>
      </c>
      <c r="R38" s="3">
        <v>0</v>
      </c>
      <c r="S38" s="3">
        <f>SUM(Table3[[#This Row],[CNA Hours]], Table3[[#This Row],[NA TR Hours]], Table3[[#This Row],[Med Aide/Tech Hours]])</f>
        <v>175.59811111111111</v>
      </c>
      <c r="T38" s="3">
        <v>175.59811111111111</v>
      </c>
      <c r="U38" s="3">
        <v>0</v>
      </c>
      <c r="V38" s="3">
        <v>0</v>
      </c>
      <c r="W38" s="3">
        <f>SUM(Table3[[#This Row],[RN Hours Contract]:[Med Aide Hours Contract]])</f>
        <v>0</v>
      </c>
      <c r="X38" s="3">
        <v>0</v>
      </c>
      <c r="Y38" s="3">
        <v>0</v>
      </c>
      <c r="Z38" s="3">
        <v>0</v>
      </c>
      <c r="AA38" s="3">
        <v>0</v>
      </c>
      <c r="AB38" s="3">
        <v>0</v>
      </c>
      <c r="AC38" s="3">
        <v>0</v>
      </c>
      <c r="AD38" s="3">
        <v>0</v>
      </c>
      <c r="AE38" s="3">
        <v>0</v>
      </c>
      <c r="AF38" t="s">
        <v>36</v>
      </c>
      <c r="AG38" s="13">
        <v>3</v>
      </c>
      <c r="AQ38"/>
    </row>
    <row r="39" spans="1:43" x14ac:dyDescent="0.2">
      <c r="A39" t="s">
        <v>45</v>
      </c>
      <c r="B39" t="s">
        <v>84</v>
      </c>
      <c r="C39" t="s">
        <v>95</v>
      </c>
      <c r="D39" t="s">
        <v>106</v>
      </c>
      <c r="E39" s="3">
        <v>15.244444444444444</v>
      </c>
      <c r="F39" s="3">
        <f>Table3[[#This Row],[Total Hours Nurse Staffing]]/Table3[[#This Row],[MDS Census]]</f>
        <v>3.8691763848396503</v>
      </c>
      <c r="G39" s="3">
        <f>Table3[[#This Row],[Total Direct Care Staff Hours]]/Table3[[#This Row],[MDS Census]]</f>
        <v>3.340386297376094</v>
      </c>
      <c r="H39" s="3">
        <f>Table3[[#This Row],[Total RN Hours (w/ Admin, DON)]]/Table3[[#This Row],[MDS Census]]</f>
        <v>1.0353498542274053</v>
      </c>
      <c r="I39" s="3">
        <f>Table3[[#This Row],[RN Hours (excl. Admin, DON)]]/Table3[[#This Row],[MDS Census]]</f>
        <v>1.0353498542274053</v>
      </c>
      <c r="J39" s="3">
        <f t="shared" si="1"/>
        <v>58.983444444444444</v>
      </c>
      <c r="K39" s="3">
        <f>SUM(Table3[[#This Row],[RN Hours (excl. Admin, DON)]], Table3[[#This Row],[LPN Hours (excl. Admin)]], Table3[[#This Row],[CNA Hours]], Table3[[#This Row],[NA TR Hours]], Table3[[#This Row],[Med Aide/Tech Hours]])</f>
        <v>50.922333333333341</v>
      </c>
      <c r="L39" s="3">
        <f>SUM(Table3[[#This Row],[RN Hours (excl. Admin, DON)]:[RN DON Hours]])</f>
        <v>15.783333333333333</v>
      </c>
      <c r="M39" s="3">
        <v>15.783333333333333</v>
      </c>
      <c r="N39" s="3">
        <v>0</v>
      </c>
      <c r="O39" s="3">
        <v>0</v>
      </c>
      <c r="P39" s="3">
        <f>SUM(Table3[[#This Row],[LPN Hours (excl. Admin)]:[LPN Admin Hours]])</f>
        <v>17.850000000000001</v>
      </c>
      <c r="Q39" s="3">
        <v>9.7888888888888896</v>
      </c>
      <c r="R39" s="3">
        <v>8.0611111111111118</v>
      </c>
      <c r="S39" s="3">
        <f>SUM(Table3[[#This Row],[CNA Hours]], Table3[[#This Row],[NA TR Hours]], Table3[[#This Row],[Med Aide/Tech Hours]])</f>
        <v>25.350111111111115</v>
      </c>
      <c r="T39" s="3">
        <v>25.350111111111115</v>
      </c>
      <c r="U39" s="3">
        <v>0</v>
      </c>
      <c r="V39" s="3">
        <v>0</v>
      </c>
      <c r="W39" s="3">
        <f>SUM(Table3[[#This Row],[RN Hours Contract]:[Med Aide Hours Contract]])</f>
        <v>0</v>
      </c>
      <c r="X39" s="3">
        <v>0</v>
      </c>
      <c r="Y39" s="3">
        <v>0</v>
      </c>
      <c r="Z39" s="3">
        <v>0</v>
      </c>
      <c r="AA39" s="3">
        <v>0</v>
      </c>
      <c r="AB39" s="3">
        <v>0</v>
      </c>
      <c r="AC39" s="3">
        <v>0</v>
      </c>
      <c r="AD39" s="3">
        <v>0</v>
      </c>
      <c r="AE39" s="3">
        <v>0</v>
      </c>
      <c r="AF39" t="s">
        <v>37</v>
      </c>
      <c r="AG39" s="13">
        <v>3</v>
      </c>
      <c r="AQ39"/>
    </row>
    <row r="40" spans="1:43" x14ac:dyDescent="0.2">
      <c r="A40" t="s">
        <v>45</v>
      </c>
      <c r="B40" t="s">
        <v>85</v>
      </c>
      <c r="C40" t="s">
        <v>95</v>
      </c>
      <c r="D40" t="s">
        <v>106</v>
      </c>
      <c r="E40" s="3">
        <v>98.13333333333334</v>
      </c>
      <c r="F40" s="3">
        <f>Table3[[#This Row],[Total Hours Nurse Staffing]]/Table3[[#This Row],[MDS Census]]</f>
        <v>4.0823731884057972</v>
      </c>
      <c r="G40" s="3">
        <f>Table3[[#This Row],[Total Direct Care Staff Hours]]/Table3[[#This Row],[MDS Census]]</f>
        <v>3.3510835597826092</v>
      </c>
      <c r="H40" s="3">
        <f>Table3[[#This Row],[Total RN Hours (w/ Admin, DON)]]/Table3[[#This Row],[MDS Census]]</f>
        <v>1.2636967844202898</v>
      </c>
      <c r="I40" s="3">
        <f>Table3[[#This Row],[RN Hours (excl. Admin, DON)]]/Table3[[#This Row],[MDS Census]]</f>
        <v>0.68025022644927535</v>
      </c>
      <c r="J40" s="3">
        <f t="shared" si="1"/>
        <v>400.61688888888892</v>
      </c>
      <c r="K40" s="3">
        <f>SUM(Table3[[#This Row],[RN Hours (excl. Admin, DON)]], Table3[[#This Row],[LPN Hours (excl. Admin)]], Table3[[#This Row],[CNA Hours]], Table3[[#This Row],[NA TR Hours]], Table3[[#This Row],[Med Aide/Tech Hours]])</f>
        <v>328.85300000000007</v>
      </c>
      <c r="L40" s="3">
        <f>SUM(Table3[[#This Row],[RN Hours (excl. Admin, DON)]:[RN DON Hours]])</f>
        <v>124.01077777777778</v>
      </c>
      <c r="M40" s="3">
        <v>66.75522222222223</v>
      </c>
      <c r="N40" s="3">
        <v>52.011111111111113</v>
      </c>
      <c r="O40" s="3">
        <v>5.2444444444444445</v>
      </c>
      <c r="P40" s="3">
        <f>SUM(Table3[[#This Row],[LPN Hours (excl. Admin)]:[LPN Admin Hours]])</f>
        <v>89.629666666666679</v>
      </c>
      <c r="Q40" s="3">
        <v>75.12133333333334</v>
      </c>
      <c r="R40" s="3">
        <v>14.508333333333333</v>
      </c>
      <c r="S40" s="3">
        <f>SUM(Table3[[#This Row],[CNA Hours]], Table3[[#This Row],[NA TR Hours]], Table3[[#This Row],[Med Aide/Tech Hours]])</f>
        <v>186.97644444444447</v>
      </c>
      <c r="T40" s="3">
        <v>186.97644444444447</v>
      </c>
      <c r="U40" s="3">
        <v>0</v>
      </c>
      <c r="V40" s="3">
        <v>0</v>
      </c>
      <c r="W40" s="3">
        <f>SUM(Table3[[#This Row],[RN Hours Contract]:[Med Aide Hours Contract]])</f>
        <v>0</v>
      </c>
      <c r="X40" s="3">
        <v>0</v>
      </c>
      <c r="Y40" s="3">
        <v>0</v>
      </c>
      <c r="Z40" s="3">
        <v>0</v>
      </c>
      <c r="AA40" s="3">
        <v>0</v>
      </c>
      <c r="AB40" s="3">
        <v>0</v>
      </c>
      <c r="AC40" s="3">
        <v>0</v>
      </c>
      <c r="AD40" s="3">
        <v>0</v>
      </c>
      <c r="AE40" s="3">
        <v>0</v>
      </c>
      <c r="AF40" t="s">
        <v>38</v>
      </c>
      <c r="AG40" s="13">
        <v>3</v>
      </c>
      <c r="AQ40"/>
    </row>
    <row r="41" spans="1:43" x14ac:dyDescent="0.2">
      <c r="A41" t="s">
        <v>45</v>
      </c>
      <c r="B41" t="s">
        <v>86</v>
      </c>
      <c r="C41" t="s">
        <v>98</v>
      </c>
      <c r="D41" t="s">
        <v>108</v>
      </c>
      <c r="E41" s="3">
        <v>42.744444444444447</v>
      </c>
      <c r="F41" s="3">
        <f>Table3[[#This Row],[Total Hours Nurse Staffing]]/Table3[[#This Row],[MDS Census]]</f>
        <v>4.4969430725240445</v>
      </c>
      <c r="G41" s="3">
        <f>Table3[[#This Row],[Total Direct Care Staff Hours]]/Table3[[#This Row],[MDS Census]]</f>
        <v>4.0550324928515726</v>
      </c>
      <c r="H41" s="3">
        <f>Table3[[#This Row],[Total RN Hours (w/ Admin, DON)]]/Table3[[#This Row],[MDS Census]]</f>
        <v>1.5305120873407851</v>
      </c>
      <c r="I41" s="3">
        <f>Table3[[#This Row],[RN Hours (excl. Admin, DON)]]/Table3[[#This Row],[MDS Census]]</f>
        <v>1.2258513127112036</v>
      </c>
      <c r="J41" s="3">
        <f t="shared" si="1"/>
        <v>192.21933333333334</v>
      </c>
      <c r="K41" s="3">
        <f>SUM(Table3[[#This Row],[RN Hours (excl. Admin, DON)]], Table3[[#This Row],[LPN Hours (excl. Admin)]], Table3[[#This Row],[CNA Hours]], Table3[[#This Row],[NA TR Hours]], Table3[[#This Row],[Med Aide/Tech Hours]])</f>
        <v>173.33011111111114</v>
      </c>
      <c r="L41" s="3">
        <f>SUM(Table3[[#This Row],[RN Hours (excl. Admin, DON)]:[RN DON Hours]])</f>
        <v>65.420888888888896</v>
      </c>
      <c r="M41" s="3">
        <v>52.398333333333341</v>
      </c>
      <c r="N41" s="3">
        <v>7.3336666666666668</v>
      </c>
      <c r="O41" s="3">
        <v>5.6888888888888891</v>
      </c>
      <c r="P41" s="3">
        <f>SUM(Table3[[#This Row],[LPN Hours (excl. Admin)]:[LPN Admin Hours]])</f>
        <v>44.400555555555556</v>
      </c>
      <c r="Q41" s="3">
        <v>38.533888888888889</v>
      </c>
      <c r="R41" s="3">
        <v>5.8666666666666663</v>
      </c>
      <c r="S41" s="3">
        <f>SUM(Table3[[#This Row],[CNA Hours]], Table3[[#This Row],[NA TR Hours]], Table3[[#This Row],[Med Aide/Tech Hours]])</f>
        <v>82.3978888888889</v>
      </c>
      <c r="T41" s="3">
        <v>82.3978888888889</v>
      </c>
      <c r="U41" s="3">
        <v>0</v>
      </c>
      <c r="V41" s="3">
        <v>0</v>
      </c>
      <c r="W41" s="3">
        <f>SUM(Table3[[#This Row],[RN Hours Contract]:[Med Aide Hours Contract]])</f>
        <v>14.930555555555555</v>
      </c>
      <c r="X41" s="3">
        <v>1.7416666666666667</v>
      </c>
      <c r="Y41" s="3">
        <v>0</v>
      </c>
      <c r="Z41" s="3">
        <v>0</v>
      </c>
      <c r="AA41" s="3">
        <v>7.0388888888888888</v>
      </c>
      <c r="AB41" s="3">
        <v>0</v>
      </c>
      <c r="AC41" s="3">
        <v>6.15</v>
      </c>
      <c r="AD41" s="3">
        <v>0</v>
      </c>
      <c r="AE41" s="3">
        <v>0</v>
      </c>
      <c r="AF41" t="s">
        <v>39</v>
      </c>
      <c r="AG41" s="13">
        <v>3</v>
      </c>
      <c r="AQ41"/>
    </row>
    <row r="42" spans="1:43" x14ac:dyDescent="0.2">
      <c r="A42" t="s">
        <v>45</v>
      </c>
      <c r="B42" t="s">
        <v>87</v>
      </c>
      <c r="C42" t="s">
        <v>93</v>
      </c>
      <c r="D42" t="s">
        <v>107</v>
      </c>
      <c r="E42" s="3">
        <v>17.344444444444445</v>
      </c>
      <c r="F42" s="3">
        <f>Table3[[#This Row],[Total Hours Nurse Staffing]]/Table3[[#This Row],[MDS Census]]</f>
        <v>6.3985393978219083</v>
      </c>
      <c r="G42" s="3">
        <f>Table3[[#This Row],[Total Direct Care Staff Hours]]/Table3[[#This Row],[MDS Census]]</f>
        <v>6.101294042280589</v>
      </c>
      <c r="H42" s="3">
        <f>Table3[[#This Row],[Total RN Hours (w/ Admin, DON)]]/Table3[[#This Row],[MDS Census]]</f>
        <v>2.7233311979500323</v>
      </c>
      <c r="I42" s="3">
        <f>Table3[[#This Row],[RN Hours (excl. Admin, DON)]]/Table3[[#This Row],[MDS Census]]</f>
        <v>2.4260858424087122</v>
      </c>
      <c r="J42" s="3">
        <f t="shared" si="1"/>
        <v>110.97911111111111</v>
      </c>
      <c r="K42" s="3">
        <f>SUM(Table3[[#This Row],[RN Hours (excl. Admin, DON)]], Table3[[#This Row],[LPN Hours (excl. Admin)]], Table3[[#This Row],[CNA Hours]], Table3[[#This Row],[NA TR Hours]], Table3[[#This Row],[Med Aide/Tech Hours]])</f>
        <v>105.82355555555556</v>
      </c>
      <c r="L42" s="3">
        <f>SUM(Table3[[#This Row],[RN Hours (excl. Admin, DON)]:[RN DON Hours]])</f>
        <v>47.234666666666669</v>
      </c>
      <c r="M42" s="3">
        <v>42.079111111111111</v>
      </c>
      <c r="N42" s="3">
        <v>0</v>
      </c>
      <c r="O42" s="3">
        <v>5.1555555555555559</v>
      </c>
      <c r="P42" s="3">
        <f>SUM(Table3[[#This Row],[LPN Hours (excl. Admin)]:[LPN Admin Hours]])</f>
        <v>9.6694444444444443</v>
      </c>
      <c r="Q42" s="3">
        <v>9.6694444444444443</v>
      </c>
      <c r="R42" s="3">
        <v>0</v>
      </c>
      <c r="S42" s="3">
        <f>SUM(Table3[[#This Row],[CNA Hours]], Table3[[#This Row],[NA TR Hours]], Table3[[#This Row],[Med Aide/Tech Hours]])</f>
        <v>54.075000000000003</v>
      </c>
      <c r="T42" s="3">
        <v>54.075000000000003</v>
      </c>
      <c r="U42" s="3">
        <v>0</v>
      </c>
      <c r="V42" s="3">
        <v>0</v>
      </c>
      <c r="W42" s="3">
        <f>SUM(Table3[[#This Row],[RN Hours Contract]:[Med Aide Hours Contract]])</f>
        <v>0</v>
      </c>
      <c r="X42" s="3">
        <v>0</v>
      </c>
      <c r="Y42" s="3">
        <v>0</v>
      </c>
      <c r="Z42" s="3">
        <v>0</v>
      </c>
      <c r="AA42" s="3">
        <v>0</v>
      </c>
      <c r="AB42" s="3">
        <v>0</v>
      </c>
      <c r="AC42" s="3">
        <v>0</v>
      </c>
      <c r="AD42" s="3">
        <v>0</v>
      </c>
      <c r="AE42" s="3">
        <v>0</v>
      </c>
      <c r="AF42" t="s">
        <v>40</v>
      </c>
      <c r="AG42" s="13">
        <v>3</v>
      </c>
      <c r="AQ42"/>
    </row>
    <row r="43" spans="1:43" x14ac:dyDescent="0.2">
      <c r="A43" t="s">
        <v>45</v>
      </c>
      <c r="B43" t="s">
        <v>88</v>
      </c>
      <c r="C43" t="s">
        <v>100</v>
      </c>
      <c r="D43" t="s">
        <v>106</v>
      </c>
      <c r="E43" s="3">
        <v>24.1</v>
      </c>
      <c r="F43" s="3">
        <f>Table3[[#This Row],[Total Hours Nurse Staffing]]/Table3[[#This Row],[MDS Census]]</f>
        <v>7.3144167819271546</v>
      </c>
      <c r="G43" s="3">
        <f>Table3[[#This Row],[Total Direct Care Staff Hours]]/Table3[[#This Row],[MDS Census]]</f>
        <v>6.4416182572614105</v>
      </c>
      <c r="H43" s="3">
        <f>Table3[[#This Row],[Total RN Hours (w/ Admin, DON)]]/Table3[[#This Row],[MDS Census]]</f>
        <v>2.4131581373905022</v>
      </c>
      <c r="I43" s="3">
        <f>Table3[[#This Row],[RN Hours (excl. Admin, DON)]]/Table3[[#This Row],[MDS Census]]</f>
        <v>1.5403596127247579</v>
      </c>
      <c r="J43" s="3">
        <f t="shared" si="1"/>
        <v>176.27744444444443</v>
      </c>
      <c r="K43" s="3">
        <f>SUM(Table3[[#This Row],[RN Hours (excl. Admin, DON)]], Table3[[#This Row],[LPN Hours (excl. Admin)]], Table3[[#This Row],[CNA Hours]], Table3[[#This Row],[NA TR Hours]], Table3[[#This Row],[Med Aide/Tech Hours]])</f>
        <v>155.24299999999999</v>
      </c>
      <c r="L43" s="3">
        <f>SUM(Table3[[#This Row],[RN Hours (excl. Admin, DON)]:[RN DON Hours]])</f>
        <v>58.157111111111107</v>
      </c>
      <c r="M43" s="3">
        <v>37.122666666666667</v>
      </c>
      <c r="N43" s="3">
        <v>16.056666666666665</v>
      </c>
      <c r="O43" s="3">
        <v>4.9777777777777779</v>
      </c>
      <c r="P43" s="3">
        <f>SUM(Table3[[#This Row],[LPN Hours (excl. Admin)]:[LPN Admin Hours]])</f>
        <v>25.237777777777779</v>
      </c>
      <c r="Q43" s="3">
        <v>25.237777777777779</v>
      </c>
      <c r="R43" s="3">
        <v>0</v>
      </c>
      <c r="S43" s="3">
        <f>SUM(Table3[[#This Row],[CNA Hours]], Table3[[#This Row],[NA TR Hours]], Table3[[#This Row],[Med Aide/Tech Hours]])</f>
        <v>92.882555555555555</v>
      </c>
      <c r="T43" s="3">
        <v>92.882555555555555</v>
      </c>
      <c r="U43" s="3">
        <v>0</v>
      </c>
      <c r="V43" s="3">
        <v>0</v>
      </c>
      <c r="W43" s="3">
        <f>SUM(Table3[[#This Row],[RN Hours Contract]:[Med Aide Hours Contract]])</f>
        <v>0</v>
      </c>
      <c r="X43" s="3">
        <v>0</v>
      </c>
      <c r="Y43" s="3">
        <v>0</v>
      </c>
      <c r="Z43" s="3">
        <v>0</v>
      </c>
      <c r="AA43" s="3">
        <v>0</v>
      </c>
      <c r="AB43" s="3">
        <v>0</v>
      </c>
      <c r="AC43" s="3">
        <v>0</v>
      </c>
      <c r="AD43" s="3">
        <v>0</v>
      </c>
      <c r="AE43" s="3">
        <v>0</v>
      </c>
      <c r="AF43" t="s">
        <v>41</v>
      </c>
      <c r="AG43" s="13">
        <v>3</v>
      </c>
      <c r="AQ43"/>
    </row>
    <row r="44" spans="1:43" x14ac:dyDescent="0.2">
      <c r="A44" t="s">
        <v>45</v>
      </c>
      <c r="B44" t="s">
        <v>89</v>
      </c>
      <c r="C44" t="s">
        <v>95</v>
      </c>
      <c r="D44" t="s">
        <v>106</v>
      </c>
      <c r="E44" s="3">
        <v>33.477777777777774</v>
      </c>
      <c r="F44" s="3">
        <f>Table3[[#This Row],[Total Hours Nurse Staffing]]/Table3[[#This Row],[MDS Census]]</f>
        <v>4.8716993030202467</v>
      </c>
      <c r="G44" s="3">
        <f>Table3[[#This Row],[Total Direct Care Staff Hours]]/Table3[[#This Row],[MDS Census]]</f>
        <v>4.3619083969465651</v>
      </c>
      <c r="H44" s="3">
        <f>Table3[[#This Row],[Total RN Hours (w/ Admin, DON)]]/Table3[[#This Row],[MDS Census]]</f>
        <v>1.6511749087288419</v>
      </c>
      <c r="I44" s="3">
        <f>Table3[[#This Row],[RN Hours (excl. Admin, DON)]]/Table3[[#This Row],[MDS Census]]</f>
        <v>1.1413840026551609</v>
      </c>
      <c r="J44" s="3">
        <f t="shared" si="1"/>
        <v>163.09366666666668</v>
      </c>
      <c r="K44" s="3">
        <f>SUM(Table3[[#This Row],[RN Hours (excl. Admin, DON)]], Table3[[#This Row],[LPN Hours (excl. Admin)]], Table3[[#This Row],[CNA Hours]], Table3[[#This Row],[NA TR Hours]], Table3[[#This Row],[Med Aide/Tech Hours]])</f>
        <v>146.02699999999999</v>
      </c>
      <c r="L44" s="3">
        <f>SUM(Table3[[#This Row],[RN Hours (excl. Admin, DON)]:[RN DON Hours]])</f>
        <v>55.277666666666669</v>
      </c>
      <c r="M44" s="3">
        <v>38.210999999999999</v>
      </c>
      <c r="N44" s="3">
        <v>11.377777777777778</v>
      </c>
      <c r="O44" s="3">
        <v>5.6888888888888891</v>
      </c>
      <c r="P44" s="3">
        <f>SUM(Table3[[#This Row],[LPN Hours (excl. Admin)]:[LPN Admin Hours]])</f>
        <v>29.683777777777777</v>
      </c>
      <c r="Q44" s="3">
        <v>29.683777777777777</v>
      </c>
      <c r="R44" s="3">
        <v>0</v>
      </c>
      <c r="S44" s="3">
        <f>SUM(Table3[[#This Row],[CNA Hours]], Table3[[#This Row],[NA TR Hours]], Table3[[#This Row],[Med Aide/Tech Hours]])</f>
        <v>78.132222222222225</v>
      </c>
      <c r="T44" s="3">
        <v>78.132222222222225</v>
      </c>
      <c r="U44" s="3">
        <v>0</v>
      </c>
      <c r="V44" s="3">
        <v>0</v>
      </c>
      <c r="W44" s="3">
        <f>SUM(Table3[[#This Row],[RN Hours Contract]:[Med Aide Hours Contract]])</f>
        <v>0</v>
      </c>
      <c r="X44" s="3">
        <v>0</v>
      </c>
      <c r="Y44" s="3">
        <v>0</v>
      </c>
      <c r="Z44" s="3">
        <v>0</v>
      </c>
      <c r="AA44" s="3">
        <v>0</v>
      </c>
      <c r="AB44" s="3">
        <v>0</v>
      </c>
      <c r="AC44" s="3">
        <v>0</v>
      </c>
      <c r="AD44" s="3">
        <v>0</v>
      </c>
      <c r="AE44" s="3">
        <v>0</v>
      </c>
      <c r="AF44" t="s">
        <v>42</v>
      </c>
      <c r="AG44" s="13">
        <v>3</v>
      </c>
      <c r="AQ44"/>
    </row>
    <row r="45" spans="1:43" x14ac:dyDescent="0.2">
      <c r="A45" t="s">
        <v>45</v>
      </c>
      <c r="B45" t="s">
        <v>90</v>
      </c>
      <c r="C45" t="s">
        <v>100</v>
      </c>
      <c r="D45" t="s">
        <v>106</v>
      </c>
      <c r="E45" s="3">
        <v>41.777777777777779</v>
      </c>
      <c r="F45" s="3">
        <f>Table3[[#This Row],[Total Hours Nurse Staffing]]/Table3[[#This Row],[MDS Census]]</f>
        <v>11.915739361702126</v>
      </c>
      <c r="G45" s="3">
        <f>Table3[[#This Row],[Total Direct Care Staff Hours]]/Table3[[#This Row],[MDS Census]]</f>
        <v>11.23488829787234</v>
      </c>
      <c r="H45" s="3">
        <f>Table3[[#This Row],[Total RN Hours (w/ Admin, DON)]]/Table3[[#This Row],[MDS Census]]</f>
        <v>5.9199228723404254</v>
      </c>
      <c r="I45" s="3">
        <f>Table3[[#This Row],[RN Hours (excl. Admin, DON)]]/Table3[[#This Row],[MDS Census]]</f>
        <v>5.3752420212765957</v>
      </c>
      <c r="J45" s="3">
        <f t="shared" si="1"/>
        <v>497.81311111111108</v>
      </c>
      <c r="K45" s="3">
        <f>SUM(Table3[[#This Row],[RN Hours (excl. Admin, DON)]], Table3[[#This Row],[LPN Hours (excl. Admin)]], Table3[[#This Row],[CNA Hours]], Table3[[#This Row],[NA TR Hours]], Table3[[#This Row],[Med Aide/Tech Hours]])</f>
        <v>469.36866666666668</v>
      </c>
      <c r="L45" s="3">
        <f>SUM(Table3[[#This Row],[RN Hours (excl. Admin, DON)]:[RN DON Hours]])</f>
        <v>247.32122222222222</v>
      </c>
      <c r="M45" s="3">
        <v>224.56566666666666</v>
      </c>
      <c r="N45" s="3">
        <v>17.066666666666666</v>
      </c>
      <c r="O45" s="3">
        <v>5.6888888888888891</v>
      </c>
      <c r="P45" s="3">
        <f>SUM(Table3[[#This Row],[LPN Hours (excl. Admin)]:[LPN Admin Hours]])</f>
        <v>58.328000000000003</v>
      </c>
      <c r="Q45" s="3">
        <v>52.639111111111113</v>
      </c>
      <c r="R45" s="3">
        <v>5.6888888888888891</v>
      </c>
      <c r="S45" s="3">
        <f>SUM(Table3[[#This Row],[CNA Hours]], Table3[[#This Row],[NA TR Hours]], Table3[[#This Row],[Med Aide/Tech Hours]])</f>
        <v>192.16388888888889</v>
      </c>
      <c r="T45" s="3">
        <v>192.16388888888889</v>
      </c>
      <c r="U45" s="3">
        <v>0</v>
      </c>
      <c r="V45" s="3">
        <v>0</v>
      </c>
      <c r="W45" s="3">
        <f>SUM(Table3[[#This Row],[RN Hours Contract]:[Med Aide Hours Contract]])</f>
        <v>0</v>
      </c>
      <c r="X45" s="3">
        <v>0</v>
      </c>
      <c r="Y45" s="3">
        <v>0</v>
      </c>
      <c r="Z45" s="3">
        <v>0</v>
      </c>
      <c r="AA45" s="3">
        <v>0</v>
      </c>
      <c r="AB45" s="3">
        <v>0</v>
      </c>
      <c r="AC45" s="3">
        <v>0</v>
      </c>
      <c r="AD45" s="3">
        <v>0</v>
      </c>
      <c r="AE45" s="3">
        <v>0</v>
      </c>
      <c r="AF45" t="s">
        <v>43</v>
      </c>
      <c r="AG45" s="13">
        <v>3</v>
      </c>
      <c r="AQ45"/>
    </row>
    <row r="46" spans="1:43" x14ac:dyDescent="0.2">
      <c r="A46" t="s">
        <v>45</v>
      </c>
      <c r="B46" t="s">
        <v>91</v>
      </c>
      <c r="C46" t="s">
        <v>100</v>
      </c>
      <c r="D46" t="s">
        <v>106</v>
      </c>
      <c r="E46" s="3">
        <v>52.488888888888887</v>
      </c>
      <c r="F46" s="3">
        <f>Table3[[#This Row],[Total Hours Nurse Staffing]]/Table3[[#This Row],[MDS Census]]</f>
        <v>4.5168247248094842</v>
      </c>
      <c r="G46" s="3">
        <f>Table3[[#This Row],[Total Direct Care Staff Hours]]/Table3[[#This Row],[MDS Census]]</f>
        <v>4.0256816257408978</v>
      </c>
      <c r="H46" s="3">
        <f>Table3[[#This Row],[Total RN Hours (w/ Admin, DON)]]/Table3[[#This Row],[MDS Census]]</f>
        <v>1.0901439458086368</v>
      </c>
      <c r="I46" s="3">
        <f>Table3[[#This Row],[RN Hours (excl. Admin, DON)]]/Table3[[#This Row],[MDS Census]]</f>
        <v>0.70738357324301437</v>
      </c>
      <c r="J46" s="3">
        <f t="shared" si="1"/>
        <v>237.08311111111112</v>
      </c>
      <c r="K46" s="3">
        <f>SUM(Table3[[#This Row],[RN Hours (excl. Admin, DON)]], Table3[[#This Row],[LPN Hours (excl. Admin)]], Table3[[#This Row],[CNA Hours]], Table3[[#This Row],[NA TR Hours]], Table3[[#This Row],[Med Aide/Tech Hours]])</f>
        <v>211.30355555555556</v>
      </c>
      <c r="L46" s="3">
        <f>SUM(Table3[[#This Row],[RN Hours (excl. Admin, DON)]:[RN DON Hours]])</f>
        <v>57.220444444444446</v>
      </c>
      <c r="M46" s="3">
        <v>37.129777777777775</v>
      </c>
      <c r="N46" s="3">
        <v>16.801777777777779</v>
      </c>
      <c r="O46" s="3">
        <v>3.2888888888888888</v>
      </c>
      <c r="P46" s="3">
        <f>SUM(Table3[[#This Row],[LPN Hours (excl. Admin)]:[LPN Admin Hours]])</f>
        <v>87.62533333333333</v>
      </c>
      <c r="Q46" s="3">
        <v>81.936444444444447</v>
      </c>
      <c r="R46" s="3">
        <v>5.6888888888888891</v>
      </c>
      <c r="S46" s="3">
        <f>SUM(Table3[[#This Row],[CNA Hours]], Table3[[#This Row],[NA TR Hours]], Table3[[#This Row],[Med Aide/Tech Hours]])</f>
        <v>92.237333333333339</v>
      </c>
      <c r="T46" s="3">
        <v>92.237333333333339</v>
      </c>
      <c r="U46" s="3">
        <v>0</v>
      </c>
      <c r="V46" s="3">
        <v>0</v>
      </c>
      <c r="W46" s="3">
        <f>SUM(Table3[[#This Row],[RN Hours Contract]:[Med Aide Hours Contract]])</f>
        <v>0</v>
      </c>
      <c r="X46" s="3">
        <v>0</v>
      </c>
      <c r="Y46" s="3">
        <v>0</v>
      </c>
      <c r="Z46" s="3">
        <v>0</v>
      </c>
      <c r="AA46" s="3">
        <v>0</v>
      </c>
      <c r="AB46" s="3">
        <v>0</v>
      </c>
      <c r="AC46" s="3">
        <v>0</v>
      </c>
      <c r="AD46" s="3">
        <v>0</v>
      </c>
      <c r="AE46" s="3">
        <v>0</v>
      </c>
      <c r="AF46" t="s">
        <v>44</v>
      </c>
      <c r="AG46" s="13">
        <v>3</v>
      </c>
      <c r="AQ46"/>
    </row>
    <row r="48"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4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46"/>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109</v>
      </c>
      <c r="B1" s="5" t="s">
        <v>111</v>
      </c>
      <c r="C1" s="5" t="s">
        <v>127</v>
      </c>
      <c r="D1" s="5" t="s">
        <v>112</v>
      </c>
      <c r="E1" s="5" t="s">
        <v>113</v>
      </c>
      <c r="F1" s="5" t="s">
        <v>128</v>
      </c>
      <c r="G1" s="5" t="s">
        <v>135</v>
      </c>
      <c r="H1" s="6" t="s">
        <v>137</v>
      </c>
      <c r="I1" s="5" t="s">
        <v>129</v>
      </c>
      <c r="J1" s="5" t="s">
        <v>148</v>
      </c>
      <c r="K1" s="6" t="s">
        <v>149</v>
      </c>
      <c r="L1" s="5" t="s">
        <v>114</v>
      </c>
      <c r="M1" s="5" t="s">
        <v>119</v>
      </c>
      <c r="N1" s="6" t="s">
        <v>123</v>
      </c>
      <c r="O1" s="5" t="s">
        <v>117</v>
      </c>
      <c r="P1" s="5" t="s">
        <v>152</v>
      </c>
      <c r="Q1" s="6" t="s">
        <v>147</v>
      </c>
      <c r="R1" s="5" t="s">
        <v>118</v>
      </c>
      <c r="S1" s="5" t="s">
        <v>150</v>
      </c>
      <c r="T1" s="5" t="s">
        <v>146</v>
      </c>
      <c r="U1" s="5" t="s">
        <v>130</v>
      </c>
      <c r="V1" s="5" t="s">
        <v>142</v>
      </c>
      <c r="W1" s="6" t="s">
        <v>145</v>
      </c>
      <c r="X1" s="5" t="s">
        <v>115</v>
      </c>
      <c r="Y1" s="5" t="s">
        <v>120</v>
      </c>
      <c r="Z1" s="6" t="s">
        <v>141</v>
      </c>
      <c r="AA1" s="5" t="s">
        <v>131</v>
      </c>
      <c r="AB1" s="5" t="s">
        <v>151</v>
      </c>
      <c r="AC1" s="6" t="s">
        <v>140</v>
      </c>
      <c r="AD1" s="5" t="s">
        <v>133</v>
      </c>
      <c r="AE1" s="5" t="s">
        <v>144</v>
      </c>
      <c r="AF1" s="6" t="s">
        <v>143</v>
      </c>
      <c r="AG1" s="5" t="s">
        <v>116</v>
      </c>
      <c r="AH1" s="5" t="s">
        <v>121</v>
      </c>
      <c r="AI1" s="6" t="s">
        <v>122</v>
      </c>
      <c r="AJ1" s="5" t="s">
        <v>134</v>
      </c>
      <c r="AK1" s="5" t="s">
        <v>184</v>
      </c>
      <c r="AL1" s="6" t="s">
        <v>139</v>
      </c>
      <c r="AM1" s="5" t="s">
        <v>132</v>
      </c>
      <c r="AN1" s="5" t="s">
        <v>185</v>
      </c>
      <c r="AO1" s="6" t="s">
        <v>138</v>
      </c>
      <c r="AP1" s="5" t="s">
        <v>110</v>
      </c>
      <c r="AQ1" s="5" t="s">
        <v>154</v>
      </c>
    </row>
    <row r="2" spans="1:43" x14ac:dyDescent="0.2">
      <c r="A2" s="1" t="s">
        <v>45</v>
      </c>
      <c r="B2" s="1" t="s">
        <v>47</v>
      </c>
      <c r="C2" s="1" t="s">
        <v>95</v>
      </c>
      <c r="D2" s="1" t="s">
        <v>106</v>
      </c>
      <c r="E2" s="3">
        <v>89.577777777777783</v>
      </c>
      <c r="F2" s="3">
        <v>335.8416666666667</v>
      </c>
      <c r="G2" s="3">
        <v>0</v>
      </c>
      <c r="H2" s="4">
        <v>0</v>
      </c>
      <c r="I2" s="3">
        <v>83.85</v>
      </c>
      <c r="J2" s="3">
        <v>0</v>
      </c>
      <c r="K2" s="4">
        <v>0</v>
      </c>
      <c r="L2" s="3">
        <v>62.269444444444446</v>
      </c>
      <c r="M2" s="3">
        <v>0</v>
      </c>
      <c r="N2" s="4">
        <v>0</v>
      </c>
      <c r="O2" s="3">
        <v>19.705555555555556</v>
      </c>
      <c r="P2" s="3">
        <v>0</v>
      </c>
      <c r="Q2" s="4">
        <v>0</v>
      </c>
      <c r="R2" s="3">
        <v>1.875</v>
      </c>
      <c r="S2" s="3">
        <v>0</v>
      </c>
      <c r="T2" s="4">
        <v>0</v>
      </c>
      <c r="U2" s="3">
        <v>96.347222222222229</v>
      </c>
      <c r="V2" s="3">
        <v>0</v>
      </c>
      <c r="W2" s="4">
        <v>0</v>
      </c>
      <c r="X2" s="3">
        <v>96.347222222222229</v>
      </c>
      <c r="Y2" s="3">
        <v>0</v>
      </c>
      <c r="Z2" s="4">
        <v>0</v>
      </c>
      <c r="AA2" s="3">
        <v>0</v>
      </c>
      <c r="AB2" s="3">
        <v>0</v>
      </c>
      <c r="AC2" s="4">
        <v>0</v>
      </c>
      <c r="AD2" s="3">
        <v>155.64444444444445</v>
      </c>
      <c r="AE2" s="3">
        <v>0</v>
      </c>
      <c r="AF2" s="4">
        <v>0</v>
      </c>
      <c r="AG2" s="3">
        <v>155.64444444444445</v>
      </c>
      <c r="AH2" s="3">
        <v>0</v>
      </c>
      <c r="AI2" s="4">
        <v>0</v>
      </c>
      <c r="AJ2" s="3">
        <v>0</v>
      </c>
      <c r="AK2" s="3">
        <v>0</v>
      </c>
      <c r="AL2" s="4">
        <v>0</v>
      </c>
      <c r="AM2" s="3">
        <v>0</v>
      </c>
      <c r="AN2" s="3">
        <v>0</v>
      </c>
      <c r="AO2" s="4">
        <v>0</v>
      </c>
      <c r="AP2" s="1" t="s">
        <v>0</v>
      </c>
      <c r="AQ2" s="1">
        <v>3</v>
      </c>
    </row>
    <row r="3" spans="1:43" x14ac:dyDescent="0.2">
      <c r="A3" s="1" t="s">
        <v>45</v>
      </c>
      <c r="B3" s="1" t="s">
        <v>48</v>
      </c>
      <c r="C3" s="1" t="s">
        <v>95</v>
      </c>
      <c r="D3" s="1" t="s">
        <v>106</v>
      </c>
      <c r="E3" s="3">
        <v>119.5</v>
      </c>
      <c r="F3" s="3">
        <v>432.10199999999998</v>
      </c>
      <c r="G3" s="3">
        <v>0</v>
      </c>
      <c r="H3" s="4">
        <v>0</v>
      </c>
      <c r="I3" s="3">
        <v>122.67133333333332</v>
      </c>
      <c r="J3" s="3">
        <v>0</v>
      </c>
      <c r="K3" s="4">
        <v>0</v>
      </c>
      <c r="L3" s="3">
        <v>90.148111111111106</v>
      </c>
      <c r="M3" s="3">
        <v>0</v>
      </c>
      <c r="N3" s="4">
        <v>0</v>
      </c>
      <c r="O3" s="3">
        <v>27.629888888888889</v>
      </c>
      <c r="P3" s="3">
        <v>0</v>
      </c>
      <c r="Q3" s="4">
        <v>0</v>
      </c>
      <c r="R3" s="3">
        <v>4.8933333333333335</v>
      </c>
      <c r="S3" s="3">
        <v>0</v>
      </c>
      <c r="T3" s="4">
        <v>0</v>
      </c>
      <c r="U3" s="3">
        <v>75.443777777777768</v>
      </c>
      <c r="V3" s="3">
        <v>0</v>
      </c>
      <c r="W3" s="4">
        <v>0</v>
      </c>
      <c r="X3" s="3">
        <v>65.015000000000001</v>
      </c>
      <c r="Y3" s="3">
        <v>0</v>
      </c>
      <c r="Z3" s="4">
        <v>0</v>
      </c>
      <c r="AA3" s="3">
        <v>10.428777777777775</v>
      </c>
      <c r="AB3" s="3">
        <v>0</v>
      </c>
      <c r="AC3" s="4">
        <v>0</v>
      </c>
      <c r="AD3" s="3">
        <v>233.9868888888889</v>
      </c>
      <c r="AE3" s="3">
        <v>0</v>
      </c>
      <c r="AF3" s="4">
        <v>0</v>
      </c>
      <c r="AG3" s="3">
        <v>233.9868888888889</v>
      </c>
      <c r="AH3" s="3">
        <v>0</v>
      </c>
      <c r="AI3" s="4">
        <v>0</v>
      </c>
      <c r="AJ3" s="3">
        <v>0</v>
      </c>
      <c r="AK3" s="3">
        <v>0</v>
      </c>
      <c r="AL3" s="4">
        <v>0</v>
      </c>
      <c r="AM3" s="3">
        <v>0</v>
      </c>
      <c r="AN3" s="3">
        <v>0</v>
      </c>
      <c r="AO3" s="4">
        <v>0</v>
      </c>
      <c r="AP3" s="1" t="s">
        <v>1</v>
      </c>
      <c r="AQ3" s="1">
        <v>3</v>
      </c>
    </row>
    <row r="4" spans="1:43" x14ac:dyDescent="0.2">
      <c r="A4" s="1" t="s">
        <v>45</v>
      </c>
      <c r="B4" s="1" t="s">
        <v>49</v>
      </c>
      <c r="C4" s="1" t="s">
        <v>95</v>
      </c>
      <c r="D4" s="1" t="s">
        <v>106</v>
      </c>
      <c r="E4" s="3">
        <v>9.1111111111111107</v>
      </c>
      <c r="F4" s="3">
        <v>38.402888888888889</v>
      </c>
      <c r="G4" s="3">
        <v>0</v>
      </c>
      <c r="H4" s="4">
        <v>0</v>
      </c>
      <c r="I4" s="3">
        <v>13.968888888888888</v>
      </c>
      <c r="J4" s="3">
        <v>0</v>
      </c>
      <c r="K4" s="4">
        <v>0</v>
      </c>
      <c r="L4" s="3">
        <v>10.071</v>
      </c>
      <c r="M4" s="3">
        <v>0</v>
      </c>
      <c r="N4" s="4">
        <v>0</v>
      </c>
      <c r="O4" s="3">
        <v>2.3892222222222212</v>
      </c>
      <c r="P4" s="3">
        <v>0</v>
      </c>
      <c r="Q4" s="4">
        <v>0</v>
      </c>
      <c r="R4" s="3">
        <v>1.5086666666666664</v>
      </c>
      <c r="S4" s="3">
        <v>0</v>
      </c>
      <c r="T4" s="4">
        <v>0</v>
      </c>
      <c r="U4" s="3">
        <v>4.411888888888889</v>
      </c>
      <c r="V4" s="3">
        <v>0</v>
      </c>
      <c r="W4" s="4">
        <v>0</v>
      </c>
      <c r="X4" s="3">
        <v>4.411888888888889</v>
      </c>
      <c r="Y4" s="3">
        <v>0</v>
      </c>
      <c r="Z4" s="4">
        <v>0</v>
      </c>
      <c r="AA4" s="3">
        <v>0</v>
      </c>
      <c r="AB4" s="3">
        <v>0</v>
      </c>
      <c r="AC4" s="4">
        <v>0</v>
      </c>
      <c r="AD4" s="3">
        <v>20.022111111111112</v>
      </c>
      <c r="AE4" s="3">
        <v>0</v>
      </c>
      <c r="AF4" s="4">
        <v>0</v>
      </c>
      <c r="AG4" s="3">
        <v>20.022111111111112</v>
      </c>
      <c r="AH4" s="3">
        <v>0</v>
      </c>
      <c r="AI4" s="4">
        <v>0</v>
      </c>
      <c r="AJ4" s="3">
        <v>0</v>
      </c>
      <c r="AK4" s="3">
        <v>0</v>
      </c>
      <c r="AL4" s="4">
        <v>0</v>
      </c>
      <c r="AM4" s="3">
        <v>0</v>
      </c>
      <c r="AN4" s="3">
        <v>0</v>
      </c>
      <c r="AO4" s="4">
        <v>0</v>
      </c>
      <c r="AP4" s="1" t="s">
        <v>2</v>
      </c>
      <c r="AQ4" s="1">
        <v>3</v>
      </c>
    </row>
    <row r="5" spans="1:43" x14ac:dyDescent="0.2">
      <c r="A5" s="1" t="s">
        <v>45</v>
      </c>
      <c r="B5" s="1" t="s">
        <v>50</v>
      </c>
      <c r="C5" s="1" t="s">
        <v>95</v>
      </c>
      <c r="D5" s="1" t="s">
        <v>106</v>
      </c>
      <c r="E5" s="3">
        <v>112.88888888888889</v>
      </c>
      <c r="F5" s="3">
        <v>479.80377777777778</v>
      </c>
      <c r="G5" s="3">
        <v>176.40755555555558</v>
      </c>
      <c r="H5" s="4">
        <v>0.36766604125668045</v>
      </c>
      <c r="I5" s="3">
        <v>74.060222222222222</v>
      </c>
      <c r="J5" s="3">
        <v>0</v>
      </c>
      <c r="K5" s="4">
        <v>0</v>
      </c>
      <c r="L5" s="3">
        <v>49.954666666666668</v>
      </c>
      <c r="M5" s="3">
        <v>0</v>
      </c>
      <c r="N5" s="4">
        <v>0</v>
      </c>
      <c r="O5" s="3">
        <v>17.233333333333334</v>
      </c>
      <c r="P5" s="3">
        <v>0</v>
      </c>
      <c r="Q5" s="4">
        <v>0</v>
      </c>
      <c r="R5" s="3">
        <v>6.8722222222222218</v>
      </c>
      <c r="S5" s="3">
        <v>0</v>
      </c>
      <c r="T5" s="4">
        <v>0</v>
      </c>
      <c r="U5" s="3">
        <v>130.26022222222221</v>
      </c>
      <c r="V5" s="3">
        <v>41.708333333333336</v>
      </c>
      <c r="W5" s="4">
        <v>0.32019240119350845</v>
      </c>
      <c r="X5" s="3">
        <v>124.70188888888889</v>
      </c>
      <c r="Y5" s="3">
        <v>41.708333333333336</v>
      </c>
      <c r="Z5" s="4">
        <v>0.33446432692367667</v>
      </c>
      <c r="AA5" s="3">
        <v>5.5583333333333336</v>
      </c>
      <c r="AB5" s="3">
        <v>0</v>
      </c>
      <c r="AC5" s="4">
        <v>0</v>
      </c>
      <c r="AD5" s="3">
        <v>275.48333333333335</v>
      </c>
      <c r="AE5" s="3">
        <v>134.69922222222223</v>
      </c>
      <c r="AF5" s="4">
        <v>0.48895597636477306</v>
      </c>
      <c r="AG5" s="3">
        <v>275.48333333333335</v>
      </c>
      <c r="AH5" s="3">
        <v>134.69922222222223</v>
      </c>
      <c r="AI5" s="4">
        <v>0.48895597636477306</v>
      </c>
      <c r="AJ5" s="3">
        <v>0</v>
      </c>
      <c r="AK5" s="3">
        <v>0</v>
      </c>
      <c r="AL5" s="4">
        <v>0</v>
      </c>
      <c r="AM5" s="3">
        <v>0</v>
      </c>
      <c r="AN5" s="3">
        <v>0</v>
      </c>
      <c r="AO5" s="4">
        <v>0</v>
      </c>
      <c r="AP5" s="1" t="s">
        <v>3</v>
      </c>
      <c r="AQ5" s="1">
        <v>3</v>
      </c>
    </row>
    <row r="6" spans="1:43" x14ac:dyDescent="0.2">
      <c r="A6" s="1" t="s">
        <v>45</v>
      </c>
      <c r="B6" s="1" t="s">
        <v>51</v>
      </c>
      <c r="C6" s="1" t="s">
        <v>96</v>
      </c>
      <c r="D6" s="1" t="s">
        <v>106</v>
      </c>
      <c r="E6" s="3">
        <v>133.64444444444445</v>
      </c>
      <c r="F6" s="3">
        <v>541.14222222222224</v>
      </c>
      <c r="G6" s="3">
        <v>65.477777777777774</v>
      </c>
      <c r="H6" s="4">
        <v>0.1209992033312253</v>
      </c>
      <c r="I6" s="3">
        <v>90.422777777777782</v>
      </c>
      <c r="J6" s="3">
        <v>6.1083333333333334</v>
      </c>
      <c r="K6" s="4">
        <v>6.7553037889912196E-2</v>
      </c>
      <c r="L6" s="3">
        <v>68.650555555555556</v>
      </c>
      <c r="M6" s="3">
        <v>6.1083333333333334</v>
      </c>
      <c r="N6" s="4">
        <v>8.8977187204117472E-2</v>
      </c>
      <c r="O6" s="3">
        <v>16.350000000000001</v>
      </c>
      <c r="P6" s="3">
        <v>0</v>
      </c>
      <c r="Q6" s="4">
        <v>0</v>
      </c>
      <c r="R6" s="3">
        <v>5.4222222222222225</v>
      </c>
      <c r="S6" s="3">
        <v>0</v>
      </c>
      <c r="T6" s="4">
        <v>0</v>
      </c>
      <c r="U6" s="3">
        <v>157.76388888888889</v>
      </c>
      <c r="V6" s="3">
        <v>9.1083333333333325</v>
      </c>
      <c r="W6" s="4">
        <v>5.7733955453825155E-2</v>
      </c>
      <c r="X6" s="3">
        <v>157.76388888888889</v>
      </c>
      <c r="Y6" s="3">
        <v>9.1083333333333325</v>
      </c>
      <c r="Z6" s="4">
        <v>5.7733955453825155E-2</v>
      </c>
      <c r="AA6" s="3">
        <v>0</v>
      </c>
      <c r="AB6" s="3">
        <v>0</v>
      </c>
      <c r="AC6" s="4">
        <v>0</v>
      </c>
      <c r="AD6" s="3">
        <v>292.95555555555558</v>
      </c>
      <c r="AE6" s="3">
        <v>50.261111111111113</v>
      </c>
      <c r="AF6" s="4">
        <v>0.17156565273458241</v>
      </c>
      <c r="AG6" s="3">
        <v>292.95555555555558</v>
      </c>
      <c r="AH6" s="3">
        <v>50.261111111111113</v>
      </c>
      <c r="AI6" s="4">
        <v>0.17156565273458241</v>
      </c>
      <c r="AJ6" s="3">
        <v>0</v>
      </c>
      <c r="AK6" s="3">
        <v>0</v>
      </c>
      <c r="AL6" s="4">
        <v>0</v>
      </c>
      <c r="AM6" s="3">
        <v>0</v>
      </c>
      <c r="AN6" s="3">
        <v>0</v>
      </c>
      <c r="AO6" s="4">
        <v>0</v>
      </c>
      <c r="AP6" s="1" t="s">
        <v>4</v>
      </c>
      <c r="AQ6" s="1">
        <v>3</v>
      </c>
    </row>
    <row r="7" spans="1:43" x14ac:dyDescent="0.2">
      <c r="A7" s="1" t="s">
        <v>45</v>
      </c>
      <c r="B7" s="1" t="s">
        <v>52</v>
      </c>
      <c r="C7" s="1" t="s">
        <v>97</v>
      </c>
      <c r="D7" s="1" t="s">
        <v>107</v>
      </c>
      <c r="E7" s="3">
        <v>27.388888888888889</v>
      </c>
      <c r="F7" s="3">
        <v>173.86566666666664</v>
      </c>
      <c r="G7" s="3">
        <v>0</v>
      </c>
      <c r="H7" s="4">
        <v>0</v>
      </c>
      <c r="I7" s="3">
        <v>52.310111111111105</v>
      </c>
      <c r="J7" s="3">
        <v>0</v>
      </c>
      <c r="K7" s="4">
        <v>0</v>
      </c>
      <c r="L7" s="3">
        <v>38.248666666666665</v>
      </c>
      <c r="M7" s="3">
        <v>0</v>
      </c>
      <c r="N7" s="4">
        <v>0</v>
      </c>
      <c r="O7" s="3">
        <v>11.217000000000001</v>
      </c>
      <c r="P7" s="3">
        <v>0</v>
      </c>
      <c r="Q7" s="4">
        <v>0</v>
      </c>
      <c r="R7" s="3">
        <v>2.8444444444444446</v>
      </c>
      <c r="S7" s="3">
        <v>0</v>
      </c>
      <c r="T7" s="4">
        <v>0</v>
      </c>
      <c r="U7" s="3">
        <v>31.219444444444445</v>
      </c>
      <c r="V7" s="3">
        <v>0</v>
      </c>
      <c r="W7" s="4">
        <v>0</v>
      </c>
      <c r="X7" s="3">
        <v>31.219444444444445</v>
      </c>
      <c r="Y7" s="3">
        <v>0</v>
      </c>
      <c r="Z7" s="4">
        <v>0</v>
      </c>
      <c r="AA7" s="3">
        <v>0</v>
      </c>
      <c r="AB7" s="3">
        <v>0</v>
      </c>
      <c r="AC7" s="4">
        <v>0</v>
      </c>
      <c r="AD7" s="3">
        <v>90.336111111111109</v>
      </c>
      <c r="AE7" s="3">
        <v>0</v>
      </c>
      <c r="AF7" s="4">
        <v>0</v>
      </c>
      <c r="AG7" s="3">
        <v>90.336111111111109</v>
      </c>
      <c r="AH7" s="3">
        <v>0</v>
      </c>
      <c r="AI7" s="4">
        <v>0</v>
      </c>
      <c r="AJ7" s="3">
        <v>0</v>
      </c>
      <c r="AK7" s="3">
        <v>0</v>
      </c>
      <c r="AL7" s="4">
        <v>0</v>
      </c>
      <c r="AM7" s="3">
        <v>0</v>
      </c>
      <c r="AN7" s="3">
        <v>0</v>
      </c>
      <c r="AO7" s="4">
        <v>0</v>
      </c>
      <c r="AP7" s="1" t="s">
        <v>5</v>
      </c>
      <c r="AQ7" s="1">
        <v>3</v>
      </c>
    </row>
    <row r="8" spans="1:43" x14ac:dyDescent="0.2">
      <c r="A8" s="1" t="s">
        <v>45</v>
      </c>
      <c r="B8" s="1" t="s">
        <v>53</v>
      </c>
      <c r="C8" s="1" t="s">
        <v>93</v>
      </c>
      <c r="D8" s="1" t="s">
        <v>107</v>
      </c>
      <c r="E8" s="3">
        <v>105.4</v>
      </c>
      <c r="F8" s="3">
        <v>435.34422222222224</v>
      </c>
      <c r="G8" s="3">
        <v>68.210444444444434</v>
      </c>
      <c r="H8" s="4">
        <v>0.15668163481362637</v>
      </c>
      <c r="I8" s="3">
        <v>62.629000000000005</v>
      </c>
      <c r="J8" s="3">
        <v>0</v>
      </c>
      <c r="K8" s="4">
        <v>0</v>
      </c>
      <c r="L8" s="3">
        <v>42.482666666666667</v>
      </c>
      <c r="M8" s="3">
        <v>0</v>
      </c>
      <c r="N8" s="4">
        <v>0</v>
      </c>
      <c r="O8" s="3">
        <v>15.168555555555557</v>
      </c>
      <c r="P8" s="3">
        <v>0</v>
      </c>
      <c r="Q8" s="4">
        <v>0</v>
      </c>
      <c r="R8" s="3">
        <v>4.9777777777777779</v>
      </c>
      <c r="S8" s="3">
        <v>0</v>
      </c>
      <c r="T8" s="4">
        <v>0</v>
      </c>
      <c r="U8" s="3">
        <v>112.26611111111113</v>
      </c>
      <c r="V8" s="3">
        <v>13.373888888888887</v>
      </c>
      <c r="W8" s="4">
        <v>0.11912667818031558</v>
      </c>
      <c r="X8" s="3">
        <v>111.5438888888889</v>
      </c>
      <c r="Y8" s="3">
        <v>13.373888888888887</v>
      </c>
      <c r="Z8" s="4">
        <v>0.11989799730051447</v>
      </c>
      <c r="AA8" s="3">
        <v>0.72222222222222221</v>
      </c>
      <c r="AB8" s="3">
        <v>0</v>
      </c>
      <c r="AC8" s="4">
        <v>0</v>
      </c>
      <c r="AD8" s="3">
        <v>260.44911111111111</v>
      </c>
      <c r="AE8" s="3">
        <v>54.836555555555542</v>
      </c>
      <c r="AF8" s="4">
        <v>0.21054614209131059</v>
      </c>
      <c r="AG8" s="3">
        <v>233.8112222222222</v>
      </c>
      <c r="AH8" s="3">
        <v>54.836555555555542</v>
      </c>
      <c r="AI8" s="4">
        <v>0.23453346265577021</v>
      </c>
      <c r="AJ8" s="3">
        <v>26.637888888888899</v>
      </c>
      <c r="AK8" s="3">
        <v>0</v>
      </c>
      <c r="AL8" s="4">
        <v>0</v>
      </c>
      <c r="AM8" s="3">
        <v>0</v>
      </c>
      <c r="AN8" s="3">
        <v>0</v>
      </c>
      <c r="AO8" s="4">
        <v>0</v>
      </c>
      <c r="AP8" s="1" t="s">
        <v>6</v>
      </c>
      <c r="AQ8" s="1">
        <v>3</v>
      </c>
    </row>
    <row r="9" spans="1:43" x14ac:dyDescent="0.2">
      <c r="A9" s="1" t="s">
        <v>45</v>
      </c>
      <c r="B9" s="1" t="s">
        <v>54</v>
      </c>
      <c r="C9" s="1" t="s">
        <v>95</v>
      </c>
      <c r="D9" s="1" t="s">
        <v>106</v>
      </c>
      <c r="E9" s="3">
        <v>72.566666666666663</v>
      </c>
      <c r="F9" s="3">
        <v>281.49444444444441</v>
      </c>
      <c r="G9" s="3">
        <v>8.2138888888888886</v>
      </c>
      <c r="H9" s="4">
        <v>2.9179577256310568E-2</v>
      </c>
      <c r="I9" s="3">
        <v>57.822222222222223</v>
      </c>
      <c r="J9" s="3">
        <v>2.2444444444444445</v>
      </c>
      <c r="K9" s="4">
        <v>3.8816295157571096E-2</v>
      </c>
      <c r="L9" s="3">
        <v>29.2</v>
      </c>
      <c r="M9" s="3">
        <v>2.2444444444444445</v>
      </c>
      <c r="N9" s="4">
        <v>7.6864535768645353E-2</v>
      </c>
      <c r="O9" s="3">
        <v>22.933333333333334</v>
      </c>
      <c r="P9" s="3">
        <v>0</v>
      </c>
      <c r="Q9" s="4">
        <v>0</v>
      </c>
      <c r="R9" s="3">
        <v>5.6888888888888891</v>
      </c>
      <c r="S9" s="3">
        <v>0</v>
      </c>
      <c r="T9" s="4">
        <v>0</v>
      </c>
      <c r="U9" s="3">
        <v>78.633333333333326</v>
      </c>
      <c r="V9" s="3">
        <v>1.9</v>
      </c>
      <c r="W9" s="4">
        <v>2.4162780839338704E-2</v>
      </c>
      <c r="X9" s="3">
        <v>77.533333333333331</v>
      </c>
      <c r="Y9" s="3">
        <v>1.9</v>
      </c>
      <c r="Z9" s="4">
        <v>2.4505588993981083E-2</v>
      </c>
      <c r="AA9" s="3">
        <v>1.1000000000000001</v>
      </c>
      <c r="AB9" s="3">
        <v>0</v>
      </c>
      <c r="AC9" s="4">
        <v>0</v>
      </c>
      <c r="AD9" s="3">
        <v>145.03888888888889</v>
      </c>
      <c r="AE9" s="3">
        <v>4.0694444444444446</v>
      </c>
      <c r="AF9" s="4">
        <v>2.8057609070364271E-2</v>
      </c>
      <c r="AG9" s="3">
        <v>145.03888888888889</v>
      </c>
      <c r="AH9" s="3">
        <v>4.0694444444444446</v>
      </c>
      <c r="AI9" s="4">
        <v>2.8057609070364271E-2</v>
      </c>
      <c r="AJ9" s="3">
        <v>0</v>
      </c>
      <c r="AK9" s="3">
        <v>0</v>
      </c>
      <c r="AL9" s="4">
        <v>0</v>
      </c>
      <c r="AM9" s="3">
        <v>0</v>
      </c>
      <c r="AN9" s="3">
        <v>0</v>
      </c>
      <c r="AO9" s="4">
        <v>0</v>
      </c>
      <c r="AP9" s="1" t="s">
        <v>7</v>
      </c>
      <c r="AQ9" s="1">
        <v>3</v>
      </c>
    </row>
    <row r="10" spans="1:43" x14ac:dyDescent="0.2">
      <c r="A10" s="1" t="s">
        <v>45</v>
      </c>
      <c r="B10" s="1" t="s">
        <v>55</v>
      </c>
      <c r="C10" s="1" t="s">
        <v>95</v>
      </c>
      <c r="D10" s="1" t="s">
        <v>106</v>
      </c>
      <c r="E10" s="3">
        <v>87.988888888888894</v>
      </c>
      <c r="F10" s="3">
        <v>323.27133333333336</v>
      </c>
      <c r="G10" s="3">
        <v>0</v>
      </c>
      <c r="H10" s="4">
        <v>0</v>
      </c>
      <c r="I10" s="3">
        <v>87.373888888888885</v>
      </c>
      <c r="J10" s="3">
        <v>0</v>
      </c>
      <c r="K10" s="4">
        <v>0</v>
      </c>
      <c r="L10" s="3">
        <v>70.207444444444448</v>
      </c>
      <c r="M10" s="3">
        <v>0</v>
      </c>
      <c r="N10" s="4">
        <v>0</v>
      </c>
      <c r="O10" s="3">
        <v>12.366444444444445</v>
      </c>
      <c r="P10" s="3">
        <v>0</v>
      </c>
      <c r="Q10" s="4">
        <v>0</v>
      </c>
      <c r="R10" s="3">
        <v>4.8</v>
      </c>
      <c r="S10" s="3">
        <v>0</v>
      </c>
      <c r="T10" s="4">
        <v>0</v>
      </c>
      <c r="U10" s="3">
        <v>81.295000000000002</v>
      </c>
      <c r="V10" s="3">
        <v>0</v>
      </c>
      <c r="W10" s="4">
        <v>0</v>
      </c>
      <c r="X10" s="3">
        <v>78.064888888888888</v>
      </c>
      <c r="Y10" s="3">
        <v>0</v>
      </c>
      <c r="Z10" s="4">
        <v>0</v>
      </c>
      <c r="AA10" s="3">
        <v>3.2301111111111109</v>
      </c>
      <c r="AB10" s="3">
        <v>0</v>
      </c>
      <c r="AC10" s="4">
        <v>0</v>
      </c>
      <c r="AD10" s="3">
        <v>154.60244444444444</v>
      </c>
      <c r="AE10" s="3">
        <v>0</v>
      </c>
      <c r="AF10" s="4">
        <v>0</v>
      </c>
      <c r="AG10" s="3">
        <v>145.81644444444444</v>
      </c>
      <c r="AH10" s="3">
        <v>0</v>
      </c>
      <c r="AI10" s="4">
        <v>0</v>
      </c>
      <c r="AJ10" s="3">
        <v>8.7859999999999978</v>
      </c>
      <c r="AK10" s="3">
        <v>0</v>
      </c>
      <c r="AL10" s="4">
        <v>0</v>
      </c>
      <c r="AM10" s="3">
        <v>0</v>
      </c>
      <c r="AN10" s="3">
        <v>0</v>
      </c>
      <c r="AO10" s="4">
        <v>0</v>
      </c>
      <c r="AP10" s="1" t="s">
        <v>8</v>
      </c>
      <c r="AQ10" s="1">
        <v>3</v>
      </c>
    </row>
    <row r="11" spans="1:43" x14ac:dyDescent="0.2">
      <c r="A11" s="1" t="s">
        <v>45</v>
      </c>
      <c r="B11" s="1" t="s">
        <v>56</v>
      </c>
      <c r="C11" s="1" t="s">
        <v>97</v>
      </c>
      <c r="D11" s="1" t="s">
        <v>107</v>
      </c>
      <c r="E11" s="3">
        <v>95.36666666666666</v>
      </c>
      <c r="F11" s="3">
        <v>384.48611111111109</v>
      </c>
      <c r="G11" s="3">
        <v>21.419222222222228</v>
      </c>
      <c r="H11" s="4">
        <v>5.570870209153634E-2</v>
      </c>
      <c r="I11" s="3">
        <v>85.173777777777772</v>
      </c>
      <c r="J11" s="3">
        <v>0</v>
      </c>
      <c r="K11" s="4">
        <v>0</v>
      </c>
      <c r="L11" s="3">
        <v>55.801666666666662</v>
      </c>
      <c r="M11" s="3">
        <v>0</v>
      </c>
      <c r="N11" s="4">
        <v>0</v>
      </c>
      <c r="O11" s="3">
        <v>23.949888888888893</v>
      </c>
      <c r="P11" s="3">
        <v>0</v>
      </c>
      <c r="Q11" s="4">
        <v>0</v>
      </c>
      <c r="R11" s="3">
        <v>5.4222222222222225</v>
      </c>
      <c r="S11" s="3">
        <v>0</v>
      </c>
      <c r="T11" s="4">
        <v>0</v>
      </c>
      <c r="U11" s="3">
        <v>92.001888888888885</v>
      </c>
      <c r="V11" s="3">
        <v>14.554333333333338</v>
      </c>
      <c r="W11" s="4">
        <v>0.15819602737624958</v>
      </c>
      <c r="X11" s="3">
        <v>92.001888888888885</v>
      </c>
      <c r="Y11" s="3">
        <v>14.554333333333338</v>
      </c>
      <c r="Z11" s="4">
        <v>0.15819602737624958</v>
      </c>
      <c r="AA11" s="3">
        <v>0</v>
      </c>
      <c r="AB11" s="3">
        <v>0</v>
      </c>
      <c r="AC11" s="4">
        <v>0</v>
      </c>
      <c r="AD11" s="3">
        <v>207.31044444444444</v>
      </c>
      <c r="AE11" s="3">
        <v>6.8648888888888893</v>
      </c>
      <c r="AF11" s="4">
        <v>3.3114052247997371E-2</v>
      </c>
      <c r="AG11" s="3">
        <v>189.92122222222221</v>
      </c>
      <c r="AH11" s="3">
        <v>6.8648888888888893</v>
      </c>
      <c r="AI11" s="4">
        <v>3.6145980994459113E-2</v>
      </c>
      <c r="AJ11" s="3">
        <v>17.389222222222223</v>
      </c>
      <c r="AK11" s="3">
        <v>0</v>
      </c>
      <c r="AL11" s="4">
        <v>0</v>
      </c>
      <c r="AM11" s="3">
        <v>0</v>
      </c>
      <c r="AN11" s="3">
        <v>0</v>
      </c>
      <c r="AO11" s="4">
        <v>0</v>
      </c>
      <c r="AP11" s="1" t="s">
        <v>9</v>
      </c>
      <c r="AQ11" s="1">
        <v>3</v>
      </c>
    </row>
    <row r="12" spans="1:43" x14ac:dyDescent="0.2">
      <c r="A12" s="1" t="s">
        <v>45</v>
      </c>
      <c r="B12" s="1" t="s">
        <v>57</v>
      </c>
      <c r="C12" s="1" t="s">
        <v>96</v>
      </c>
      <c r="D12" s="1" t="s">
        <v>106</v>
      </c>
      <c r="E12" s="3">
        <v>28.733333333333334</v>
      </c>
      <c r="F12" s="3">
        <v>122.05533333333332</v>
      </c>
      <c r="G12" s="3">
        <v>0</v>
      </c>
      <c r="H12" s="4">
        <v>0</v>
      </c>
      <c r="I12" s="3">
        <v>38.87777777777778</v>
      </c>
      <c r="J12" s="3">
        <v>0</v>
      </c>
      <c r="K12" s="4">
        <v>0</v>
      </c>
      <c r="L12" s="3">
        <v>27.622222222222224</v>
      </c>
      <c r="M12" s="3">
        <v>0</v>
      </c>
      <c r="N12" s="4">
        <v>0</v>
      </c>
      <c r="O12" s="3">
        <v>5.7444444444444445</v>
      </c>
      <c r="P12" s="3">
        <v>0</v>
      </c>
      <c r="Q12" s="4">
        <v>0</v>
      </c>
      <c r="R12" s="3">
        <v>5.5111111111111111</v>
      </c>
      <c r="S12" s="3">
        <v>0</v>
      </c>
      <c r="T12" s="4">
        <v>0</v>
      </c>
      <c r="U12" s="3">
        <v>18.896999999999998</v>
      </c>
      <c r="V12" s="3">
        <v>0</v>
      </c>
      <c r="W12" s="4">
        <v>0</v>
      </c>
      <c r="X12" s="3">
        <v>18.896999999999998</v>
      </c>
      <c r="Y12" s="3">
        <v>0</v>
      </c>
      <c r="Z12" s="4">
        <v>0</v>
      </c>
      <c r="AA12" s="3">
        <v>0</v>
      </c>
      <c r="AB12" s="3">
        <v>0</v>
      </c>
      <c r="AC12" s="4">
        <v>0</v>
      </c>
      <c r="AD12" s="3">
        <v>64.280555555555551</v>
      </c>
      <c r="AE12" s="3">
        <v>0</v>
      </c>
      <c r="AF12" s="4">
        <v>0</v>
      </c>
      <c r="AG12" s="3">
        <v>64.280555555555551</v>
      </c>
      <c r="AH12" s="3">
        <v>0</v>
      </c>
      <c r="AI12" s="4">
        <v>0</v>
      </c>
      <c r="AJ12" s="3">
        <v>0</v>
      </c>
      <c r="AK12" s="3">
        <v>0</v>
      </c>
      <c r="AL12" s="4">
        <v>0</v>
      </c>
      <c r="AM12" s="3">
        <v>0</v>
      </c>
      <c r="AN12" s="3">
        <v>0</v>
      </c>
      <c r="AO12" s="4">
        <v>0</v>
      </c>
      <c r="AP12" s="1" t="s">
        <v>10</v>
      </c>
      <c r="AQ12" s="1">
        <v>3</v>
      </c>
    </row>
    <row r="13" spans="1:43" x14ac:dyDescent="0.2">
      <c r="A13" s="1" t="s">
        <v>45</v>
      </c>
      <c r="B13" s="1" t="s">
        <v>58</v>
      </c>
      <c r="C13" s="1" t="s">
        <v>98</v>
      </c>
      <c r="D13" s="1" t="s">
        <v>108</v>
      </c>
      <c r="E13" s="3">
        <v>52.12222222222222</v>
      </c>
      <c r="F13" s="3">
        <v>241.86111111111111</v>
      </c>
      <c r="G13" s="3">
        <v>0</v>
      </c>
      <c r="H13" s="4">
        <v>0</v>
      </c>
      <c r="I13" s="3">
        <v>63.527777777777779</v>
      </c>
      <c r="J13" s="3">
        <v>0</v>
      </c>
      <c r="K13" s="4">
        <v>0</v>
      </c>
      <c r="L13" s="3">
        <v>48.45</v>
      </c>
      <c r="M13" s="3">
        <v>0</v>
      </c>
      <c r="N13" s="4">
        <v>0</v>
      </c>
      <c r="O13" s="3">
        <v>10.488888888888889</v>
      </c>
      <c r="P13" s="3">
        <v>0</v>
      </c>
      <c r="Q13" s="4">
        <v>0</v>
      </c>
      <c r="R13" s="3">
        <v>4.5888888888888886</v>
      </c>
      <c r="S13" s="3">
        <v>0</v>
      </c>
      <c r="T13" s="4">
        <v>0</v>
      </c>
      <c r="U13" s="3">
        <v>38.4</v>
      </c>
      <c r="V13" s="3">
        <v>0</v>
      </c>
      <c r="W13" s="4">
        <v>0</v>
      </c>
      <c r="X13" s="3">
        <v>38.4</v>
      </c>
      <c r="Y13" s="3">
        <v>0</v>
      </c>
      <c r="Z13" s="4">
        <v>0</v>
      </c>
      <c r="AA13" s="3">
        <v>0</v>
      </c>
      <c r="AB13" s="3">
        <v>0</v>
      </c>
      <c r="AC13" s="4">
        <v>0</v>
      </c>
      <c r="AD13" s="3">
        <v>139.93333333333334</v>
      </c>
      <c r="AE13" s="3">
        <v>0</v>
      </c>
      <c r="AF13" s="4">
        <v>0</v>
      </c>
      <c r="AG13" s="3">
        <v>139.93333333333334</v>
      </c>
      <c r="AH13" s="3">
        <v>0</v>
      </c>
      <c r="AI13" s="4">
        <v>0</v>
      </c>
      <c r="AJ13" s="3">
        <v>0</v>
      </c>
      <c r="AK13" s="3">
        <v>0</v>
      </c>
      <c r="AL13" s="4">
        <v>0</v>
      </c>
      <c r="AM13" s="3">
        <v>0</v>
      </c>
      <c r="AN13" s="3">
        <v>0</v>
      </c>
      <c r="AO13" s="4">
        <v>0</v>
      </c>
      <c r="AP13" s="1" t="s">
        <v>11</v>
      </c>
      <c r="AQ13" s="1">
        <v>3</v>
      </c>
    </row>
    <row r="14" spans="1:43" x14ac:dyDescent="0.2">
      <c r="A14" s="1" t="s">
        <v>45</v>
      </c>
      <c r="B14" s="1" t="s">
        <v>59</v>
      </c>
      <c r="C14" s="1" t="s">
        <v>99</v>
      </c>
      <c r="D14" s="1" t="s">
        <v>108</v>
      </c>
      <c r="E14" s="3">
        <v>122.68888888888888</v>
      </c>
      <c r="F14" s="3">
        <v>506.40222222222229</v>
      </c>
      <c r="G14" s="3">
        <v>0</v>
      </c>
      <c r="H14" s="4">
        <v>0</v>
      </c>
      <c r="I14" s="3">
        <v>104.47</v>
      </c>
      <c r="J14" s="3">
        <v>0</v>
      </c>
      <c r="K14" s="4">
        <v>0</v>
      </c>
      <c r="L14" s="3">
        <v>40.724444444444444</v>
      </c>
      <c r="M14" s="3">
        <v>0</v>
      </c>
      <c r="N14" s="4">
        <v>0</v>
      </c>
      <c r="O14" s="3">
        <v>59.745555555555562</v>
      </c>
      <c r="P14" s="3">
        <v>0</v>
      </c>
      <c r="Q14" s="4">
        <v>0</v>
      </c>
      <c r="R14" s="3">
        <v>4</v>
      </c>
      <c r="S14" s="3">
        <v>0</v>
      </c>
      <c r="T14" s="4">
        <v>0</v>
      </c>
      <c r="U14" s="3">
        <v>129.32777777777781</v>
      </c>
      <c r="V14" s="3">
        <v>0</v>
      </c>
      <c r="W14" s="4">
        <v>0</v>
      </c>
      <c r="X14" s="3">
        <v>7.1177777777777784</v>
      </c>
      <c r="Y14" s="3">
        <v>0</v>
      </c>
      <c r="Z14" s="4">
        <v>0</v>
      </c>
      <c r="AA14" s="3">
        <v>122.21000000000004</v>
      </c>
      <c r="AB14" s="3">
        <v>0</v>
      </c>
      <c r="AC14" s="4">
        <v>0</v>
      </c>
      <c r="AD14" s="3">
        <v>272.60444444444448</v>
      </c>
      <c r="AE14" s="3">
        <v>0</v>
      </c>
      <c r="AF14" s="4">
        <v>0</v>
      </c>
      <c r="AG14" s="3">
        <v>272.60444444444448</v>
      </c>
      <c r="AH14" s="3">
        <v>0</v>
      </c>
      <c r="AI14" s="4">
        <v>0</v>
      </c>
      <c r="AJ14" s="3">
        <v>0</v>
      </c>
      <c r="AK14" s="3">
        <v>0</v>
      </c>
      <c r="AL14" s="4">
        <v>0</v>
      </c>
      <c r="AM14" s="3">
        <v>0</v>
      </c>
      <c r="AN14" s="3">
        <v>0</v>
      </c>
      <c r="AO14" s="4">
        <v>0</v>
      </c>
      <c r="AP14" s="1" t="s">
        <v>12</v>
      </c>
      <c r="AQ14" s="1">
        <v>3</v>
      </c>
    </row>
    <row r="15" spans="1:43" x14ac:dyDescent="0.2">
      <c r="A15" s="1" t="s">
        <v>45</v>
      </c>
      <c r="B15" s="1" t="s">
        <v>60</v>
      </c>
      <c r="C15" s="1" t="s">
        <v>100</v>
      </c>
      <c r="D15" s="1" t="s">
        <v>106</v>
      </c>
      <c r="E15" s="3">
        <v>48.611111111111114</v>
      </c>
      <c r="F15" s="3">
        <v>211.04877777777779</v>
      </c>
      <c r="G15" s="3">
        <v>0</v>
      </c>
      <c r="H15" s="4">
        <v>0</v>
      </c>
      <c r="I15" s="3">
        <v>53.62488888888889</v>
      </c>
      <c r="J15" s="3">
        <v>0</v>
      </c>
      <c r="K15" s="4">
        <v>0</v>
      </c>
      <c r="L15" s="3">
        <v>43.493333333333332</v>
      </c>
      <c r="M15" s="3">
        <v>0</v>
      </c>
      <c r="N15" s="4">
        <v>0</v>
      </c>
      <c r="O15" s="3">
        <v>7.7315555555555573</v>
      </c>
      <c r="P15" s="3">
        <v>0</v>
      </c>
      <c r="Q15" s="4">
        <v>0</v>
      </c>
      <c r="R15" s="3">
        <v>2.4</v>
      </c>
      <c r="S15" s="3">
        <v>0</v>
      </c>
      <c r="T15" s="4">
        <v>0</v>
      </c>
      <c r="U15" s="3">
        <v>82.431222222222232</v>
      </c>
      <c r="V15" s="3">
        <v>0</v>
      </c>
      <c r="W15" s="4">
        <v>0</v>
      </c>
      <c r="X15" s="3">
        <v>82.431222222222232</v>
      </c>
      <c r="Y15" s="3">
        <v>0</v>
      </c>
      <c r="Z15" s="4">
        <v>0</v>
      </c>
      <c r="AA15" s="3">
        <v>0</v>
      </c>
      <c r="AB15" s="3">
        <v>0</v>
      </c>
      <c r="AC15" s="4">
        <v>0</v>
      </c>
      <c r="AD15" s="3">
        <v>74.992666666666665</v>
      </c>
      <c r="AE15" s="3">
        <v>0</v>
      </c>
      <c r="AF15" s="4">
        <v>0</v>
      </c>
      <c r="AG15" s="3">
        <v>74.992666666666665</v>
      </c>
      <c r="AH15" s="3">
        <v>0</v>
      </c>
      <c r="AI15" s="4">
        <v>0</v>
      </c>
      <c r="AJ15" s="3">
        <v>0</v>
      </c>
      <c r="AK15" s="3">
        <v>0</v>
      </c>
      <c r="AL15" s="4">
        <v>0</v>
      </c>
      <c r="AM15" s="3">
        <v>0</v>
      </c>
      <c r="AN15" s="3">
        <v>0</v>
      </c>
      <c r="AO15" s="4">
        <v>0</v>
      </c>
      <c r="AP15" s="1" t="s">
        <v>13</v>
      </c>
      <c r="AQ15" s="1">
        <v>3</v>
      </c>
    </row>
    <row r="16" spans="1:43" x14ac:dyDescent="0.2">
      <c r="A16" s="1" t="s">
        <v>45</v>
      </c>
      <c r="B16" s="1" t="s">
        <v>61</v>
      </c>
      <c r="C16" s="1" t="s">
        <v>100</v>
      </c>
      <c r="D16" s="1" t="s">
        <v>106</v>
      </c>
      <c r="E16" s="3">
        <v>66.711111111111109</v>
      </c>
      <c r="F16" s="3">
        <v>274.85166666666669</v>
      </c>
      <c r="G16" s="3">
        <v>10.131333333333334</v>
      </c>
      <c r="H16" s="4">
        <v>3.6861094772331744E-2</v>
      </c>
      <c r="I16" s="3">
        <v>84.959555555555553</v>
      </c>
      <c r="J16" s="3">
        <v>0</v>
      </c>
      <c r="K16" s="4">
        <v>0</v>
      </c>
      <c r="L16" s="3">
        <v>54.246333333333332</v>
      </c>
      <c r="M16" s="3">
        <v>0</v>
      </c>
      <c r="N16" s="4">
        <v>0</v>
      </c>
      <c r="O16" s="3">
        <v>25.879888888888889</v>
      </c>
      <c r="P16" s="3">
        <v>0</v>
      </c>
      <c r="Q16" s="4">
        <v>0</v>
      </c>
      <c r="R16" s="3">
        <v>4.833333333333333</v>
      </c>
      <c r="S16" s="3">
        <v>0</v>
      </c>
      <c r="T16" s="4">
        <v>0</v>
      </c>
      <c r="U16" s="3">
        <v>63.513555555555556</v>
      </c>
      <c r="V16" s="3">
        <v>4.8310000000000013</v>
      </c>
      <c r="W16" s="4">
        <v>7.6062502842787733E-2</v>
      </c>
      <c r="X16" s="3">
        <v>63.513555555555556</v>
      </c>
      <c r="Y16" s="3">
        <v>4.8310000000000013</v>
      </c>
      <c r="Z16" s="4">
        <v>7.6062502842787733E-2</v>
      </c>
      <c r="AA16" s="3">
        <v>0</v>
      </c>
      <c r="AB16" s="3">
        <v>0</v>
      </c>
      <c r="AC16" s="4">
        <v>0</v>
      </c>
      <c r="AD16" s="3">
        <v>126.37855555555555</v>
      </c>
      <c r="AE16" s="3">
        <v>5.3003333333333327</v>
      </c>
      <c r="AF16" s="4">
        <v>4.1940132248175013E-2</v>
      </c>
      <c r="AG16" s="3">
        <v>126.37855555555555</v>
      </c>
      <c r="AH16" s="3">
        <v>5.3003333333333327</v>
      </c>
      <c r="AI16" s="4">
        <v>4.1940132248175013E-2</v>
      </c>
      <c r="AJ16" s="3">
        <v>0</v>
      </c>
      <c r="AK16" s="3">
        <v>0</v>
      </c>
      <c r="AL16" s="4">
        <v>0</v>
      </c>
      <c r="AM16" s="3">
        <v>0</v>
      </c>
      <c r="AN16" s="3">
        <v>0</v>
      </c>
      <c r="AO16" s="4">
        <v>0</v>
      </c>
      <c r="AP16" s="1" t="s">
        <v>14</v>
      </c>
      <c r="AQ16" s="1">
        <v>3</v>
      </c>
    </row>
    <row r="17" spans="1:43" x14ac:dyDescent="0.2">
      <c r="A17" s="1" t="s">
        <v>45</v>
      </c>
      <c r="B17" s="1" t="s">
        <v>62</v>
      </c>
      <c r="C17" s="1" t="s">
        <v>92</v>
      </c>
      <c r="D17" s="1" t="s">
        <v>106</v>
      </c>
      <c r="E17" s="3">
        <v>30.433333333333334</v>
      </c>
      <c r="F17" s="3">
        <v>195.88055555555556</v>
      </c>
      <c r="G17" s="3">
        <v>0</v>
      </c>
      <c r="H17" s="4">
        <v>0</v>
      </c>
      <c r="I17" s="3">
        <v>62.302777777777784</v>
      </c>
      <c r="J17" s="3">
        <v>0</v>
      </c>
      <c r="K17" s="4">
        <v>0</v>
      </c>
      <c r="L17" s="3">
        <v>39.81666666666667</v>
      </c>
      <c r="M17" s="3">
        <v>0</v>
      </c>
      <c r="N17" s="4">
        <v>0</v>
      </c>
      <c r="O17" s="3">
        <v>17.330555555555556</v>
      </c>
      <c r="P17" s="3">
        <v>0</v>
      </c>
      <c r="Q17" s="4">
        <v>0</v>
      </c>
      <c r="R17" s="3">
        <v>5.1555555555555559</v>
      </c>
      <c r="S17" s="3">
        <v>0</v>
      </c>
      <c r="T17" s="4">
        <v>0</v>
      </c>
      <c r="U17" s="3">
        <v>43.713888888888889</v>
      </c>
      <c r="V17" s="3">
        <v>0</v>
      </c>
      <c r="W17" s="4">
        <v>0</v>
      </c>
      <c r="X17" s="3">
        <v>42.580555555555556</v>
      </c>
      <c r="Y17" s="3">
        <v>0</v>
      </c>
      <c r="Z17" s="4">
        <v>0</v>
      </c>
      <c r="AA17" s="3">
        <v>1.1333333333333333</v>
      </c>
      <c r="AB17" s="3">
        <v>0</v>
      </c>
      <c r="AC17" s="4">
        <v>0</v>
      </c>
      <c r="AD17" s="3">
        <v>89.86388888888888</v>
      </c>
      <c r="AE17" s="3">
        <v>0</v>
      </c>
      <c r="AF17" s="4">
        <v>0</v>
      </c>
      <c r="AG17" s="3">
        <v>87.424999999999997</v>
      </c>
      <c r="AH17" s="3">
        <v>0</v>
      </c>
      <c r="AI17" s="4">
        <v>0</v>
      </c>
      <c r="AJ17" s="3">
        <v>2.4388888888888891</v>
      </c>
      <c r="AK17" s="3">
        <v>0</v>
      </c>
      <c r="AL17" s="4">
        <v>0</v>
      </c>
      <c r="AM17" s="3">
        <v>0</v>
      </c>
      <c r="AN17" s="3">
        <v>0</v>
      </c>
      <c r="AO17" s="4">
        <v>0</v>
      </c>
      <c r="AP17" s="1" t="s">
        <v>15</v>
      </c>
      <c r="AQ17" s="1">
        <v>3</v>
      </c>
    </row>
    <row r="18" spans="1:43" x14ac:dyDescent="0.2">
      <c r="A18" s="1" t="s">
        <v>45</v>
      </c>
      <c r="B18" s="1" t="s">
        <v>63</v>
      </c>
      <c r="C18" s="1" t="s">
        <v>98</v>
      </c>
      <c r="D18" s="1" t="s">
        <v>108</v>
      </c>
      <c r="E18" s="3">
        <v>99.688888888888883</v>
      </c>
      <c r="F18" s="3">
        <v>363.83300000000003</v>
      </c>
      <c r="G18" s="3">
        <v>8.8116666666666656</v>
      </c>
      <c r="H18" s="4">
        <v>2.4218986916158414E-2</v>
      </c>
      <c r="I18" s="3">
        <v>81.053999999999988</v>
      </c>
      <c r="J18" s="3">
        <v>0</v>
      </c>
      <c r="K18" s="4">
        <v>0</v>
      </c>
      <c r="L18" s="3">
        <v>57.867666666666665</v>
      </c>
      <c r="M18" s="3">
        <v>0</v>
      </c>
      <c r="N18" s="4">
        <v>0</v>
      </c>
      <c r="O18" s="3">
        <v>18.030777777777779</v>
      </c>
      <c r="P18" s="3">
        <v>0</v>
      </c>
      <c r="Q18" s="4">
        <v>0</v>
      </c>
      <c r="R18" s="3">
        <v>5.1555555555555559</v>
      </c>
      <c r="S18" s="3">
        <v>0</v>
      </c>
      <c r="T18" s="4">
        <v>0</v>
      </c>
      <c r="U18" s="3">
        <v>83.336666666666673</v>
      </c>
      <c r="V18" s="3">
        <v>7.4529999999999994</v>
      </c>
      <c r="W18" s="4">
        <v>8.943242270309186E-2</v>
      </c>
      <c r="X18" s="3">
        <v>83.336666666666673</v>
      </c>
      <c r="Y18" s="3">
        <v>7.4529999999999994</v>
      </c>
      <c r="Z18" s="4">
        <v>8.943242270309186E-2</v>
      </c>
      <c r="AA18" s="3">
        <v>0</v>
      </c>
      <c r="AB18" s="3">
        <v>0</v>
      </c>
      <c r="AC18" s="4">
        <v>0</v>
      </c>
      <c r="AD18" s="3">
        <v>199.44233333333335</v>
      </c>
      <c r="AE18" s="3">
        <v>1.3586666666666667</v>
      </c>
      <c r="AF18" s="4">
        <v>6.8123283756206885E-3</v>
      </c>
      <c r="AG18" s="3">
        <v>188.43533333333335</v>
      </c>
      <c r="AH18" s="3">
        <v>1.3586666666666667</v>
      </c>
      <c r="AI18" s="4">
        <v>7.2102542693691556E-3</v>
      </c>
      <c r="AJ18" s="3">
        <v>11.007000000000003</v>
      </c>
      <c r="AK18" s="3">
        <v>0</v>
      </c>
      <c r="AL18" s="4">
        <v>0</v>
      </c>
      <c r="AM18" s="3">
        <v>0</v>
      </c>
      <c r="AN18" s="3">
        <v>0</v>
      </c>
      <c r="AO18" s="4">
        <v>0</v>
      </c>
      <c r="AP18" s="1" t="s">
        <v>16</v>
      </c>
      <c r="AQ18" s="1">
        <v>3</v>
      </c>
    </row>
    <row r="19" spans="1:43" x14ac:dyDescent="0.2">
      <c r="A19" s="1" t="s">
        <v>45</v>
      </c>
      <c r="B19" s="1" t="s">
        <v>64</v>
      </c>
      <c r="C19" s="1" t="s">
        <v>95</v>
      </c>
      <c r="D19" s="1" t="s">
        <v>106</v>
      </c>
      <c r="E19" s="3">
        <v>112.42222222222222</v>
      </c>
      <c r="F19" s="3">
        <v>423.37566666666669</v>
      </c>
      <c r="G19" s="3">
        <v>32.50555555555556</v>
      </c>
      <c r="H19" s="4">
        <v>7.6777099192967851E-2</v>
      </c>
      <c r="I19" s="3">
        <v>111.20533333333333</v>
      </c>
      <c r="J19" s="3">
        <v>0</v>
      </c>
      <c r="K19" s="4">
        <v>0</v>
      </c>
      <c r="L19" s="3">
        <v>77.346222222222224</v>
      </c>
      <c r="M19" s="3">
        <v>0</v>
      </c>
      <c r="N19" s="4">
        <v>0</v>
      </c>
      <c r="O19" s="3">
        <v>29.681333333333335</v>
      </c>
      <c r="P19" s="3">
        <v>0</v>
      </c>
      <c r="Q19" s="4">
        <v>0</v>
      </c>
      <c r="R19" s="3">
        <v>4.177777777777778</v>
      </c>
      <c r="S19" s="3">
        <v>0</v>
      </c>
      <c r="T19" s="4">
        <v>0</v>
      </c>
      <c r="U19" s="3">
        <v>96.337111111111113</v>
      </c>
      <c r="V19" s="3">
        <v>0.77355555555555555</v>
      </c>
      <c r="W19" s="4">
        <v>8.0296735768147498E-3</v>
      </c>
      <c r="X19" s="3">
        <v>96.337111111111113</v>
      </c>
      <c r="Y19" s="3">
        <v>0.77355555555555555</v>
      </c>
      <c r="Z19" s="4">
        <v>8.0296735768147498E-3</v>
      </c>
      <c r="AA19" s="3">
        <v>0</v>
      </c>
      <c r="AB19" s="3">
        <v>0</v>
      </c>
      <c r="AC19" s="4">
        <v>0</v>
      </c>
      <c r="AD19" s="3">
        <v>215.83322222222225</v>
      </c>
      <c r="AE19" s="3">
        <v>31.732000000000003</v>
      </c>
      <c r="AF19" s="4">
        <v>0.14702092510729736</v>
      </c>
      <c r="AG19" s="3">
        <v>215.83322222222225</v>
      </c>
      <c r="AH19" s="3">
        <v>31.732000000000003</v>
      </c>
      <c r="AI19" s="4">
        <v>0.14702092510729736</v>
      </c>
      <c r="AJ19" s="3">
        <v>0</v>
      </c>
      <c r="AK19" s="3">
        <v>0</v>
      </c>
      <c r="AL19" s="4">
        <v>0</v>
      </c>
      <c r="AM19" s="3">
        <v>0</v>
      </c>
      <c r="AN19" s="3">
        <v>0</v>
      </c>
      <c r="AO19" s="4">
        <v>0</v>
      </c>
      <c r="AP19" s="1" t="s">
        <v>17</v>
      </c>
      <c r="AQ19" s="1">
        <v>3</v>
      </c>
    </row>
    <row r="20" spans="1:43" x14ac:dyDescent="0.2">
      <c r="A20" s="1" t="s">
        <v>45</v>
      </c>
      <c r="B20" s="1" t="s">
        <v>65</v>
      </c>
      <c r="C20" s="1" t="s">
        <v>101</v>
      </c>
      <c r="D20" s="1" t="s">
        <v>107</v>
      </c>
      <c r="E20" s="3">
        <v>94.488888888888894</v>
      </c>
      <c r="F20" s="3">
        <v>354.09233333333333</v>
      </c>
      <c r="G20" s="3">
        <v>0</v>
      </c>
      <c r="H20" s="4">
        <v>0</v>
      </c>
      <c r="I20" s="3">
        <v>82.368444444444435</v>
      </c>
      <c r="J20" s="3">
        <v>0</v>
      </c>
      <c r="K20" s="4">
        <v>0</v>
      </c>
      <c r="L20" s="3">
        <v>57.230888888888884</v>
      </c>
      <c r="M20" s="3">
        <v>0</v>
      </c>
      <c r="N20" s="4">
        <v>0</v>
      </c>
      <c r="O20" s="3">
        <v>19.801444444444446</v>
      </c>
      <c r="P20" s="3">
        <v>0</v>
      </c>
      <c r="Q20" s="4">
        <v>0</v>
      </c>
      <c r="R20" s="3">
        <v>5.3361111111111112</v>
      </c>
      <c r="S20" s="3">
        <v>0</v>
      </c>
      <c r="T20" s="4">
        <v>0</v>
      </c>
      <c r="U20" s="3">
        <v>90.24133333333333</v>
      </c>
      <c r="V20" s="3">
        <v>0</v>
      </c>
      <c r="W20" s="4">
        <v>0</v>
      </c>
      <c r="X20" s="3">
        <v>89.87577777777777</v>
      </c>
      <c r="Y20" s="3">
        <v>0</v>
      </c>
      <c r="Z20" s="4">
        <v>0</v>
      </c>
      <c r="AA20" s="3">
        <v>0.36555555555555552</v>
      </c>
      <c r="AB20" s="3">
        <v>0</v>
      </c>
      <c r="AC20" s="4">
        <v>0</v>
      </c>
      <c r="AD20" s="3">
        <v>181.48255555555556</v>
      </c>
      <c r="AE20" s="3">
        <v>0</v>
      </c>
      <c r="AF20" s="4">
        <v>0</v>
      </c>
      <c r="AG20" s="3">
        <v>181.48255555555556</v>
      </c>
      <c r="AH20" s="3">
        <v>0</v>
      </c>
      <c r="AI20" s="4">
        <v>0</v>
      </c>
      <c r="AJ20" s="3">
        <v>0</v>
      </c>
      <c r="AK20" s="3">
        <v>0</v>
      </c>
      <c r="AL20" s="4">
        <v>0</v>
      </c>
      <c r="AM20" s="3">
        <v>0</v>
      </c>
      <c r="AN20" s="3">
        <v>0</v>
      </c>
      <c r="AO20" s="4">
        <v>0</v>
      </c>
      <c r="AP20" s="1" t="s">
        <v>18</v>
      </c>
      <c r="AQ20" s="1">
        <v>3</v>
      </c>
    </row>
    <row r="21" spans="1:43" x14ac:dyDescent="0.2">
      <c r="A21" s="1" t="s">
        <v>45</v>
      </c>
      <c r="B21" s="1" t="s">
        <v>66</v>
      </c>
      <c r="C21" s="1" t="s">
        <v>95</v>
      </c>
      <c r="D21" s="1" t="s">
        <v>106</v>
      </c>
      <c r="E21" s="3">
        <v>28.833333333333332</v>
      </c>
      <c r="F21" s="3">
        <v>124.79888888888888</v>
      </c>
      <c r="G21" s="3">
        <v>0</v>
      </c>
      <c r="H21" s="4">
        <v>0</v>
      </c>
      <c r="I21" s="3">
        <v>28.973333333333333</v>
      </c>
      <c r="J21" s="3">
        <v>0</v>
      </c>
      <c r="K21" s="4">
        <v>0</v>
      </c>
      <c r="L21" s="3">
        <v>15.591111111111111</v>
      </c>
      <c r="M21" s="3">
        <v>0</v>
      </c>
      <c r="N21" s="4">
        <v>0</v>
      </c>
      <c r="O21" s="3">
        <v>8.4933333333333323</v>
      </c>
      <c r="P21" s="3">
        <v>0</v>
      </c>
      <c r="Q21" s="4">
        <v>0</v>
      </c>
      <c r="R21" s="3">
        <v>4.8888888888888893</v>
      </c>
      <c r="S21" s="3">
        <v>0</v>
      </c>
      <c r="T21" s="4">
        <v>0</v>
      </c>
      <c r="U21" s="3">
        <v>27.223111111111109</v>
      </c>
      <c r="V21" s="3">
        <v>0</v>
      </c>
      <c r="W21" s="4">
        <v>0</v>
      </c>
      <c r="X21" s="3">
        <v>27.223111111111109</v>
      </c>
      <c r="Y21" s="3">
        <v>0</v>
      </c>
      <c r="Z21" s="4">
        <v>0</v>
      </c>
      <c r="AA21" s="3">
        <v>0</v>
      </c>
      <c r="AB21" s="3">
        <v>0</v>
      </c>
      <c r="AC21" s="4">
        <v>0</v>
      </c>
      <c r="AD21" s="3">
        <v>68.602444444444444</v>
      </c>
      <c r="AE21" s="3">
        <v>0</v>
      </c>
      <c r="AF21" s="4">
        <v>0</v>
      </c>
      <c r="AG21" s="3">
        <v>68.602444444444444</v>
      </c>
      <c r="AH21" s="3">
        <v>0</v>
      </c>
      <c r="AI21" s="4">
        <v>0</v>
      </c>
      <c r="AJ21" s="3">
        <v>0</v>
      </c>
      <c r="AK21" s="3">
        <v>0</v>
      </c>
      <c r="AL21" s="4">
        <v>0</v>
      </c>
      <c r="AM21" s="3">
        <v>0</v>
      </c>
      <c r="AN21" s="3">
        <v>0</v>
      </c>
      <c r="AO21" s="4">
        <v>0</v>
      </c>
      <c r="AP21" s="1" t="s">
        <v>19</v>
      </c>
      <c r="AQ21" s="1">
        <v>3</v>
      </c>
    </row>
    <row r="22" spans="1:43" x14ac:dyDescent="0.2">
      <c r="A22" s="1" t="s">
        <v>45</v>
      </c>
      <c r="B22" s="1" t="s">
        <v>67</v>
      </c>
      <c r="C22" s="1" t="s">
        <v>98</v>
      </c>
      <c r="D22" s="1" t="s">
        <v>108</v>
      </c>
      <c r="E22" s="3">
        <v>50.31111111111111</v>
      </c>
      <c r="F22" s="3">
        <v>226.73588888888889</v>
      </c>
      <c r="G22" s="3">
        <v>0</v>
      </c>
      <c r="H22" s="4">
        <v>0</v>
      </c>
      <c r="I22" s="3">
        <v>62.75</v>
      </c>
      <c r="J22" s="3">
        <v>0</v>
      </c>
      <c r="K22" s="4">
        <v>0</v>
      </c>
      <c r="L22" s="3">
        <v>46.81666666666667</v>
      </c>
      <c r="M22" s="3">
        <v>0</v>
      </c>
      <c r="N22" s="4">
        <v>0</v>
      </c>
      <c r="O22" s="3">
        <v>4.9000000000000004</v>
      </c>
      <c r="P22" s="3">
        <v>0</v>
      </c>
      <c r="Q22" s="4">
        <v>0</v>
      </c>
      <c r="R22" s="3">
        <v>11.033333333333333</v>
      </c>
      <c r="S22" s="3">
        <v>0</v>
      </c>
      <c r="T22" s="4">
        <v>0</v>
      </c>
      <c r="U22" s="3">
        <v>44.716555555555551</v>
      </c>
      <c r="V22" s="3">
        <v>0</v>
      </c>
      <c r="W22" s="4">
        <v>0</v>
      </c>
      <c r="X22" s="3">
        <v>39.885999999999996</v>
      </c>
      <c r="Y22" s="3">
        <v>0</v>
      </c>
      <c r="Z22" s="4">
        <v>0</v>
      </c>
      <c r="AA22" s="3">
        <v>4.8305555555555557</v>
      </c>
      <c r="AB22" s="3">
        <v>0</v>
      </c>
      <c r="AC22" s="4">
        <v>0</v>
      </c>
      <c r="AD22" s="3">
        <v>119.26933333333334</v>
      </c>
      <c r="AE22" s="3">
        <v>0</v>
      </c>
      <c r="AF22" s="4">
        <v>0</v>
      </c>
      <c r="AG22" s="3">
        <v>119.26933333333334</v>
      </c>
      <c r="AH22" s="3">
        <v>0</v>
      </c>
      <c r="AI22" s="4">
        <v>0</v>
      </c>
      <c r="AJ22" s="3">
        <v>0</v>
      </c>
      <c r="AK22" s="3">
        <v>0</v>
      </c>
      <c r="AL22" s="4">
        <v>0</v>
      </c>
      <c r="AM22" s="3">
        <v>0</v>
      </c>
      <c r="AN22" s="3">
        <v>0</v>
      </c>
      <c r="AO22" s="4">
        <v>0</v>
      </c>
      <c r="AP22" s="1" t="s">
        <v>20</v>
      </c>
      <c r="AQ22" s="1">
        <v>3</v>
      </c>
    </row>
    <row r="23" spans="1:43" x14ac:dyDescent="0.2">
      <c r="A23" s="1" t="s">
        <v>45</v>
      </c>
      <c r="B23" s="1" t="s">
        <v>68</v>
      </c>
      <c r="C23" s="1" t="s">
        <v>95</v>
      </c>
      <c r="D23" s="1" t="s">
        <v>106</v>
      </c>
      <c r="E23" s="3">
        <v>84.388888888888886</v>
      </c>
      <c r="F23" s="3">
        <v>363.03066666666666</v>
      </c>
      <c r="G23" s="3">
        <v>30.947888888888883</v>
      </c>
      <c r="H23" s="4">
        <v>8.5248690346331299E-2</v>
      </c>
      <c r="I23" s="3">
        <v>73.158555555555537</v>
      </c>
      <c r="J23" s="3">
        <v>8.43888888888889</v>
      </c>
      <c r="K23" s="4">
        <v>0.11535067668853195</v>
      </c>
      <c r="L23" s="3">
        <v>43.343666666666664</v>
      </c>
      <c r="M23" s="3">
        <v>1.6774444444444441</v>
      </c>
      <c r="N23" s="4">
        <v>3.8701027703650151E-2</v>
      </c>
      <c r="O23" s="3">
        <v>25.073222222222221</v>
      </c>
      <c r="P23" s="3">
        <v>5.3975555555555568</v>
      </c>
      <c r="Q23" s="4">
        <v>0.21527171528722547</v>
      </c>
      <c r="R23" s="3">
        <v>4.7416666666666663</v>
      </c>
      <c r="S23" s="3">
        <v>1.3638888888888889</v>
      </c>
      <c r="T23" s="4">
        <v>0.28763913298183952</v>
      </c>
      <c r="U23" s="3">
        <v>90.665333333333336</v>
      </c>
      <c r="V23" s="3">
        <v>5.6581111111111122</v>
      </c>
      <c r="W23" s="4">
        <v>6.240655499835783E-2</v>
      </c>
      <c r="X23" s="3">
        <v>90.665333333333336</v>
      </c>
      <c r="Y23" s="3">
        <v>5.6581111111111122</v>
      </c>
      <c r="Z23" s="4">
        <v>6.240655499835783E-2</v>
      </c>
      <c r="AA23" s="3">
        <v>0</v>
      </c>
      <c r="AB23" s="3">
        <v>0</v>
      </c>
      <c r="AC23" s="4">
        <v>0</v>
      </c>
      <c r="AD23" s="3">
        <v>199.20677777777777</v>
      </c>
      <c r="AE23" s="3">
        <v>16.850888888888882</v>
      </c>
      <c r="AF23" s="4">
        <v>8.4589937535592519E-2</v>
      </c>
      <c r="AG23" s="3">
        <v>199.20677777777777</v>
      </c>
      <c r="AH23" s="3">
        <v>16.850888888888882</v>
      </c>
      <c r="AI23" s="4">
        <v>8.4589937535592519E-2</v>
      </c>
      <c r="AJ23" s="3">
        <v>0</v>
      </c>
      <c r="AK23" s="3">
        <v>0</v>
      </c>
      <c r="AL23" s="4">
        <v>0</v>
      </c>
      <c r="AM23" s="3">
        <v>0</v>
      </c>
      <c r="AN23" s="3">
        <v>0</v>
      </c>
      <c r="AO23" s="4">
        <v>0</v>
      </c>
      <c r="AP23" s="1" t="s">
        <v>21</v>
      </c>
      <c r="AQ23" s="1">
        <v>3</v>
      </c>
    </row>
    <row r="24" spans="1:43" x14ac:dyDescent="0.2">
      <c r="A24" s="1" t="s">
        <v>45</v>
      </c>
      <c r="B24" s="1" t="s">
        <v>69</v>
      </c>
      <c r="C24" s="1" t="s">
        <v>102</v>
      </c>
      <c r="D24" s="1" t="s">
        <v>107</v>
      </c>
      <c r="E24" s="3">
        <v>119.42222222222222</v>
      </c>
      <c r="F24" s="3">
        <v>445.81555555555553</v>
      </c>
      <c r="G24" s="3">
        <v>10.095555555555555</v>
      </c>
      <c r="H24" s="4">
        <v>2.2645139743890097E-2</v>
      </c>
      <c r="I24" s="3">
        <v>99.978777777777751</v>
      </c>
      <c r="J24" s="3">
        <v>0</v>
      </c>
      <c r="K24" s="4">
        <v>0</v>
      </c>
      <c r="L24" s="3">
        <v>68.796111111111102</v>
      </c>
      <c r="M24" s="3">
        <v>0</v>
      </c>
      <c r="N24" s="4">
        <v>0</v>
      </c>
      <c r="O24" s="3">
        <v>25.875222222222213</v>
      </c>
      <c r="P24" s="3">
        <v>0</v>
      </c>
      <c r="Q24" s="4">
        <v>0</v>
      </c>
      <c r="R24" s="3">
        <v>5.3074444444444442</v>
      </c>
      <c r="S24" s="3">
        <v>0</v>
      </c>
      <c r="T24" s="4">
        <v>0</v>
      </c>
      <c r="U24" s="3">
        <v>87.73544444444444</v>
      </c>
      <c r="V24" s="3">
        <v>6.9496666666666647</v>
      </c>
      <c r="W24" s="4">
        <v>7.9211619781185585E-2</v>
      </c>
      <c r="X24" s="3">
        <v>76.542333333333332</v>
      </c>
      <c r="Y24" s="3">
        <v>6.9496666666666647</v>
      </c>
      <c r="Z24" s="4">
        <v>9.079507200808265E-2</v>
      </c>
      <c r="AA24" s="3">
        <v>11.193111111111111</v>
      </c>
      <c r="AB24" s="3">
        <v>0</v>
      </c>
      <c r="AC24" s="4">
        <v>0</v>
      </c>
      <c r="AD24" s="3">
        <v>258.10133333333334</v>
      </c>
      <c r="AE24" s="3">
        <v>3.1458888888888894</v>
      </c>
      <c r="AF24" s="4">
        <v>1.2188580540287364E-2</v>
      </c>
      <c r="AG24" s="3">
        <v>258.10133333333334</v>
      </c>
      <c r="AH24" s="3">
        <v>3.1458888888888894</v>
      </c>
      <c r="AI24" s="4">
        <v>1.2188580540287364E-2</v>
      </c>
      <c r="AJ24" s="3">
        <v>0</v>
      </c>
      <c r="AK24" s="3">
        <v>0</v>
      </c>
      <c r="AL24" s="4">
        <v>0</v>
      </c>
      <c r="AM24" s="3">
        <v>0</v>
      </c>
      <c r="AN24" s="3">
        <v>0</v>
      </c>
      <c r="AO24" s="4">
        <v>0</v>
      </c>
      <c r="AP24" s="1" t="s">
        <v>22</v>
      </c>
      <c r="AQ24" s="1">
        <v>3</v>
      </c>
    </row>
    <row r="25" spans="1:43" x14ac:dyDescent="0.2">
      <c r="A25" s="1" t="s">
        <v>45</v>
      </c>
      <c r="B25" s="1" t="s">
        <v>70</v>
      </c>
      <c r="C25" s="1" t="s">
        <v>95</v>
      </c>
      <c r="D25" s="1" t="s">
        <v>106</v>
      </c>
      <c r="E25" s="3">
        <v>25.244444444444444</v>
      </c>
      <c r="F25" s="3">
        <v>155.37688888888889</v>
      </c>
      <c r="G25" s="3">
        <v>0</v>
      </c>
      <c r="H25" s="4">
        <v>0</v>
      </c>
      <c r="I25" s="3">
        <v>55.754333333333335</v>
      </c>
      <c r="J25" s="3">
        <v>0</v>
      </c>
      <c r="K25" s="4">
        <v>0</v>
      </c>
      <c r="L25" s="3">
        <v>40.820999999999998</v>
      </c>
      <c r="M25" s="3">
        <v>0</v>
      </c>
      <c r="N25" s="4">
        <v>0</v>
      </c>
      <c r="O25" s="3">
        <v>9.8666666666666671</v>
      </c>
      <c r="P25" s="3">
        <v>0</v>
      </c>
      <c r="Q25" s="4">
        <v>0</v>
      </c>
      <c r="R25" s="3">
        <v>5.0666666666666664</v>
      </c>
      <c r="S25" s="3">
        <v>0</v>
      </c>
      <c r="T25" s="4">
        <v>0</v>
      </c>
      <c r="U25" s="3">
        <v>31.066555555555553</v>
      </c>
      <c r="V25" s="3">
        <v>0</v>
      </c>
      <c r="W25" s="4">
        <v>0</v>
      </c>
      <c r="X25" s="3">
        <v>31.066555555555553</v>
      </c>
      <c r="Y25" s="3">
        <v>0</v>
      </c>
      <c r="Z25" s="4">
        <v>0</v>
      </c>
      <c r="AA25" s="3">
        <v>0</v>
      </c>
      <c r="AB25" s="3">
        <v>0</v>
      </c>
      <c r="AC25" s="4">
        <v>0</v>
      </c>
      <c r="AD25" s="3">
        <v>68.555999999999997</v>
      </c>
      <c r="AE25" s="3">
        <v>0</v>
      </c>
      <c r="AF25" s="4">
        <v>0</v>
      </c>
      <c r="AG25" s="3">
        <v>68.555999999999997</v>
      </c>
      <c r="AH25" s="3">
        <v>0</v>
      </c>
      <c r="AI25" s="4">
        <v>0</v>
      </c>
      <c r="AJ25" s="3">
        <v>0</v>
      </c>
      <c r="AK25" s="3">
        <v>0</v>
      </c>
      <c r="AL25" s="4">
        <v>0</v>
      </c>
      <c r="AM25" s="3">
        <v>0</v>
      </c>
      <c r="AN25" s="3">
        <v>0</v>
      </c>
      <c r="AO25" s="4">
        <v>0</v>
      </c>
      <c r="AP25" s="1" t="s">
        <v>23</v>
      </c>
      <c r="AQ25" s="1">
        <v>3</v>
      </c>
    </row>
    <row r="26" spans="1:43" x14ac:dyDescent="0.2">
      <c r="A26" s="1" t="s">
        <v>45</v>
      </c>
      <c r="B26" s="1" t="s">
        <v>71</v>
      </c>
      <c r="C26" s="1" t="s">
        <v>103</v>
      </c>
      <c r="D26" s="1" t="s">
        <v>107</v>
      </c>
      <c r="E26" s="3">
        <v>162.8111111111111</v>
      </c>
      <c r="F26" s="3">
        <v>571.73888888888882</v>
      </c>
      <c r="G26" s="3">
        <v>0</v>
      </c>
      <c r="H26" s="4">
        <v>0</v>
      </c>
      <c r="I26" s="3">
        <v>143.01777777777781</v>
      </c>
      <c r="J26" s="3">
        <v>0</v>
      </c>
      <c r="K26" s="4">
        <v>0</v>
      </c>
      <c r="L26" s="3">
        <v>50.878888888888895</v>
      </c>
      <c r="M26" s="3">
        <v>0</v>
      </c>
      <c r="N26" s="4">
        <v>0</v>
      </c>
      <c r="O26" s="3">
        <v>86.538888888888906</v>
      </c>
      <c r="P26" s="3">
        <v>0</v>
      </c>
      <c r="Q26" s="4">
        <v>0</v>
      </c>
      <c r="R26" s="3">
        <v>5.6</v>
      </c>
      <c r="S26" s="3">
        <v>0</v>
      </c>
      <c r="T26" s="4">
        <v>0</v>
      </c>
      <c r="U26" s="3">
        <v>117.96555555555553</v>
      </c>
      <c r="V26" s="3">
        <v>0</v>
      </c>
      <c r="W26" s="4">
        <v>0</v>
      </c>
      <c r="X26" s="3">
        <v>5.4222222222222225</v>
      </c>
      <c r="Y26" s="3">
        <v>0</v>
      </c>
      <c r="Z26" s="4">
        <v>0</v>
      </c>
      <c r="AA26" s="3">
        <v>112.54333333333331</v>
      </c>
      <c r="AB26" s="3">
        <v>0</v>
      </c>
      <c r="AC26" s="4">
        <v>0</v>
      </c>
      <c r="AD26" s="3">
        <v>310.75555555555553</v>
      </c>
      <c r="AE26" s="3">
        <v>0</v>
      </c>
      <c r="AF26" s="4">
        <v>0</v>
      </c>
      <c r="AG26" s="3">
        <v>310.75555555555553</v>
      </c>
      <c r="AH26" s="3">
        <v>0</v>
      </c>
      <c r="AI26" s="4">
        <v>0</v>
      </c>
      <c r="AJ26" s="3">
        <v>0</v>
      </c>
      <c r="AK26" s="3">
        <v>0</v>
      </c>
      <c r="AL26" s="4">
        <v>0</v>
      </c>
      <c r="AM26" s="3">
        <v>0</v>
      </c>
      <c r="AN26" s="3">
        <v>0</v>
      </c>
      <c r="AO26" s="4">
        <v>0</v>
      </c>
      <c r="AP26" s="1" t="s">
        <v>24</v>
      </c>
      <c r="AQ26" s="1">
        <v>3</v>
      </c>
    </row>
    <row r="27" spans="1:43" x14ac:dyDescent="0.2">
      <c r="A27" s="1" t="s">
        <v>45</v>
      </c>
      <c r="B27" s="1" t="s">
        <v>72</v>
      </c>
      <c r="C27" s="1" t="s">
        <v>104</v>
      </c>
      <c r="D27" s="1" t="s">
        <v>106</v>
      </c>
      <c r="E27" s="3">
        <v>106.51111111111111</v>
      </c>
      <c r="F27" s="3">
        <v>401.23611111111109</v>
      </c>
      <c r="G27" s="3">
        <v>1.1444444444444444</v>
      </c>
      <c r="H27" s="4">
        <v>2.8522967219356847E-3</v>
      </c>
      <c r="I27" s="3">
        <v>60.130555555555553</v>
      </c>
      <c r="J27" s="3">
        <v>0</v>
      </c>
      <c r="K27" s="4">
        <v>0</v>
      </c>
      <c r="L27" s="3">
        <v>37.375</v>
      </c>
      <c r="M27" s="3">
        <v>0</v>
      </c>
      <c r="N27" s="4">
        <v>0</v>
      </c>
      <c r="O27" s="3">
        <v>17.066666666666666</v>
      </c>
      <c r="P27" s="3">
        <v>0</v>
      </c>
      <c r="Q27" s="4">
        <v>0</v>
      </c>
      <c r="R27" s="3">
        <v>5.6888888888888891</v>
      </c>
      <c r="S27" s="3">
        <v>0</v>
      </c>
      <c r="T27" s="4">
        <v>0</v>
      </c>
      <c r="U27" s="3">
        <v>121.27222222222223</v>
      </c>
      <c r="V27" s="3">
        <v>0</v>
      </c>
      <c r="W27" s="4">
        <v>0</v>
      </c>
      <c r="X27" s="3">
        <v>115.35833333333333</v>
      </c>
      <c r="Y27" s="3">
        <v>0</v>
      </c>
      <c r="Z27" s="4">
        <v>0</v>
      </c>
      <c r="AA27" s="3">
        <v>5.9138888888888888</v>
      </c>
      <c r="AB27" s="3">
        <v>0</v>
      </c>
      <c r="AC27" s="4">
        <v>0</v>
      </c>
      <c r="AD27" s="3">
        <v>219.83333333333334</v>
      </c>
      <c r="AE27" s="3">
        <v>1.1444444444444444</v>
      </c>
      <c r="AF27" s="4">
        <v>5.2059641142279496E-3</v>
      </c>
      <c r="AG27" s="3">
        <v>195.35277777777779</v>
      </c>
      <c r="AH27" s="3">
        <v>0</v>
      </c>
      <c r="AI27" s="4">
        <v>0</v>
      </c>
      <c r="AJ27" s="3">
        <v>24.480555555555554</v>
      </c>
      <c r="AK27" s="3">
        <v>1.1444444444444444</v>
      </c>
      <c r="AL27" s="4">
        <v>4.6749120617269942E-2</v>
      </c>
      <c r="AM27" s="3">
        <v>0</v>
      </c>
      <c r="AN27" s="3">
        <v>0</v>
      </c>
      <c r="AO27" s="4">
        <v>0</v>
      </c>
      <c r="AP27" s="1" t="s">
        <v>25</v>
      </c>
      <c r="AQ27" s="1">
        <v>3</v>
      </c>
    </row>
    <row r="28" spans="1:43" x14ac:dyDescent="0.2">
      <c r="A28" s="1" t="s">
        <v>45</v>
      </c>
      <c r="B28" s="1" t="s">
        <v>73</v>
      </c>
      <c r="C28" s="1" t="s">
        <v>97</v>
      </c>
      <c r="D28" s="1" t="s">
        <v>107</v>
      </c>
      <c r="E28" s="3">
        <v>86.333333333333329</v>
      </c>
      <c r="F28" s="3">
        <v>357.86922222222222</v>
      </c>
      <c r="G28" s="3">
        <v>0</v>
      </c>
      <c r="H28" s="4">
        <v>0</v>
      </c>
      <c r="I28" s="3">
        <v>91.049222222222227</v>
      </c>
      <c r="J28" s="3">
        <v>0</v>
      </c>
      <c r="K28" s="4">
        <v>0</v>
      </c>
      <c r="L28" s="3">
        <v>68.010333333333335</v>
      </c>
      <c r="M28" s="3">
        <v>0</v>
      </c>
      <c r="N28" s="4">
        <v>0</v>
      </c>
      <c r="O28" s="3">
        <v>17.616666666666667</v>
      </c>
      <c r="P28" s="3">
        <v>0</v>
      </c>
      <c r="Q28" s="4">
        <v>0</v>
      </c>
      <c r="R28" s="3">
        <v>5.4222222222222225</v>
      </c>
      <c r="S28" s="3">
        <v>0</v>
      </c>
      <c r="T28" s="4">
        <v>0</v>
      </c>
      <c r="U28" s="3">
        <v>77.335333333333338</v>
      </c>
      <c r="V28" s="3">
        <v>0</v>
      </c>
      <c r="W28" s="4">
        <v>0</v>
      </c>
      <c r="X28" s="3">
        <v>77.335333333333338</v>
      </c>
      <c r="Y28" s="3">
        <v>0</v>
      </c>
      <c r="Z28" s="4">
        <v>0</v>
      </c>
      <c r="AA28" s="3">
        <v>0</v>
      </c>
      <c r="AB28" s="3">
        <v>0</v>
      </c>
      <c r="AC28" s="4">
        <v>0</v>
      </c>
      <c r="AD28" s="3">
        <v>189.48466666666667</v>
      </c>
      <c r="AE28" s="3">
        <v>0</v>
      </c>
      <c r="AF28" s="4">
        <v>0</v>
      </c>
      <c r="AG28" s="3">
        <v>182.01822222222222</v>
      </c>
      <c r="AH28" s="3">
        <v>0</v>
      </c>
      <c r="AI28" s="4">
        <v>0</v>
      </c>
      <c r="AJ28" s="3">
        <v>7.4664444444444449</v>
      </c>
      <c r="AK28" s="3">
        <v>0</v>
      </c>
      <c r="AL28" s="4">
        <v>0</v>
      </c>
      <c r="AM28" s="3">
        <v>0</v>
      </c>
      <c r="AN28" s="3">
        <v>0</v>
      </c>
      <c r="AO28" s="4">
        <v>0</v>
      </c>
      <c r="AP28" s="1" t="s">
        <v>26</v>
      </c>
      <c r="AQ28" s="1">
        <v>3</v>
      </c>
    </row>
    <row r="29" spans="1:43" x14ac:dyDescent="0.2">
      <c r="A29" s="1" t="s">
        <v>45</v>
      </c>
      <c r="B29" s="1" t="s">
        <v>74</v>
      </c>
      <c r="C29" s="1" t="s">
        <v>105</v>
      </c>
      <c r="D29" s="1" t="s">
        <v>107</v>
      </c>
      <c r="E29" s="3">
        <v>67.12222222222222</v>
      </c>
      <c r="F29" s="3">
        <v>278.10422222222223</v>
      </c>
      <c r="G29" s="3">
        <v>0</v>
      </c>
      <c r="H29" s="4">
        <v>0</v>
      </c>
      <c r="I29" s="3">
        <v>62.199777777777783</v>
      </c>
      <c r="J29" s="3">
        <v>0</v>
      </c>
      <c r="K29" s="4">
        <v>0</v>
      </c>
      <c r="L29" s="3">
        <v>36.686</v>
      </c>
      <c r="M29" s="3">
        <v>0</v>
      </c>
      <c r="N29" s="4">
        <v>0</v>
      </c>
      <c r="O29" s="3">
        <v>20.220888888888894</v>
      </c>
      <c r="P29" s="3">
        <v>0</v>
      </c>
      <c r="Q29" s="4">
        <v>0</v>
      </c>
      <c r="R29" s="3">
        <v>5.2928888888888892</v>
      </c>
      <c r="S29" s="3">
        <v>0</v>
      </c>
      <c r="T29" s="4">
        <v>0</v>
      </c>
      <c r="U29" s="3">
        <v>59.949000000000005</v>
      </c>
      <c r="V29" s="3">
        <v>0</v>
      </c>
      <c r="W29" s="4">
        <v>0</v>
      </c>
      <c r="X29" s="3">
        <v>53.391888888888893</v>
      </c>
      <c r="Y29" s="3">
        <v>0</v>
      </c>
      <c r="Z29" s="4">
        <v>0</v>
      </c>
      <c r="AA29" s="3">
        <v>6.5571111111111113</v>
      </c>
      <c r="AB29" s="3">
        <v>0</v>
      </c>
      <c r="AC29" s="4">
        <v>0</v>
      </c>
      <c r="AD29" s="3">
        <v>155.95544444444445</v>
      </c>
      <c r="AE29" s="3">
        <v>0</v>
      </c>
      <c r="AF29" s="4">
        <v>0</v>
      </c>
      <c r="AG29" s="3">
        <v>155.95544444444445</v>
      </c>
      <c r="AH29" s="3">
        <v>0</v>
      </c>
      <c r="AI29" s="4">
        <v>0</v>
      </c>
      <c r="AJ29" s="3">
        <v>0</v>
      </c>
      <c r="AK29" s="3">
        <v>0</v>
      </c>
      <c r="AL29" s="4">
        <v>0</v>
      </c>
      <c r="AM29" s="3">
        <v>0</v>
      </c>
      <c r="AN29" s="3">
        <v>0</v>
      </c>
      <c r="AO29" s="4">
        <v>0</v>
      </c>
      <c r="AP29" s="1" t="s">
        <v>27</v>
      </c>
      <c r="AQ29" s="1">
        <v>3</v>
      </c>
    </row>
    <row r="30" spans="1:43" x14ac:dyDescent="0.2">
      <c r="A30" s="1" t="s">
        <v>45</v>
      </c>
      <c r="B30" s="1" t="s">
        <v>75</v>
      </c>
      <c r="C30" s="1" t="s">
        <v>96</v>
      </c>
      <c r="D30" s="1" t="s">
        <v>106</v>
      </c>
      <c r="E30" s="3">
        <v>84.733333333333334</v>
      </c>
      <c r="F30" s="3">
        <v>340.70455555555554</v>
      </c>
      <c r="G30" s="3">
        <v>58.48533333333333</v>
      </c>
      <c r="H30" s="4">
        <v>0.17165996867276012</v>
      </c>
      <c r="I30" s="3">
        <v>54.794666666666664</v>
      </c>
      <c r="J30" s="3">
        <v>14.286999999999999</v>
      </c>
      <c r="K30" s="4">
        <v>0.26073705470118747</v>
      </c>
      <c r="L30" s="3">
        <v>34.039111111111112</v>
      </c>
      <c r="M30" s="3">
        <v>14.286999999999999</v>
      </c>
      <c r="N30" s="4">
        <v>0.41972306366532613</v>
      </c>
      <c r="O30" s="3">
        <v>16.399999999999999</v>
      </c>
      <c r="P30" s="3">
        <v>0</v>
      </c>
      <c r="Q30" s="4">
        <v>0</v>
      </c>
      <c r="R30" s="3">
        <v>4.3555555555555552</v>
      </c>
      <c r="S30" s="3">
        <v>0</v>
      </c>
      <c r="T30" s="4">
        <v>0</v>
      </c>
      <c r="U30" s="3">
        <v>111.17255555555556</v>
      </c>
      <c r="V30" s="3">
        <v>12.675666666666666</v>
      </c>
      <c r="W30" s="4">
        <v>0.11401794807471467</v>
      </c>
      <c r="X30" s="3">
        <v>109.25411111111111</v>
      </c>
      <c r="Y30" s="3">
        <v>12.675666666666666</v>
      </c>
      <c r="Z30" s="4">
        <v>0.11602004297829625</v>
      </c>
      <c r="AA30" s="3">
        <v>1.9184444444444446</v>
      </c>
      <c r="AB30" s="3">
        <v>0</v>
      </c>
      <c r="AC30" s="4">
        <v>0</v>
      </c>
      <c r="AD30" s="3">
        <v>174.73733333333334</v>
      </c>
      <c r="AE30" s="3">
        <v>31.522666666666666</v>
      </c>
      <c r="AF30" s="4">
        <v>0.1804002960634247</v>
      </c>
      <c r="AG30" s="3">
        <v>174.40066666666667</v>
      </c>
      <c r="AH30" s="3">
        <v>31.522666666666666</v>
      </c>
      <c r="AI30" s="4">
        <v>0.18074854453920283</v>
      </c>
      <c r="AJ30" s="3">
        <v>0.33666666666666667</v>
      </c>
      <c r="AK30" s="3">
        <v>0</v>
      </c>
      <c r="AL30" s="4">
        <v>0</v>
      </c>
      <c r="AM30" s="3">
        <v>0</v>
      </c>
      <c r="AN30" s="3">
        <v>0</v>
      </c>
      <c r="AO30" s="4">
        <v>0</v>
      </c>
      <c r="AP30" s="1" t="s">
        <v>28</v>
      </c>
      <c r="AQ30" s="1">
        <v>3</v>
      </c>
    </row>
    <row r="31" spans="1:43" x14ac:dyDescent="0.2">
      <c r="A31" s="1" t="s">
        <v>45</v>
      </c>
      <c r="B31" s="1" t="s">
        <v>76</v>
      </c>
      <c r="C31" s="1" t="s">
        <v>95</v>
      </c>
      <c r="D31" s="1" t="s">
        <v>106</v>
      </c>
      <c r="E31" s="3">
        <v>59.911111111111111</v>
      </c>
      <c r="F31" s="3">
        <v>291.72777777777776</v>
      </c>
      <c r="G31" s="3">
        <v>0</v>
      </c>
      <c r="H31" s="4">
        <v>0</v>
      </c>
      <c r="I31" s="3">
        <v>40.763888888888886</v>
      </c>
      <c r="J31" s="3">
        <v>0</v>
      </c>
      <c r="K31" s="4">
        <v>0</v>
      </c>
      <c r="L31" s="3">
        <v>40.763888888888886</v>
      </c>
      <c r="M31" s="3">
        <v>0</v>
      </c>
      <c r="N31" s="4">
        <v>0</v>
      </c>
      <c r="O31" s="3">
        <v>0</v>
      </c>
      <c r="P31" s="3">
        <v>0</v>
      </c>
      <c r="Q31" s="4">
        <v>0</v>
      </c>
      <c r="R31" s="3">
        <v>0</v>
      </c>
      <c r="S31" s="3">
        <v>0</v>
      </c>
      <c r="T31" s="4">
        <v>0</v>
      </c>
      <c r="U31" s="3">
        <v>85.197222222222223</v>
      </c>
      <c r="V31" s="3">
        <v>0</v>
      </c>
      <c r="W31" s="4">
        <v>0</v>
      </c>
      <c r="X31" s="3">
        <v>85.197222222222223</v>
      </c>
      <c r="Y31" s="3">
        <v>0</v>
      </c>
      <c r="Z31" s="4">
        <v>0</v>
      </c>
      <c r="AA31" s="3">
        <v>0</v>
      </c>
      <c r="AB31" s="3">
        <v>0</v>
      </c>
      <c r="AC31" s="4">
        <v>0</v>
      </c>
      <c r="AD31" s="3">
        <v>165.76666666666668</v>
      </c>
      <c r="AE31" s="3">
        <v>0</v>
      </c>
      <c r="AF31" s="4">
        <v>0</v>
      </c>
      <c r="AG31" s="3">
        <v>165.76666666666668</v>
      </c>
      <c r="AH31" s="3">
        <v>0</v>
      </c>
      <c r="AI31" s="4">
        <v>0</v>
      </c>
      <c r="AJ31" s="3">
        <v>0</v>
      </c>
      <c r="AK31" s="3">
        <v>0</v>
      </c>
      <c r="AL31" s="4">
        <v>0</v>
      </c>
      <c r="AM31" s="3">
        <v>0</v>
      </c>
      <c r="AN31" s="3">
        <v>0</v>
      </c>
      <c r="AO31" s="4">
        <v>0</v>
      </c>
      <c r="AP31" s="1" t="s">
        <v>29</v>
      </c>
      <c r="AQ31" s="1">
        <v>3</v>
      </c>
    </row>
    <row r="32" spans="1:43" x14ac:dyDescent="0.2">
      <c r="A32" s="1" t="s">
        <v>45</v>
      </c>
      <c r="B32" s="1" t="s">
        <v>77</v>
      </c>
      <c r="C32" s="1" t="s">
        <v>95</v>
      </c>
      <c r="D32" s="1" t="s">
        <v>106</v>
      </c>
      <c r="E32" s="3">
        <v>82.022222222222226</v>
      </c>
      <c r="F32" s="3">
        <v>395.66388888888889</v>
      </c>
      <c r="G32" s="3">
        <v>0</v>
      </c>
      <c r="H32" s="4">
        <v>0</v>
      </c>
      <c r="I32" s="3">
        <v>71.2</v>
      </c>
      <c r="J32" s="3">
        <v>0</v>
      </c>
      <c r="K32" s="4">
        <v>0</v>
      </c>
      <c r="L32" s="3">
        <v>20.416666666666668</v>
      </c>
      <c r="M32" s="3">
        <v>0</v>
      </c>
      <c r="N32" s="4">
        <v>0</v>
      </c>
      <c r="O32" s="3">
        <v>45.361111111111114</v>
      </c>
      <c r="P32" s="3">
        <v>0</v>
      </c>
      <c r="Q32" s="4">
        <v>0</v>
      </c>
      <c r="R32" s="3">
        <v>5.4222222222222225</v>
      </c>
      <c r="S32" s="3">
        <v>0</v>
      </c>
      <c r="T32" s="4">
        <v>0</v>
      </c>
      <c r="U32" s="3">
        <v>91.327777777777783</v>
      </c>
      <c r="V32" s="3">
        <v>0</v>
      </c>
      <c r="W32" s="4">
        <v>0</v>
      </c>
      <c r="X32" s="3">
        <v>91.327777777777783</v>
      </c>
      <c r="Y32" s="3">
        <v>0</v>
      </c>
      <c r="Z32" s="4">
        <v>0</v>
      </c>
      <c r="AA32" s="3">
        <v>0</v>
      </c>
      <c r="AB32" s="3">
        <v>0</v>
      </c>
      <c r="AC32" s="4">
        <v>0</v>
      </c>
      <c r="AD32" s="3">
        <v>233.13611111111112</v>
      </c>
      <c r="AE32" s="3">
        <v>0</v>
      </c>
      <c r="AF32" s="4">
        <v>0</v>
      </c>
      <c r="AG32" s="3">
        <v>233.13611111111112</v>
      </c>
      <c r="AH32" s="3">
        <v>0</v>
      </c>
      <c r="AI32" s="4">
        <v>0</v>
      </c>
      <c r="AJ32" s="3">
        <v>0</v>
      </c>
      <c r="AK32" s="3">
        <v>0</v>
      </c>
      <c r="AL32" s="4">
        <v>0</v>
      </c>
      <c r="AM32" s="3">
        <v>0</v>
      </c>
      <c r="AN32" s="3">
        <v>0</v>
      </c>
      <c r="AO32" s="4">
        <v>0</v>
      </c>
      <c r="AP32" s="1" t="s">
        <v>30</v>
      </c>
      <c r="AQ32" s="1">
        <v>3</v>
      </c>
    </row>
    <row r="33" spans="1:43" x14ac:dyDescent="0.2">
      <c r="A33" s="1" t="s">
        <v>45</v>
      </c>
      <c r="B33" s="1" t="s">
        <v>78</v>
      </c>
      <c r="C33" s="1" t="s">
        <v>98</v>
      </c>
      <c r="D33" s="1" t="s">
        <v>108</v>
      </c>
      <c r="E33" s="3">
        <v>92.344444444444449</v>
      </c>
      <c r="F33" s="3">
        <v>328.52211111111114</v>
      </c>
      <c r="G33" s="3">
        <v>1.3722222222222225</v>
      </c>
      <c r="H33" s="4">
        <v>4.17695544930343E-3</v>
      </c>
      <c r="I33" s="3">
        <v>60.224333333333348</v>
      </c>
      <c r="J33" s="3">
        <v>0.10555555555555556</v>
      </c>
      <c r="K33" s="4">
        <v>1.7527060859490161E-3</v>
      </c>
      <c r="L33" s="3">
        <v>24.580555555555556</v>
      </c>
      <c r="M33" s="3">
        <v>0.10555555555555556</v>
      </c>
      <c r="N33" s="4">
        <v>4.2942705390439598E-3</v>
      </c>
      <c r="O33" s="3">
        <v>35.643777777777792</v>
      </c>
      <c r="P33" s="3">
        <v>0</v>
      </c>
      <c r="Q33" s="4">
        <v>0</v>
      </c>
      <c r="R33" s="3">
        <v>0</v>
      </c>
      <c r="S33" s="3">
        <v>0</v>
      </c>
      <c r="T33" s="4">
        <v>0</v>
      </c>
      <c r="U33" s="3">
        <v>88.873000000000005</v>
      </c>
      <c r="V33" s="3">
        <v>1.038888888888889</v>
      </c>
      <c r="W33" s="4">
        <v>1.168958951412565E-2</v>
      </c>
      <c r="X33" s="3">
        <v>83.400777777777776</v>
      </c>
      <c r="Y33" s="3">
        <v>1.038888888888889</v>
      </c>
      <c r="Z33" s="4">
        <v>1.2456585137095712E-2</v>
      </c>
      <c r="AA33" s="3">
        <v>5.4722222222222223</v>
      </c>
      <c r="AB33" s="3">
        <v>0</v>
      </c>
      <c r="AC33" s="4">
        <v>0</v>
      </c>
      <c r="AD33" s="3">
        <v>179.42477777777776</v>
      </c>
      <c r="AE33" s="3">
        <v>0.22777777777777777</v>
      </c>
      <c r="AF33" s="4">
        <v>1.2694889780489875E-3</v>
      </c>
      <c r="AG33" s="3">
        <v>179.42477777777776</v>
      </c>
      <c r="AH33" s="3">
        <v>0.22777777777777777</v>
      </c>
      <c r="AI33" s="4">
        <v>1.2694889780489875E-3</v>
      </c>
      <c r="AJ33" s="3">
        <v>0</v>
      </c>
      <c r="AK33" s="3">
        <v>0</v>
      </c>
      <c r="AL33" s="4">
        <v>0</v>
      </c>
      <c r="AM33" s="3">
        <v>0</v>
      </c>
      <c r="AN33" s="3">
        <v>0</v>
      </c>
      <c r="AO33" s="4">
        <v>0</v>
      </c>
      <c r="AP33" s="1" t="s">
        <v>31</v>
      </c>
      <c r="AQ33" s="1">
        <v>3</v>
      </c>
    </row>
    <row r="34" spans="1:43" x14ac:dyDescent="0.2">
      <c r="A34" s="1" t="s">
        <v>45</v>
      </c>
      <c r="B34" s="1" t="s">
        <v>79</v>
      </c>
      <c r="C34" s="1" t="s">
        <v>94</v>
      </c>
      <c r="D34" s="1" t="s">
        <v>106</v>
      </c>
      <c r="E34" s="3">
        <v>111.82222222222222</v>
      </c>
      <c r="F34" s="3">
        <v>415.39677777777774</v>
      </c>
      <c r="G34" s="3">
        <v>0</v>
      </c>
      <c r="H34" s="4">
        <v>0</v>
      </c>
      <c r="I34" s="3">
        <v>115.18888888888888</v>
      </c>
      <c r="J34" s="3">
        <v>0</v>
      </c>
      <c r="K34" s="4">
        <v>0</v>
      </c>
      <c r="L34" s="3">
        <v>75.027777777777771</v>
      </c>
      <c r="M34" s="3">
        <v>0</v>
      </c>
      <c r="N34" s="4">
        <v>0</v>
      </c>
      <c r="O34" s="3">
        <v>40.161111111111111</v>
      </c>
      <c r="P34" s="3">
        <v>0</v>
      </c>
      <c r="Q34" s="4">
        <v>0</v>
      </c>
      <c r="R34" s="3">
        <v>0</v>
      </c>
      <c r="S34" s="3">
        <v>0</v>
      </c>
      <c r="T34" s="4">
        <v>0</v>
      </c>
      <c r="U34" s="3">
        <v>66.694777777777773</v>
      </c>
      <c r="V34" s="3">
        <v>0</v>
      </c>
      <c r="W34" s="4">
        <v>0</v>
      </c>
      <c r="X34" s="3">
        <v>66.694777777777773</v>
      </c>
      <c r="Y34" s="3">
        <v>0</v>
      </c>
      <c r="Z34" s="4">
        <v>0</v>
      </c>
      <c r="AA34" s="3">
        <v>0</v>
      </c>
      <c r="AB34" s="3">
        <v>0</v>
      </c>
      <c r="AC34" s="4">
        <v>0</v>
      </c>
      <c r="AD34" s="3">
        <v>233.5131111111111</v>
      </c>
      <c r="AE34" s="3">
        <v>0</v>
      </c>
      <c r="AF34" s="4">
        <v>0</v>
      </c>
      <c r="AG34" s="3">
        <v>233.5131111111111</v>
      </c>
      <c r="AH34" s="3">
        <v>0</v>
      </c>
      <c r="AI34" s="4">
        <v>0</v>
      </c>
      <c r="AJ34" s="3">
        <v>0</v>
      </c>
      <c r="AK34" s="3">
        <v>0</v>
      </c>
      <c r="AL34" s="4">
        <v>0</v>
      </c>
      <c r="AM34" s="3">
        <v>0</v>
      </c>
      <c r="AN34" s="3">
        <v>0</v>
      </c>
      <c r="AO34" s="4">
        <v>0</v>
      </c>
      <c r="AP34" s="1" t="s">
        <v>32</v>
      </c>
      <c r="AQ34" s="1">
        <v>3</v>
      </c>
    </row>
    <row r="35" spans="1:43" x14ac:dyDescent="0.2">
      <c r="A35" s="1" t="s">
        <v>45</v>
      </c>
      <c r="B35" s="1" t="s">
        <v>80</v>
      </c>
      <c r="C35" s="1" t="s">
        <v>93</v>
      </c>
      <c r="D35" s="1" t="s">
        <v>107</v>
      </c>
      <c r="E35" s="3">
        <v>54.511111111111113</v>
      </c>
      <c r="F35" s="3">
        <v>390.23055555555555</v>
      </c>
      <c r="G35" s="3">
        <v>4.1388888888888893</v>
      </c>
      <c r="H35" s="4">
        <v>1.060626552678972E-2</v>
      </c>
      <c r="I35" s="3">
        <v>116.51666666666667</v>
      </c>
      <c r="J35" s="3">
        <v>4.1388888888888893</v>
      </c>
      <c r="K35" s="4">
        <v>3.5521861440900207E-2</v>
      </c>
      <c r="L35" s="3">
        <v>81.702777777777783</v>
      </c>
      <c r="M35" s="3">
        <v>0</v>
      </c>
      <c r="N35" s="4">
        <v>0</v>
      </c>
      <c r="O35" s="3">
        <v>29.730555555555554</v>
      </c>
      <c r="P35" s="3">
        <v>4.1388888888888893</v>
      </c>
      <c r="Q35" s="4">
        <v>0.1392133046809306</v>
      </c>
      <c r="R35" s="3">
        <v>5.083333333333333</v>
      </c>
      <c r="S35" s="3">
        <v>0</v>
      </c>
      <c r="T35" s="4">
        <v>0</v>
      </c>
      <c r="U35" s="3">
        <v>51.883333333333333</v>
      </c>
      <c r="V35" s="3">
        <v>0</v>
      </c>
      <c r="W35" s="4">
        <v>0</v>
      </c>
      <c r="X35" s="3">
        <v>51.883333333333333</v>
      </c>
      <c r="Y35" s="3">
        <v>0</v>
      </c>
      <c r="Z35" s="4">
        <v>0</v>
      </c>
      <c r="AA35" s="3">
        <v>0</v>
      </c>
      <c r="AB35" s="3">
        <v>0</v>
      </c>
      <c r="AC35" s="4">
        <v>0</v>
      </c>
      <c r="AD35" s="3">
        <v>221.83055555555555</v>
      </c>
      <c r="AE35" s="3">
        <v>0</v>
      </c>
      <c r="AF35" s="4">
        <v>0</v>
      </c>
      <c r="AG35" s="3">
        <v>221.83055555555555</v>
      </c>
      <c r="AH35" s="3">
        <v>0</v>
      </c>
      <c r="AI35" s="4">
        <v>0</v>
      </c>
      <c r="AJ35" s="3">
        <v>0</v>
      </c>
      <c r="AK35" s="3">
        <v>0</v>
      </c>
      <c r="AL35" s="4">
        <v>0</v>
      </c>
      <c r="AM35" s="3">
        <v>0</v>
      </c>
      <c r="AN35" s="3">
        <v>0</v>
      </c>
      <c r="AO35" s="4">
        <v>0</v>
      </c>
      <c r="AP35" s="1" t="s">
        <v>33</v>
      </c>
      <c r="AQ35" s="1">
        <v>3</v>
      </c>
    </row>
    <row r="36" spans="1:43" x14ac:dyDescent="0.2">
      <c r="A36" s="1" t="s">
        <v>45</v>
      </c>
      <c r="B36" s="1" t="s">
        <v>81</v>
      </c>
      <c r="C36" s="1" t="s">
        <v>103</v>
      </c>
      <c r="D36" s="1" t="s">
        <v>107</v>
      </c>
      <c r="E36" s="3">
        <v>92.74444444444444</v>
      </c>
      <c r="F36" s="3">
        <v>347.11044444444445</v>
      </c>
      <c r="G36" s="3">
        <v>6.1111111111111109E-2</v>
      </c>
      <c r="H36" s="4">
        <v>1.760566761651911E-4</v>
      </c>
      <c r="I36" s="3">
        <v>95.169666666666686</v>
      </c>
      <c r="J36" s="3">
        <v>6.1111111111111109E-2</v>
      </c>
      <c r="K36" s="4">
        <v>6.4212803566028847E-4</v>
      </c>
      <c r="L36" s="3">
        <v>50.578000000000003</v>
      </c>
      <c r="M36" s="3">
        <v>0</v>
      </c>
      <c r="N36" s="4">
        <v>0</v>
      </c>
      <c r="O36" s="3">
        <v>38.530555555555559</v>
      </c>
      <c r="P36" s="3">
        <v>6.1111111111111109E-2</v>
      </c>
      <c r="Q36" s="4">
        <v>1.586042823156225E-3</v>
      </c>
      <c r="R36" s="3">
        <v>6.0611111111111109</v>
      </c>
      <c r="S36" s="3">
        <v>0</v>
      </c>
      <c r="T36" s="4">
        <v>0</v>
      </c>
      <c r="U36" s="3">
        <v>57.315333333333335</v>
      </c>
      <c r="V36" s="3">
        <v>0</v>
      </c>
      <c r="W36" s="4">
        <v>0</v>
      </c>
      <c r="X36" s="3">
        <v>51.726555555555557</v>
      </c>
      <c r="Y36" s="3">
        <v>0</v>
      </c>
      <c r="Z36" s="4">
        <v>0</v>
      </c>
      <c r="AA36" s="3">
        <v>5.5887777777777776</v>
      </c>
      <c r="AB36" s="3">
        <v>0</v>
      </c>
      <c r="AC36" s="4">
        <v>0</v>
      </c>
      <c r="AD36" s="3">
        <v>194.62544444444444</v>
      </c>
      <c r="AE36" s="3">
        <v>0</v>
      </c>
      <c r="AF36" s="4">
        <v>0</v>
      </c>
      <c r="AG36" s="3">
        <v>194.62544444444444</v>
      </c>
      <c r="AH36" s="3">
        <v>0</v>
      </c>
      <c r="AI36" s="4">
        <v>0</v>
      </c>
      <c r="AJ36" s="3">
        <v>0</v>
      </c>
      <c r="AK36" s="3">
        <v>0</v>
      </c>
      <c r="AL36" s="4">
        <v>0</v>
      </c>
      <c r="AM36" s="3">
        <v>0</v>
      </c>
      <c r="AN36" s="3">
        <v>0</v>
      </c>
      <c r="AO36" s="4">
        <v>0</v>
      </c>
      <c r="AP36" s="1" t="s">
        <v>34</v>
      </c>
      <c r="AQ36" s="1">
        <v>3</v>
      </c>
    </row>
    <row r="37" spans="1:43" x14ac:dyDescent="0.2">
      <c r="A37" s="1" t="s">
        <v>45</v>
      </c>
      <c r="B37" s="1" t="s">
        <v>82</v>
      </c>
      <c r="C37" s="1" t="s">
        <v>102</v>
      </c>
      <c r="D37" s="1" t="s">
        <v>107</v>
      </c>
      <c r="E37" s="3">
        <v>27.222222222222221</v>
      </c>
      <c r="F37" s="3">
        <v>148.30266666666665</v>
      </c>
      <c r="G37" s="3">
        <v>4.041666666666667</v>
      </c>
      <c r="H37" s="4">
        <v>2.7252825303208758E-2</v>
      </c>
      <c r="I37" s="3">
        <v>48.652777777777779</v>
      </c>
      <c r="J37" s="3">
        <v>0</v>
      </c>
      <c r="K37" s="4">
        <v>0</v>
      </c>
      <c r="L37" s="3">
        <v>29</v>
      </c>
      <c r="M37" s="3">
        <v>0</v>
      </c>
      <c r="N37" s="4">
        <v>0</v>
      </c>
      <c r="O37" s="3">
        <v>5.2444444444444445</v>
      </c>
      <c r="P37" s="3">
        <v>0</v>
      </c>
      <c r="Q37" s="4">
        <v>0</v>
      </c>
      <c r="R37" s="3">
        <v>14.408333333333333</v>
      </c>
      <c r="S37" s="3">
        <v>0</v>
      </c>
      <c r="T37" s="4">
        <v>0</v>
      </c>
      <c r="U37" s="3">
        <v>31.31688888888889</v>
      </c>
      <c r="V37" s="3">
        <v>0</v>
      </c>
      <c r="W37" s="4">
        <v>0</v>
      </c>
      <c r="X37" s="3">
        <v>31.31688888888889</v>
      </c>
      <c r="Y37" s="3">
        <v>0</v>
      </c>
      <c r="Z37" s="4">
        <v>0</v>
      </c>
      <c r="AA37" s="3">
        <v>0</v>
      </c>
      <c r="AB37" s="3">
        <v>0</v>
      </c>
      <c r="AC37" s="4">
        <v>0</v>
      </c>
      <c r="AD37" s="3">
        <v>68.332999999999998</v>
      </c>
      <c r="AE37" s="3">
        <v>4.041666666666667</v>
      </c>
      <c r="AF37" s="4">
        <v>5.9146629983560899E-2</v>
      </c>
      <c r="AG37" s="3">
        <v>68.332999999999998</v>
      </c>
      <c r="AH37" s="3">
        <v>4.041666666666667</v>
      </c>
      <c r="AI37" s="4">
        <v>5.9146629983560899E-2</v>
      </c>
      <c r="AJ37" s="3">
        <v>0</v>
      </c>
      <c r="AK37" s="3">
        <v>0</v>
      </c>
      <c r="AL37" s="4">
        <v>0</v>
      </c>
      <c r="AM37" s="3">
        <v>0</v>
      </c>
      <c r="AN37" s="3">
        <v>0</v>
      </c>
      <c r="AO37" s="4">
        <v>0</v>
      </c>
      <c r="AP37" s="1" t="s">
        <v>35</v>
      </c>
      <c r="AQ37" s="1">
        <v>3</v>
      </c>
    </row>
    <row r="38" spans="1:43" x14ac:dyDescent="0.2">
      <c r="A38" s="1" t="s">
        <v>45</v>
      </c>
      <c r="B38" s="1" t="s">
        <v>83</v>
      </c>
      <c r="C38" s="1" t="s">
        <v>95</v>
      </c>
      <c r="D38" s="1" t="s">
        <v>106</v>
      </c>
      <c r="E38" s="3">
        <v>105.28888888888889</v>
      </c>
      <c r="F38" s="3">
        <v>393.32544444444443</v>
      </c>
      <c r="G38" s="3">
        <v>0</v>
      </c>
      <c r="H38" s="4">
        <v>0</v>
      </c>
      <c r="I38" s="3">
        <v>132.77055555555557</v>
      </c>
      <c r="J38" s="3">
        <v>0</v>
      </c>
      <c r="K38" s="4">
        <v>0</v>
      </c>
      <c r="L38" s="3">
        <v>71.062222222222232</v>
      </c>
      <c r="M38" s="3">
        <v>0</v>
      </c>
      <c r="N38" s="4">
        <v>0</v>
      </c>
      <c r="O38" s="3">
        <v>56.819444444444443</v>
      </c>
      <c r="P38" s="3">
        <v>0</v>
      </c>
      <c r="Q38" s="4">
        <v>0</v>
      </c>
      <c r="R38" s="3">
        <v>4.8888888888888893</v>
      </c>
      <c r="S38" s="3">
        <v>0</v>
      </c>
      <c r="T38" s="4">
        <v>0</v>
      </c>
      <c r="U38" s="3">
        <v>84.956777777777774</v>
      </c>
      <c r="V38" s="3">
        <v>0</v>
      </c>
      <c r="W38" s="4">
        <v>0</v>
      </c>
      <c r="X38" s="3">
        <v>84.956777777777774</v>
      </c>
      <c r="Y38" s="3">
        <v>0</v>
      </c>
      <c r="Z38" s="4">
        <v>0</v>
      </c>
      <c r="AA38" s="3">
        <v>0</v>
      </c>
      <c r="AB38" s="3">
        <v>0</v>
      </c>
      <c r="AC38" s="4">
        <v>0</v>
      </c>
      <c r="AD38" s="3">
        <v>175.59811111111111</v>
      </c>
      <c r="AE38" s="3">
        <v>0</v>
      </c>
      <c r="AF38" s="4">
        <v>0</v>
      </c>
      <c r="AG38" s="3">
        <v>175.59811111111111</v>
      </c>
      <c r="AH38" s="3">
        <v>0</v>
      </c>
      <c r="AI38" s="4">
        <v>0</v>
      </c>
      <c r="AJ38" s="3">
        <v>0</v>
      </c>
      <c r="AK38" s="3">
        <v>0</v>
      </c>
      <c r="AL38" s="4">
        <v>0</v>
      </c>
      <c r="AM38" s="3">
        <v>0</v>
      </c>
      <c r="AN38" s="3">
        <v>0</v>
      </c>
      <c r="AO38" s="4">
        <v>0</v>
      </c>
      <c r="AP38" s="1" t="s">
        <v>36</v>
      </c>
      <c r="AQ38" s="1">
        <v>3</v>
      </c>
    </row>
    <row r="39" spans="1:43" x14ac:dyDescent="0.2">
      <c r="A39" s="1" t="s">
        <v>45</v>
      </c>
      <c r="B39" s="1" t="s">
        <v>84</v>
      </c>
      <c r="C39" s="1" t="s">
        <v>95</v>
      </c>
      <c r="D39" s="1" t="s">
        <v>106</v>
      </c>
      <c r="E39" s="3">
        <v>15.244444444444444</v>
      </c>
      <c r="F39" s="3">
        <v>58.983444444444444</v>
      </c>
      <c r="G39" s="3">
        <v>0</v>
      </c>
      <c r="H39" s="4">
        <v>0</v>
      </c>
      <c r="I39" s="3">
        <v>15.783333333333333</v>
      </c>
      <c r="J39" s="3">
        <v>0</v>
      </c>
      <c r="K39" s="4">
        <v>0</v>
      </c>
      <c r="L39" s="3">
        <v>15.783333333333333</v>
      </c>
      <c r="M39" s="3">
        <v>0</v>
      </c>
      <c r="N39" s="4">
        <v>0</v>
      </c>
      <c r="O39" s="3">
        <v>0</v>
      </c>
      <c r="P39" s="3">
        <v>0</v>
      </c>
      <c r="Q39" s="4">
        <v>0</v>
      </c>
      <c r="R39" s="3">
        <v>0</v>
      </c>
      <c r="S39" s="3">
        <v>0</v>
      </c>
      <c r="T39" s="4">
        <v>0</v>
      </c>
      <c r="U39" s="3">
        <v>17.850000000000001</v>
      </c>
      <c r="V39" s="3">
        <v>0</v>
      </c>
      <c r="W39" s="4">
        <v>0</v>
      </c>
      <c r="X39" s="3">
        <v>9.7888888888888896</v>
      </c>
      <c r="Y39" s="3">
        <v>0</v>
      </c>
      <c r="Z39" s="4">
        <v>0</v>
      </c>
      <c r="AA39" s="3">
        <v>8.0611111111111118</v>
      </c>
      <c r="AB39" s="3">
        <v>0</v>
      </c>
      <c r="AC39" s="4">
        <v>0</v>
      </c>
      <c r="AD39" s="3">
        <v>25.350111111111115</v>
      </c>
      <c r="AE39" s="3">
        <v>0</v>
      </c>
      <c r="AF39" s="4">
        <v>0</v>
      </c>
      <c r="AG39" s="3">
        <v>25.350111111111115</v>
      </c>
      <c r="AH39" s="3">
        <v>0</v>
      </c>
      <c r="AI39" s="4">
        <v>0</v>
      </c>
      <c r="AJ39" s="3">
        <v>0</v>
      </c>
      <c r="AK39" s="3">
        <v>0</v>
      </c>
      <c r="AL39" s="4">
        <v>0</v>
      </c>
      <c r="AM39" s="3">
        <v>0</v>
      </c>
      <c r="AN39" s="3">
        <v>0</v>
      </c>
      <c r="AO39" s="4">
        <v>0</v>
      </c>
      <c r="AP39" s="1" t="s">
        <v>37</v>
      </c>
      <c r="AQ39" s="1">
        <v>3</v>
      </c>
    </row>
    <row r="40" spans="1:43" x14ac:dyDescent="0.2">
      <c r="A40" s="1" t="s">
        <v>45</v>
      </c>
      <c r="B40" s="1" t="s">
        <v>85</v>
      </c>
      <c r="C40" s="1" t="s">
        <v>95</v>
      </c>
      <c r="D40" s="1" t="s">
        <v>106</v>
      </c>
      <c r="E40" s="3">
        <v>98.13333333333334</v>
      </c>
      <c r="F40" s="3">
        <v>400.61688888888892</v>
      </c>
      <c r="G40" s="3">
        <v>0</v>
      </c>
      <c r="H40" s="4">
        <v>0</v>
      </c>
      <c r="I40" s="3">
        <v>124.01077777777778</v>
      </c>
      <c r="J40" s="3">
        <v>0</v>
      </c>
      <c r="K40" s="4">
        <v>0</v>
      </c>
      <c r="L40" s="3">
        <v>66.75522222222223</v>
      </c>
      <c r="M40" s="3">
        <v>0</v>
      </c>
      <c r="N40" s="4">
        <v>0</v>
      </c>
      <c r="O40" s="3">
        <v>52.011111111111113</v>
      </c>
      <c r="P40" s="3">
        <v>0</v>
      </c>
      <c r="Q40" s="4">
        <v>0</v>
      </c>
      <c r="R40" s="3">
        <v>5.2444444444444445</v>
      </c>
      <c r="S40" s="3">
        <v>0</v>
      </c>
      <c r="T40" s="4">
        <v>0</v>
      </c>
      <c r="U40" s="3">
        <v>89.629666666666679</v>
      </c>
      <c r="V40" s="3">
        <v>0</v>
      </c>
      <c r="W40" s="4">
        <v>0</v>
      </c>
      <c r="X40" s="3">
        <v>75.12133333333334</v>
      </c>
      <c r="Y40" s="3">
        <v>0</v>
      </c>
      <c r="Z40" s="4">
        <v>0</v>
      </c>
      <c r="AA40" s="3">
        <v>14.508333333333333</v>
      </c>
      <c r="AB40" s="3">
        <v>0</v>
      </c>
      <c r="AC40" s="4">
        <v>0</v>
      </c>
      <c r="AD40" s="3">
        <v>186.97644444444447</v>
      </c>
      <c r="AE40" s="3">
        <v>0</v>
      </c>
      <c r="AF40" s="4">
        <v>0</v>
      </c>
      <c r="AG40" s="3">
        <v>186.97644444444447</v>
      </c>
      <c r="AH40" s="3">
        <v>0</v>
      </c>
      <c r="AI40" s="4">
        <v>0</v>
      </c>
      <c r="AJ40" s="3">
        <v>0</v>
      </c>
      <c r="AK40" s="3">
        <v>0</v>
      </c>
      <c r="AL40" s="4">
        <v>0</v>
      </c>
      <c r="AM40" s="3">
        <v>0</v>
      </c>
      <c r="AN40" s="3">
        <v>0</v>
      </c>
      <c r="AO40" s="4">
        <v>0</v>
      </c>
      <c r="AP40" s="1" t="s">
        <v>38</v>
      </c>
      <c r="AQ40" s="1">
        <v>3</v>
      </c>
    </row>
    <row r="41" spans="1:43" x14ac:dyDescent="0.2">
      <c r="A41" s="1" t="s">
        <v>45</v>
      </c>
      <c r="B41" s="1" t="s">
        <v>86</v>
      </c>
      <c r="C41" s="1" t="s">
        <v>98</v>
      </c>
      <c r="D41" s="1" t="s">
        <v>108</v>
      </c>
      <c r="E41" s="3">
        <v>42.744444444444447</v>
      </c>
      <c r="F41" s="3">
        <v>192.21933333333334</v>
      </c>
      <c r="G41" s="3">
        <v>14.930555555555555</v>
      </c>
      <c r="H41" s="4">
        <v>7.7674577768220787E-2</v>
      </c>
      <c r="I41" s="3">
        <v>65.420888888888896</v>
      </c>
      <c r="J41" s="3">
        <v>1.7416666666666667</v>
      </c>
      <c r="K41" s="4">
        <v>2.6622485512612346E-2</v>
      </c>
      <c r="L41" s="3">
        <v>52.398333333333341</v>
      </c>
      <c r="M41" s="3">
        <v>1.7416666666666667</v>
      </c>
      <c r="N41" s="4">
        <v>3.3238970705175098E-2</v>
      </c>
      <c r="O41" s="3">
        <v>7.3336666666666668</v>
      </c>
      <c r="P41" s="3">
        <v>0</v>
      </c>
      <c r="Q41" s="4">
        <v>0</v>
      </c>
      <c r="R41" s="3">
        <v>5.6888888888888891</v>
      </c>
      <c r="S41" s="3">
        <v>0</v>
      </c>
      <c r="T41" s="4">
        <v>0</v>
      </c>
      <c r="U41" s="3">
        <v>44.400555555555556</v>
      </c>
      <c r="V41" s="3">
        <v>7.0388888888888888</v>
      </c>
      <c r="W41" s="4">
        <v>0.1585315499055317</v>
      </c>
      <c r="X41" s="3">
        <v>38.533888888888889</v>
      </c>
      <c r="Y41" s="3">
        <v>7.0388888888888888</v>
      </c>
      <c r="Z41" s="4">
        <v>0.18266749325990109</v>
      </c>
      <c r="AA41" s="3">
        <v>5.8666666666666663</v>
      </c>
      <c r="AB41" s="3">
        <v>0</v>
      </c>
      <c r="AC41" s="4">
        <v>0</v>
      </c>
      <c r="AD41" s="3">
        <v>82.3978888888889</v>
      </c>
      <c r="AE41" s="3">
        <v>6.15</v>
      </c>
      <c r="AF41" s="4">
        <v>7.4637834572352846E-2</v>
      </c>
      <c r="AG41" s="3">
        <v>82.3978888888889</v>
      </c>
      <c r="AH41" s="3">
        <v>6.15</v>
      </c>
      <c r="AI41" s="4">
        <v>7.4637834572352846E-2</v>
      </c>
      <c r="AJ41" s="3">
        <v>0</v>
      </c>
      <c r="AK41" s="3">
        <v>0</v>
      </c>
      <c r="AL41" s="4">
        <v>0</v>
      </c>
      <c r="AM41" s="3">
        <v>0</v>
      </c>
      <c r="AN41" s="3">
        <v>0</v>
      </c>
      <c r="AO41" s="4">
        <v>0</v>
      </c>
      <c r="AP41" s="1" t="s">
        <v>39</v>
      </c>
      <c r="AQ41" s="1">
        <v>3</v>
      </c>
    </row>
    <row r="42" spans="1:43" x14ac:dyDescent="0.2">
      <c r="A42" s="1" t="s">
        <v>45</v>
      </c>
      <c r="B42" s="1" t="s">
        <v>87</v>
      </c>
      <c r="C42" s="1" t="s">
        <v>93</v>
      </c>
      <c r="D42" s="1" t="s">
        <v>107</v>
      </c>
      <c r="E42" s="3">
        <v>17.344444444444445</v>
      </c>
      <c r="F42" s="3">
        <v>110.97911111111111</v>
      </c>
      <c r="G42" s="3">
        <v>0</v>
      </c>
      <c r="H42" s="4">
        <v>0</v>
      </c>
      <c r="I42" s="3">
        <v>47.234666666666669</v>
      </c>
      <c r="J42" s="3">
        <v>0</v>
      </c>
      <c r="K42" s="4">
        <v>0</v>
      </c>
      <c r="L42" s="3">
        <v>42.079111111111111</v>
      </c>
      <c r="M42" s="3">
        <v>0</v>
      </c>
      <c r="N42" s="4">
        <v>0</v>
      </c>
      <c r="O42" s="3">
        <v>0</v>
      </c>
      <c r="P42" s="3">
        <v>0</v>
      </c>
      <c r="Q42" s="4">
        <v>0</v>
      </c>
      <c r="R42" s="3">
        <v>5.1555555555555559</v>
      </c>
      <c r="S42" s="3">
        <v>0</v>
      </c>
      <c r="T42" s="4">
        <v>0</v>
      </c>
      <c r="U42" s="3">
        <v>9.6694444444444443</v>
      </c>
      <c r="V42" s="3">
        <v>0</v>
      </c>
      <c r="W42" s="4">
        <v>0</v>
      </c>
      <c r="X42" s="3">
        <v>9.6694444444444443</v>
      </c>
      <c r="Y42" s="3">
        <v>0</v>
      </c>
      <c r="Z42" s="4">
        <v>0</v>
      </c>
      <c r="AA42" s="3">
        <v>0</v>
      </c>
      <c r="AB42" s="3">
        <v>0</v>
      </c>
      <c r="AC42" s="4">
        <v>0</v>
      </c>
      <c r="AD42" s="3">
        <v>54.075000000000003</v>
      </c>
      <c r="AE42" s="3">
        <v>0</v>
      </c>
      <c r="AF42" s="4">
        <v>0</v>
      </c>
      <c r="AG42" s="3">
        <v>54.075000000000003</v>
      </c>
      <c r="AH42" s="3">
        <v>0</v>
      </c>
      <c r="AI42" s="4">
        <v>0</v>
      </c>
      <c r="AJ42" s="3">
        <v>0</v>
      </c>
      <c r="AK42" s="3">
        <v>0</v>
      </c>
      <c r="AL42" s="4">
        <v>0</v>
      </c>
      <c r="AM42" s="3">
        <v>0</v>
      </c>
      <c r="AN42" s="3">
        <v>0</v>
      </c>
      <c r="AO42" s="4">
        <v>0</v>
      </c>
      <c r="AP42" s="1" t="s">
        <v>40</v>
      </c>
      <c r="AQ42" s="1">
        <v>3</v>
      </c>
    </row>
    <row r="43" spans="1:43" x14ac:dyDescent="0.2">
      <c r="A43" s="1" t="s">
        <v>45</v>
      </c>
      <c r="B43" s="1" t="s">
        <v>88</v>
      </c>
      <c r="C43" s="1" t="s">
        <v>100</v>
      </c>
      <c r="D43" s="1" t="s">
        <v>106</v>
      </c>
      <c r="E43" s="3">
        <v>24.1</v>
      </c>
      <c r="F43" s="3">
        <v>176.27744444444443</v>
      </c>
      <c r="G43" s="3">
        <v>0</v>
      </c>
      <c r="H43" s="4">
        <v>0</v>
      </c>
      <c r="I43" s="3">
        <v>58.157111111111107</v>
      </c>
      <c r="J43" s="3">
        <v>0</v>
      </c>
      <c r="K43" s="4">
        <v>0</v>
      </c>
      <c r="L43" s="3">
        <v>37.122666666666667</v>
      </c>
      <c r="M43" s="3">
        <v>0</v>
      </c>
      <c r="N43" s="4">
        <v>0</v>
      </c>
      <c r="O43" s="3">
        <v>16.056666666666665</v>
      </c>
      <c r="P43" s="3">
        <v>0</v>
      </c>
      <c r="Q43" s="4">
        <v>0</v>
      </c>
      <c r="R43" s="3">
        <v>4.9777777777777779</v>
      </c>
      <c r="S43" s="3">
        <v>0</v>
      </c>
      <c r="T43" s="4">
        <v>0</v>
      </c>
      <c r="U43" s="3">
        <v>25.237777777777779</v>
      </c>
      <c r="V43" s="3">
        <v>0</v>
      </c>
      <c r="W43" s="4">
        <v>0</v>
      </c>
      <c r="X43" s="3">
        <v>25.237777777777779</v>
      </c>
      <c r="Y43" s="3">
        <v>0</v>
      </c>
      <c r="Z43" s="4">
        <v>0</v>
      </c>
      <c r="AA43" s="3">
        <v>0</v>
      </c>
      <c r="AB43" s="3">
        <v>0</v>
      </c>
      <c r="AC43" s="4">
        <v>0</v>
      </c>
      <c r="AD43" s="3">
        <v>92.882555555555555</v>
      </c>
      <c r="AE43" s="3">
        <v>0</v>
      </c>
      <c r="AF43" s="4">
        <v>0</v>
      </c>
      <c r="AG43" s="3">
        <v>92.882555555555555</v>
      </c>
      <c r="AH43" s="3">
        <v>0</v>
      </c>
      <c r="AI43" s="4">
        <v>0</v>
      </c>
      <c r="AJ43" s="3">
        <v>0</v>
      </c>
      <c r="AK43" s="3">
        <v>0</v>
      </c>
      <c r="AL43" s="4">
        <v>0</v>
      </c>
      <c r="AM43" s="3">
        <v>0</v>
      </c>
      <c r="AN43" s="3">
        <v>0</v>
      </c>
      <c r="AO43" s="4">
        <v>0</v>
      </c>
      <c r="AP43" s="1" t="s">
        <v>41</v>
      </c>
      <c r="AQ43" s="1">
        <v>3</v>
      </c>
    </row>
    <row r="44" spans="1:43" x14ac:dyDescent="0.2">
      <c r="A44" s="1" t="s">
        <v>45</v>
      </c>
      <c r="B44" s="1" t="s">
        <v>89</v>
      </c>
      <c r="C44" s="1" t="s">
        <v>95</v>
      </c>
      <c r="D44" s="1" t="s">
        <v>106</v>
      </c>
      <c r="E44" s="3">
        <v>33.477777777777774</v>
      </c>
      <c r="F44" s="3">
        <v>163.09366666666668</v>
      </c>
      <c r="G44" s="3">
        <v>0</v>
      </c>
      <c r="H44" s="4">
        <v>0</v>
      </c>
      <c r="I44" s="3">
        <v>55.277666666666669</v>
      </c>
      <c r="J44" s="3">
        <v>0</v>
      </c>
      <c r="K44" s="4">
        <v>0</v>
      </c>
      <c r="L44" s="3">
        <v>38.210999999999999</v>
      </c>
      <c r="M44" s="3">
        <v>0</v>
      </c>
      <c r="N44" s="4">
        <v>0</v>
      </c>
      <c r="O44" s="3">
        <v>11.377777777777778</v>
      </c>
      <c r="P44" s="3">
        <v>0</v>
      </c>
      <c r="Q44" s="4">
        <v>0</v>
      </c>
      <c r="R44" s="3">
        <v>5.6888888888888891</v>
      </c>
      <c r="S44" s="3">
        <v>0</v>
      </c>
      <c r="T44" s="4">
        <v>0</v>
      </c>
      <c r="U44" s="3">
        <v>29.683777777777777</v>
      </c>
      <c r="V44" s="3">
        <v>0</v>
      </c>
      <c r="W44" s="4">
        <v>0</v>
      </c>
      <c r="X44" s="3">
        <v>29.683777777777777</v>
      </c>
      <c r="Y44" s="3">
        <v>0</v>
      </c>
      <c r="Z44" s="4">
        <v>0</v>
      </c>
      <c r="AA44" s="3">
        <v>0</v>
      </c>
      <c r="AB44" s="3">
        <v>0</v>
      </c>
      <c r="AC44" s="4">
        <v>0</v>
      </c>
      <c r="AD44" s="3">
        <v>78.132222222222225</v>
      </c>
      <c r="AE44" s="3">
        <v>0</v>
      </c>
      <c r="AF44" s="4">
        <v>0</v>
      </c>
      <c r="AG44" s="3">
        <v>78.132222222222225</v>
      </c>
      <c r="AH44" s="3">
        <v>0</v>
      </c>
      <c r="AI44" s="4">
        <v>0</v>
      </c>
      <c r="AJ44" s="3">
        <v>0</v>
      </c>
      <c r="AK44" s="3">
        <v>0</v>
      </c>
      <c r="AL44" s="4">
        <v>0</v>
      </c>
      <c r="AM44" s="3">
        <v>0</v>
      </c>
      <c r="AN44" s="3">
        <v>0</v>
      </c>
      <c r="AO44" s="4">
        <v>0</v>
      </c>
      <c r="AP44" s="1" t="s">
        <v>42</v>
      </c>
      <c r="AQ44" s="1">
        <v>3</v>
      </c>
    </row>
    <row r="45" spans="1:43" x14ac:dyDescent="0.2">
      <c r="A45" s="1" t="s">
        <v>45</v>
      </c>
      <c r="B45" s="1" t="s">
        <v>90</v>
      </c>
      <c r="C45" s="1" t="s">
        <v>100</v>
      </c>
      <c r="D45" s="1" t="s">
        <v>106</v>
      </c>
      <c r="E45" s="3">
        <v>41.777777777777779</v>
      </c>
      <c r="F45" s="3">
        <v>497.81311111111108</v>
      </c>
      <c r="G45" s="3">
        <v>0</v>
      </c>
      <c r="H45" s="4">
        <v>0</v>
      </c>
      <c r="I45" s="3">
        <v>247.32122222222222</v>
      </c>
      <c r="J45" s="3">
        <v>0</v>
      </c>
      <c r="K45" s="4">
        <v>0</v>
      </c>
      <c r="L45" s="3">
        <v>224.56566666666666</v>
      </c>
      <c r="M45" s="3">
        <v>0</v>
      </c>
      <c r="N45" s="4">
        <v>0</v>
      </c>
      <c r="O45" s="3">
        <v>17.066666666666666</v>
      </c>
      <c r="P45" s="3">
        <v>0</v>
      </c>
      <c r="Q45" s="4">
        <v>0</v>
      </c>
      <c r="R45" s="3">
        <v>5.6888888888888891</v>
      </c>
      <c r="S45" s="3">
        <v>0</v>
      </c>
      <c r="T45" s="4">
        <v>0</v>
      </c>
      <c r="U45" s="3">
        <v>58.328000000000003</v>
      </c>
      <c r="V45" s="3">
        <v>0</v>
      </c>
      <c r="W45" s="4">
        <v>0</v>
      </c>
      <c r="X45" s="3">
        <v>52.639111111111113</v>
      </c>
      <c r="Y45" s="3">
        <v>0</v>
      </c>
      <c r="Z45" s="4">
        <v>0</v>
      </c>
      <c r="AA45" s="3">
        <v>5.6888888888888891</v>
      </c>
      <c r="AB45" s="3">
        <v>0</v>
      </c>
      <c r="AC45" s="4">
        <v>0</v>
      </c>
      <c r="AD45" s="3">
        <v>192.16388888888889</v>
      </c>
      <c r="AE45" s="3">
        <v>0</v>
      </c>
      <c r="AF45" s="4">
        <v>0</v>
      </c>
      <c r="AG45" s="3">
        <v>192.16388888888889</v>
      </c>
      <c r="AH45" s="3">
        <v>0</v>
      </c>
      <c r="AI45" s="4">
        <v>0</v>
      </c>
      <c r="AJ45" s="3">
        <v>0</v>
      </c>
      <c r="AK45" s="3">
        <v>0</v>
      </c>
      <c r="AL45" s="4">
        <v>0</v>
      </c>
      <c r="AM45" s="3">
        <v>0</v>
      </c>
      <c r="AN45" s="3">
        <v>0</v>
      </c>
      <c r="AO45" s="4">
        <v>0</v>
      </c>
      <c r="AP45" s="1" t="s">
        <v>43</v>
      </c>
      <c r="AQ45" s="1">
        <v>3</v>
      </c>
    </row>
    <row r="46" spans="1:43" x14ac:dyDescent="0.2">
      <c r="A46" s="40" t="s">
        <v>45</v>
      </c>
      <c r="B46" s="40" t="s">
        <v>91</v>
      </c>
      <c r="C46" s="40" t="s">
        <v>100</v>
      </c>
      <c r="D46" s="40" t="s">
        <v>106</v>
      </c>
      <c r="E46" s="41">
        <v>52.488888888888887</v>
      </c>
      <c r="F46" s="41">
        <v>237.08311111111112</v>
      </c>
      <c r="G46" s="41">
        <v>0</v>
      </c>
      <c r="H46" s="42">
        <v>0</v>
      </c>
      <c r="I46" s="41">
        <v>57.220444444444446</v>
      </c>
      <c r="J46" s="41">
        <v>0</v>
      </c>
      <c r="K46" s="42">
        <v>0</v>
      </c>
      <c r="L46" s="41">
        <v>37.129777777777775</v>
      </c>
      <c r="M46" s="41">
        <v>0</v>
      </c>
      <c r="N46" s="42">
        <v>0</v>
      </c>
      <c r="O46" s="41">
        <v>16.801777777777779</v>
      </c>
      <c r="P46" s="41">
        <v>0</v>
      </c>
      <c r="Q46" s="42">
        <v>0</v>
      </c>
      <c r="R46" s="41">
        <v>3.2888888888888888</v>
      </c>
      <c r="S46" s="41">
        <v>0</v>
      </c>
      <c r="T46" s="42">
        <v>0</v>
      </c>
      <c r="U46" s="41">
        <v>87.62533333333333</v>
      </c>
      <c r="V46" s="41">
        <v>0</v>
      </c>
      <c r="W46" s="42">
        <v>0</v>
      </c>
      <c r="X46" s="41">
        <v>81.936444444444447</v>
      </c>
      <c r="Y46" s="41">
        <v>0</v>
      </c>
      <c r="Z46" s="42">
        <v>0</v>
      </c>
      <c r="AA46" s="41">
        <v>5.6888888888888891</v>
      </c>
      <c r="AB46" s="41">
        <v>0</v>
      </c>
      <c r="AC46" s="42">
        <v>0</v>
      </c>
      <c r="AD46" s="41">
        <v>92.237333333333339</v>
      </c>
      <c r="AE46" s="41">
        <v>0</v>
      </c>
      <c r="AF46" s="42">
        <v>0</v>
      </c>
      <c r="AG46" s="41">
        <v>92.237333333333339</v>
      </c>
      <c r="AH46" s="41">
        <v>0</v>
      </c>
      <c r="AI46" s="42">
        <v>0</v>
      </c>
      <c r="AJ46" s="41">
        <v>0</v>
      </c>
      <c r="AK46" s="41">
        <v>0</v>
      </c>
      <c r="AL46" s="42">
        <v>0</v>
      </c>
      <c r="AM46" s="41">
        <v>0</v>
      </c>
      <c r="AN46" s="41">
        <v>0</v>
      </c>
      <c r="AO46" s="42">
        <v>0</v>
      </c>
      <c r="AP46" s="40" t="s">
        <v>44</v>
      </c>
      <c r="AQ46" s="40">
        <v>3</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4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46"/>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109</v>
      </c>
      <c r="B1" s="5" t="s">
        <v>111</v>
      </c>
      <c r="C1" s="5" t="s">
        <v>127</v>
      </c>
      <c r="D1" s="5" t="s">
        <v>112</v>
      </c>
      <c r="E1" s="5" t="s">
        <v>113</v>
      </c>
      <c r="F1" s="5" t="s">
        <v>155</v>
      </c>
      <c r="G1" s="5" t="s">
        <v>156</v>
      </c>
      <c r="H1" s="5" t="s">
        <v>157</v>
      </c>
      <c r="I1" s="5" t="s">
        <v>158</v>
      </c>
      <c r="J1" s="5" t="s">
        <v>159</v>
      </c>
      <c r="K1" s="5" t="s">
        <v>160</v>
      </c>
      <c r="L1" s="5" t="s">
        <v>161</v>
      </c>
      <c r="M1" s="5" t="s">
        <v>162</v>
      </c>
      <c r="N1" s="5" t="s">
        <v>163</v>
      </c>
      <c r="O1" s="5" t="s">
        <v>164</v>
      </c>
      <c r="P1" s="5" t="s">
        <v>165</v>
      </c>
      <c r="Q1" s="5" t="s">
        <v>166</v>
      </c>
      <c r="R1" s="5" t="s">
        <v>167</v>
      </c>
      <c r="S1" s="5" t="s">
        <v>168</v>
      </c>
      <c r="T1" s="5" t="s">
        <v>169</v>
      </c>
      <c r="U1" s="5" t="s">
        <v>170</v>
      </c>
      <c r="V1" s="5" t="s">
        <v>171</v>
      </c>
      <c r="W1" s="5" t="s">
        <v>172</v>
      </c>
      <c r="X1" s="5" t="s">
        <v>173</v>
      </c>
      <c r="Y1" s="5" t="s">
        <v>174</v>
      </c>
      <c r="Z1" s="5" t="s">
        <v>175</v>
      </c>
      <c r="AA1" s="5" t="s">
        <v>176</v>
      </c>
      <c r="AB1" s="5" t="s">
        <v>177</v>
      </c>
      <c r="AC1" s="5" t="s">
        <v>178</v>
      </c>
      <c r="AD1" s="5" t="s">
        <v>179</v>
      </c>
      <c r="AE1" s="5" t="s">
        <v>180</v>
      </c>
      <c r="AF1" s="5" t="s">
        <v>181</v>
      </c>
      <c r="AG1" s="5" t="s">
        <v>182</v>
      </c>
      <c r="AH1" s="5" t="s">
        <v>110</v>
      </c>
      <c r="AI1" s="5" t="s">
        <v>154</v>
      </c>
    </row>
    <row r="2" spans="1:36" x14ac:dyDescent="0.2">
      <c r="A2" s="1" t="s">
        <v>45</v>
      </c>
      <c r="B2" s="1" t="s">
        <v>47</v>
      </c>
      <c r="C2" s="1" t="s">
        <v>95</v>
      </c>
      <c r="D2" s="1" t="s">
        <v>106</v>
      </c>
      <c r="E2" s="3">
        <v>89.577777777777783</v>
      </c>
      <c r="F2" s="3">
        <v>6.9861111111111107</v>
      </c>
      <c r="G2" s="3">
        <v>0.45277777777777778</v>
      </c>
      <c r="H2" s="3">
        <v>0.62222222222222223</v>
      </c>
      <c r="I2" s="3">
        <v>2.9694444444444446</v>
      </c>
      <c r="J2" s="3">
        <v>0</v>
      </c>
      <c r="K2" s="3">
        <v>0</v>
      </c>
      <c r="L2" s="3">
        <v>5.083333333333333</v>
      </c>
      <c r="M2" s="3">
        <v>5.0750000000000002</v>
      </c>
      <c r="N2" s="3">
        <v>0</v>
      </c>
      <c r="O2" s="3">
        <f>SUM(Table2[[#This Row],[Qualified Social Work Staff Hours]:[Other Social Work Staff Hours]])/Table2[[#This Row],[MDS Census]]</f>
        <v>5.6654676258992807E-2</v>
      </c>
      <c r="P2" s="3">
        <v>4.5222222222222221</v>
      </c>
      <c r="Q2" s="3">
        <v>20.066666666666666</v>
      </c>
      <c r="R2" s="3">
        <f>SUM(Table2[[#This Row],[Qualified Activities Professional Hours]:[Other Activities Professional Hours]])/Table2[[#This Row],[MDS Census]]</f>
        <v>0.27449764326469855</v>
      </c>
      <c r="S2" s="3">
        <v>5.7166666666666668</v>
      </c>
      <c r="T2" s="3">
        <v>12.438333333333334</v>
      </c>
      <c r="U2" s="3">
        <v>0</v>
      </c>
      <c r="V2" s="3">
        <f>SUM(Table2[[#This Row],[Occupational Therapist Hours]:[OT Aide Hours]])/Table2[[#This Row],[MDS Census]]</f>
        <v>0.20267303398660383</v>
      </c>
      <c r="W2" s="3">
        <v>13.144444444444444</v>
      </c>
      <c r="X2" s="3">
        <v>8.1972222222222229</v>
      </c>
      <c r="Y2" s="3">
        <v>0</v>
      </c>
      <c r="Z2" s="3">
        <f>SUM(Table2[[#This Row],[Physical Therapist (PT) Hours]:[PT Aide Hours]])/Table2[[#This Row],[MDS Census]]</f>
        <v>0.23824733316794841</v>
      </c>
      <c r="AA2" s="3">
        <v>0</v>
      </c>
      <c r="AB2" s="3">
        <v>0</v>
      </c>
      <c r="AC2" s="3">
        <v>0</v>
      </c>
      <c r="AD2" s="3">
        <v>0</v>
      </c>
      <c r="AE2" s="3">
        <v>0</v>
      </c>
      <c r="AF2" s="3">
        <v>0</v>
      </c>
      <c r="AG2" s="3">
        <v>0</v>
      </c>
      <c r="AH2" s="1" t="s">
        <v>0</v>
      </c>
      <c r="AI2" s="17">
        <v>3</v>
      </c>
      <c r="AJ2" s="1"/>
    </row>
    <row r="3" spans="1:36" x14ac:dyDescent="0.2">
      <c r="A3" s="1" t="s">
        <v>45</v>
      </c>
      <c r="B3" s="1" t="s">
        <v>48</v>
      </c>
      <c r="C3" s="1" t="s">
        <v>95</v>
      </c>
      <c r="D3" s="1" t="s">
        <v>106</v>
      </c>
      <c r="E3" s="3">
        <v>119.5</v>
      </c>
      <c r="F3" s="3">
        <v>5.083333333333333</v>
      </c>
      <c r="G3" s="3">
        <v>0</v>
      </c>
      <c r="H3" s="3">
        <v>0</v>
      </c>
      <c r="I3" s="3">
        <v>0</v>
      </c>
      <c r="J3" s="3">
        <v>0</v>
      </c>
      <c r="K3" s="3">
        <v>0</v>
      </c>
      <c r="L3" s="3">
        <v>5.0474444444444453</v>
      </c>
      <c r="M3" s="3">
        <v>9.7695555555555558</v>
      </c>
      <c r="N3" s="3">
        <v>0</v>
      </c>
      <c r="O3" s="3">
        <f>SUM(Table2[[#This Row],[Qualified Social Work Staff Hours]:[Other Social Work Staff Hours]])/Table2[[#This Row],[MDS Census]]</f>
        <v>8.1753602975360301E-2</v>
      </c>
      <c r="P3" s="3">
        <v>5.1282222222222229</v>
      </c>
      <c r="Q3" s="3">
        <v>17.35188888888889</v>
      </c>
      <c r="R3" s="3">
        <f>SUM(Table2[[#This Row],[Qualified Activities Professional Hours]:[Other Activities Professional Hours]])/Table2[[#This Row],[MDS Census]]</f>
        <v>0.18811808461180848</v>
      </c>
      <c r="S3" s="3">
        <v>7.4586666666666668</v>
      </c>
      <c r="T3" s="3">
        <v>9.4595555555555553</v>
      </c>
      <c r="U3" s="3">
        <v>0</v>
      </c>
      <c r="V3" s="3">
        <f>SUM(Table2[[#This Row],[Occupational Therapist Hours]:[OT Aide Hours]])/Table2[[#This Row],[MDS Census]]</f>
        <v>0.14157508135750815</v>
      </c>
      <c r="W3" s="3">
        <v>6.8477777777777789</v>
      </c>
      <c r="X3" s="3">
        <v>8.338000000000001</v>
      </c>
      <c r="Y3" s="3">
        <v>0</v>
      </c>
      <c r="Z3" s="3">
        <f>SUM(Table2[[#This Row],[Physical Therapist (PT) Hours]:[PT Aide Hours]])/Table2[[#This Row],[MDS Census]]</f>
        <v>0.12707763830776383</v>
      </c>
      <c r="AA3" s="3">
        <v>0</v>
      </c>
      <c r="AB3" s="3">
        <v>0</v>
      </c>
      <c r="AC3" s="3">
        <v>0</v>
      </c>
      <c r="AD3" s="3">
        <v>0</v>
      </c>
      <c r="AE3" s="3">
        <v>0</v>
      </c>
      <c r="AF3" s="3">
        <v>0</v>
      </c>
      <c r="AG3" s="3">
        <v>0</v>
      </c>
      <c r="AH3" s="1" t="s">
        <v>1</v>
      </c>
      <c r="AI3" s="17">
        <v>3</v>
      </c>
      <c r="AJ3" s="1"/>
    </row>
    <row r="4" spans="1:36" x14ac:dyDescent="0.2">
      <c r="A4" s="1" t="s">
        <v>45</v>
      </c>
      <c r="B4" s="1" t="s">
        <v>49</v>
      </c>
      <c r="C4" s="1" t="s">
        <v>95</v>
      </c>
      <c r="D4" s="1" t="s">
        <v>106</v>
      </c>
      <c r="E4" s="3">
        <v>9.1111111111111107</v>
      </c>
      <c r="F4" s="3">
        <v>1.3624444444444441</v>
      </c>
      <c r="G4" s="3">
        <v>0.10311111111111113</v>
      </c>
      <c r="H4" s="3">
        <v>5.8333333333333334E-2</v>
      </c>
      <c r="I4" s="3">
        <v>0.78266666666666662</v>
      </c>
      <c r="J4" s="3">
        <v>0</v>
      </c>
      <c r="K4" s="3">
        <v>0</v>
      </c>
      <c r="L4" s="3">
        <v>1.203111111111111</v>
      </c>
      <c r="M4" s="3">
        <v>1.4761111111111112</v>
      </c>
      <c r="N4" s="3">
        <v>0</v>
      </c>
      <c r="O4" s="3">
        <f>SUM(Table2[[#This Row],[Qualified Social Work Staff Hours]:[Other Social Work Staff Hours]])/Table2[[#This Row],[MDS Census]]</f>
        <v>0.16201219512195122</v>
      </c>
      <c r="P4" s="3">
        <v>1.4751111111111106</v>
      </c>
      <c r="Q4" s="3">
        <v>3.4249999999999994</v>
      </c>
      <c r="R4" s="3">
        <f>SUM(Table2[[#This Row],[Qualified Activities Professional Hours]:[Other Activities Professional Hours]])/Table2[[#This Row],[MDS Census]]</f>
        <v>0.53781707317073169</v>
      </c>
      <c r="S4" s="3">
        <v>7.2513333333333332</v>
      </c>
      <c r="T4" s="3">
        <v>0</v>
      </c>
      <c r="U4" s="3">
        <v>0</v>
      </c>
      <c r="V4" s="3">
        <f>SUM(Table2[[#This Row],[Occupational Therapist Hours]:[OT Aide Hours]])/Table2[[#This Row],[MDS Census]]</f>
        <v>0.79587804878048785</v>
      </c>
      <c r="W4" s="3">
        <v>4.9330000000000007</v>
      </c>
      <c r="X4" s="3">
        <v>0.33411111111111114</v>
      </c>
      <c r="Y4" s="3">
        <v>0</v>
      </c>
      <c r="Z4" s="3">
        <f>SUM(Table2[[#This Row],[Physical Therapist (PT) Hours]:[PT Aide Hours]])/Table2[[#This Row],[MDS Census]]</f>
        <v>0.57809756097560994</v>
      </c>
      <c r="AA4" s="3">
        <v>0</v>
      </c>
      <c r="AB4" s="3">
        <v>0</v>
      </c>
      <c r="AC4" s="3">
        <v>0</v>
      </c>
      <c r="AD4" s="3">
        <v>0</v>
      </c>
      <c r="AE4" s="3">
        <v>0</v>
      </c>
      <c r="AF4" s="3">
        <v>0</v>
      </c>
      <c r="AG4" s="3">
        <v>0</v>
      </c>
      <c r="AH4" s="1" t="s">
        <v>2</v>
      </c>
      <c r="AI4" s="17">
        <v>3</v>
      </c>
      <c r="AJ4" s="1"/>
    </row>
    <row r="5" spans="1:36" x14ac:dyDescent="0.2">
      <c r="A5" s="1" t="s">
        <v>45</v>
      </c>
      <c r="B5" s="1" t="s">
        <v>50</v>
      </c>
      <c r="C5" s="1" t="s">
        <v>95</v>
      </c>
      <c r="D5" s="1" t="s">
        <v>106</v>
      </c>
      <c r="E5" s="3">
        <v>112.88888888888889</v>
      </c>
      <c r="F5" s="3">
        <v>5.2444444444444445</v>
      </c>
      <c r="G5" s="3">
        <v>0</v>
      </c>
      <c r="H5" s="3">
        <v>0</v>
      </c>
      <c r="I5" s="3">
        <v>7.1277777777777782</v>
      </c>
      <c r="J5" s="3">
        <v>0</v>
      </c>
      <c r="K5" s="3">
        <v>0</v>
      </c>
      <c r="L5" s="3">
        <v>7.6472222222222221</v>
      </c>
      <c r="M5" s="3">
        <v>10.375</v>
      </c>
      <c r="N5" s="3">
        <v>0</v>
      </c>
      <c r="O5" s="3">
        <f>SUM(Table2[[#This Row],[Qualified Social Work Staff Hours]:[Other Social Work Staff Hours]])/Table2[[#This Row],[MDS Census]]</f>
        <v>9.1904527559055121E-2</v>
      </c>
      <c r="P5" s="3">
        <v>0</v>
      </c>
      <c r="Q5" s="3">
        <v>28.758333333333333</v>
      </c>
      <c r="R5" s="3">
        <f>SUM(Table2[[#This Row],[Qualified Activities Professional Hours]:[Other Activities Professional Hours]])/Table2[[#This Row],[MDS Census]]</f>
        <v>0.25474901574803149</v>
      </c>
      <c r="S5" s="3">
        <v>10.263888888888889</v>
      </c>
      <c r="T5" s="3">
        <v>10.083333333333334</v>
      </c>
      <c r="U5" s="3">
        <v>0</v>
      </c>
      <c r="V5" s="3">
        <f>SUM(Table2[[#This Row],[Occupational Therapist Hours]:[OT Aide Hours]])/Table2[[#This Row],[MDS Census]]</f>
        <v>0.18024114173228345</v>
      </c>
      <c r="W5" s="3">
        <v>5.8277777777777775</v>
      </c>
      <c r="X5" s="3">
        <v>9.8555555555555561</v>
      </c>
      <c r="Y5" s="3">
        <v>0</v>
      </c>
      <c r="Z5" s="3">
        <f>SUM(Table2[[#This Row],[Physical Therapist (PT) Hours]:[PT Aide Hours]])/Table2[[#This Row],[MDS Census]]</f>
        <v>0.13892716535433072</v>
      </c>
      <c r="AA5" s="3">
        <v>0</v>
      </c>
      <c r="AB5" s="3">
        <v>0</v>
      </c>
      <c r="AC5" s="3">
        <v>0</v>
      </c>
      <c r="AD5" s="3">
        <v>0</v>
      </c>
      <c r="AE5" s="3">
        <v>0</v>
      </c>
      <c r="AF5" s="3">
        <v>0</v>
      </c>
      <c r="AG5" s="3">
        <v>0</v>
      </c>
      <c r="AH5" s="1" t="s">
        <v>3</v>
      </c>
      <c r="AI5" s="17">
        <v>3</v>
      </c>
      <c r="AJ5" s="1"/>
    </row>
    <row r="6" spans="1:36" x14ac:dyDescent="0.2">
      <c r="A6" s="1" t="s">
        <v>45</v>
      </c>
      <c r="B6" s="1" t="s">
        <v>51</v>
      </c>
      <c r="C6" s="1" t="s">
        <v>96</v>
      </c>
      <c r="D6" s="1" t="s">
        <v>106</v>
      </c>
      <c r="E6" s="3">
        <v>133.64444444444445</v>
      </c>
      <c r="F6" s="3">
        <v>5.6</v>
      </c>
      <c r="G6" s="3">
        <v>0</v>
      </c>
      <c r="H6" s="3">
        <v>0</v>
      </c>
      <c r="I6" s="3">
        <v>0</v>
      </c>
      <c r="J6" s="3">
        <v>0</v>
      </c>
      <c r="K6" s="3">
        <v>0</v>
      </c>
      <c r="L6" s="3">
        <v>5.0274444444444457</v>
      </c>
      <c r="M6" s="3">
        <v>11.858333333333333</v>
      </c>
      <c r="N6" s="3">
        <v>0</v>
      </c>
      <c r="O6" s="3">
        <f>SUM(Table2[[#This Row],[Qualified Social Work Staff Hours]:[Other Social Work Staff Hours]])/Table2[[#This Row],[MDS Census]]</f>
        <v>8.8730462254738934E-2</v>
      </c>
      <c r="P6" s="3">
        <v>4.7055555555555557</v>
      </c>
      <c r="Q6" s="3">
        <v>23.744444444444444</v>
      </c>
      <c r="R6" s="3">
        <f>SUM(Table2[[#This Row],[Qualified Activities Professional Hours]:[Other Activities Professional Hours]])/Table2[[#This Row],[MDS Census]]</f>
        <v>0.21287828400399067</v>
      </c>
      <c r="S6" s="3">
        <v>5.0694444444444429</v>
      </c>
      <c r="T6" s="3">
        <v>10.925222222222219</v>
      </c>
      <c r="U6" s="3">
        <v>0</v>
      </c>
      <c r="V6" s="3">
        <f>SUM(Table2[[#This Row],[Occupational Therapist Hours]:[OT Aide Hours]])/Table2[[#This Row],[MDS Census]]</f>
        <v>0.11968074492850013</v>
      </c>
      <c r="W6" s="3">
        <v>10.085999999999997</v>
      </c>
      <c r="X6" s="3">
        <v>10.614666666666665</v>
      </c>
      <c r="Y6" s="3">
        <v>0</v>
      </c>
      <c r="Z6" s="3">
        <f>SUM(Table2[[#This Row],[Physical Therapist (PT) Hours]:[PT Aide Hours]])/Table2[[#This Row],[MDS Census]]</f>
        <v>0.15489358164283337</v>
      </c>
      <c r="AA6" s="3">
        <v>0</v>
      </c>
      <c r="AB6" s="3">
        <v>0</v>
      </c>
      <c r="AC6" s="3">
        <v>0</v>
      </c>
      <c r="AD6" s="3">
        <v>0</v>
      </c>
      <c r="AE6" s="3">
        <v>0</v>
      </c>
      <c r="AF6" s="3">
        <v>0</v>
      </c>
      <c r="AG6" s="3">
        <v>0</v>
      </c>
      <c r="AH6" s="1" t="s">
        <v>4</v>
      </c>
      <c r="AI6" s="17">
        <v>3</v>
      </c>
      <c r="AJ6" s="1"/>
    </row>
    <row r="7" spans="1:36" x14ac:dyDescent="0.2">
      <c r="A7" s="1" t="s">
        <v>45</v>
      </c>
      <c r="B7" s="1" t="s">
        <v>52</v>
      </c>
      <c r="C7" s="1" t="s">
        <v>97</v>
      </c>
      <c r="D7" s="1" t="s">
        <v>107</v>
      </c>
      <c r="E7" s="3">
        <v>27.388888888888889</v>
      </c>
      <c r="F7" s="3">
        <v>5.0666666666666664</v>
      </c>
      <c r="G7" s="3">
        <v>0.5</v>
      </c>
      <c r="H7" s="3">
        <v>0.224</v>
      </c>
      <c r="I7" s="3">
        <v>0.97777777777777775</v>
      </c>
      <c r="J7" s="3">
        <v>0</v>
      </c>
      <c r="K7" s="3">
        <v>0</v>
      </c>
      <c r="L7" s="3">
        <v>3.5253333333333337</v>
      </c>
      <c r="M7" s="3">
        <v>5.1888888888888891</v>
      </c>
      <c r="N7" s="3">
        <v>0</v>
      </c>
      <c r="O7" s="3">
        <f>SUM(Table2[[#This Row],[Qualified Social Work Staff Hours]:[Other Social Work Staff Hours]])/Table2[[#This Row],[MDS Census]]</f>
        <v>0.18945233265720082</v>
      </c>
      <c r="P7" s="3">
        <v>5.041666666666667</v>
      </c>
      <c r="Q7" s="3">
        <v>8.3722222222222218</v>
      </c>
      <c r="R7" s="3">
        <f>SUM(Table2[[#This Row],[Qualified Activities Professional Hours]:[Other Activities Professional Hours]])/Table2[[#This Row],[MDS Census]]</f>
        <v>0.48975659229208923</v>
      </c>
      <c r="S7" s="3">
        <v>3.6724444444444444</v>
      </c>
      <c r="T7" s="3">
        <v>4.1237777777777778</v>
      </c>
      <c r="U7" s="3">
        <v>0</v>
      </c>
      <c r="V7" s="3">
        <f>SUM(Table2[[#This Row],[Occupational Therapist Hours]:[OT Aide Hours]])/Table2[[#This Row],[MDS Census]]</f>
        <v>0.28464908722109533</v>
      </c>
      <c r="W7" s="3">
        <v>2.9450000000000007</v>
      </c>
      <c r="X7" s="3">
        <v>9.2653333333333343</v>
      </c>
      <c r="Y7" s="3">
        <v>0</v>
      </c>
      <c r="Z7" s="3">
        <f>SUM(Table2[[#This Row],[Physical Therapist (PT) Hours]:[PT Aide Hours]])/Table2[[#This Row],[MDS Census]]</f>
        <v>0.44581338742393511</v>
      </c>
      <c r="AA7" s="3">
        <v>0</v>
      </c>
      <c r="AB7" s="3">
        <v>0</v>
      </c>
      <c r="AC7" s="3">
        <v>0</v>
      </c>
      <c r="AD7" s="3">
        <v>0</v>
      </c>
      <c r="AE7" s="3">
        <v>0</v>
      </c>
      <c r="AF7" s="3">
        <v>0</v>
      </c>
      <c r="AG7" s="3">
        <v>0</v>
      </c>
      <c r="AH7" s="1" t="s">
        <v>5</v>
      </c>
      <c r="AI7" s="17">
        <v>3</v>
      </c>
      <c r="AJ7" s="1"/>
    </row>
    <row r="8" spans="1:36" x14ac:dyDescent="0.2">
      <c r="A8" s="1" t="s">
        <v>45</v>
      </c>
      <c r="B8" s="1" t="s">
        <v>53</v>
      </c>
      <c r="C8" s="1" t="s">
        <v>93</v>
      </c>
      <c r="D8" s="1" t="s">
        <v>107</v>
      </c>
      <c r="E8" s="3">
        <v>105.4</v>
      </c>
      <c r="F8" s="3">
        <v>5.333333333333333</v>
      </c>
      <c r="G8" s="3">
        <v>0.25599999999999978</v>
      </c>
      <c r="H8" s="3">
        <v>0.82600000000000007</v>
      </c>
      <c r="I8" s="3">
        <v>4.3166666666666664</v>
      </c>
      <c r="J8" s="3">
        <v>0</v>
      </c>
      <c r="K8" s="3">
        <v>4.8</v>
      </c>
      <c r="L8" s="3">
        <v>0.48477777777777786</v>
      </c>
      <c r="M8" s="3">
        <v>13.652777777777775</v>
      </c>
      <c r="N8" s="3">
        <v>0</v>
      </c>
      <c r="O8" s="3">
        <f>SUM(Table2[[#This Row],[Qualified Social Work Staff Hours]:[Other Social Work Staff Hours]])/Table2[[#This Row],[MDS Census]]</f>
        <v>0.12953299599409654</v>
      </c>
      <c r="P8" s="3">
        <v>0</v>
      </c>
      <c r="Q8" s="3">
        <v>14.392444444444447</v>
      </c>
      <c r="R8" s="3">
        <f>SUM(Table2[[#This Row],[Qualified Activities Professional Hours]:[Other Activities Professional Hours]])/Table2[[#This Row],[MDS Census]]</f>
        <v>0.13655070630402699</v>
      </c>
      <c r="S8" s="3">
        <v>5.1661111111111113</v>
      </c>
      <c r="T8" s="3">
        <v>5.5184444444444445</v>
      </c>
      <c r="U8" s="3">
        <v>0</v>
      </c>
      <c r="V8" s="3">
        <f>SUM(Table2[[#This Row],[Occupational Therapist Hours]:[OT Aide Hours]])/Table2[[#This Row],[MDS Census]]</f>
        <v>0.10137149483449293</v>
      </c>
      <c r="W8" s="3">
        <v>4.5045555555555561</v>
      </c>
      <c r="X8" s="3">
        <v>9.6471111111111085</v>
      </c>
      <c r="Y8" s="3">
        <v>0</v>
      </c>
      <c r="Z8" s="3">
        <f>SUM(Table2[[#This Row],[Physical Therapist (PT) Hours]:[PT Aide Hours]])/Table2[[#This Row],[MDS Census]]</f>
        <v>0.13426628716002525</v>
      </c>
      <c r="AA8" s="3">
        <v>0</v>
      </c>
      <c r="AB8" s="3">
        <v>5.7706666666666671</v>
      </c>
      <c r="AC8" s="3">
        <v>0</v>
      </c>
      <c r="AD8" s="3">
        <v>0</v>
      </c>
      <c r="AE8" s="3">
        <v>8.8888888888888892E-2</v>
      </c>
      <c r="AF8" s="3">
        <v>3.8360000000000021</v>
      </c>
      <c r="AG8" s="3">
        <v>0</v>
      </c>
      <c r="AH8" s="1" t="s">
        <v>6</v>
      </c>
      <c r="AI8" s="17">
        <v>3</v>
      </c>
      <c r="AJ8" s="1"/>
    </row>
    <row r="9" spans="1:36" x14ac:dyDescent="0.2">
      <c r="A9" s="1" t="s">
        <v>45</v>
      </c>
      <c r="B9" s="1" t="s">
        <v>54</v>
      </c>
      <c r="C9" s="1" t="s">
        <v>95</v>
      </c>
      <c r="D9" s="1" t="s">
        <v>106</v>
      </c>
      <c r="E9" s="3">
        <v>72.566666666666663</v>
      </c>
      <c r="F9" s="3">
        <v>5.6</v>
      </c>
      <c r="G9" s="3">
        <v>0</v>
      </c>
      <c r="H9" s="3">
        <v>0</v>
      </c>
      <c r="I9" s="3">
        <v>0</v>
      </c>
      <c r="J9" s="3">
        <v>0</v>
      </c>
      <c r="K9" s="3">
        <v>0</v>
      </c>
      <c r="L9" s="3">
        <v>4.5614444444444446</v>
      </c>
      <c r="M9" s="3">
        <v>5.5083333333333337</v>
      </c>
      <c r="N9" s="3">
        <v>0.5</v>
      </c>
      <c r="O9" s="3">
        <f>SUM(Table2[[#This Row],[Qualified Social Work Staff Hours]:[Other Social Work Staff Hours]])/Table2[[#This Row],[MDS Census]]</f>
        <v>8.2797427652733124E-2</v>
      </c>
      <c r="P9" s="3">
        <v>4.2666666666666666</v>
      </c>
      <c r="Q9" s="3">
        <v>10.402777777777779</v>
      </c>
      <c r="R9" s="3">
        <f>SUM(Table2[[#This Row],[Qualified Activities Professional Hours]:[Other Activities Professional Hours]])/Table2[[#This Row],[MDS Census]]</f>
        <v>0.20215127851783801</v>
      </c>
      <c r="S9" s="3">
        <v>5.2531111111111128</v>
      </c>
      <c r="T9" s="3">
        <v>9.735777777777777</v>
      </c>
      <c r="U9" s="3">
        <v>0</v>
      </c>
      <c r="V9" s="3">
        <f>SUM(Table2[[#This Row],[Occupational Therapist Hours]:[OT Aide Hours]])/Table2[[#This Row],[MDS Census]]</f>
        <v>0.20655336089419693</v>
      </c>
      <c r="W9" s="3">
        <v>6.3094444444444449</v>
      </c>
      <c r="X9" s="3">
        <v>14.22522222222222</v>
      </c>
      <c r="Y9" s="3">
        <v>0</v>
      </c>
      <c r="Z9" s="3">
        <f>SUM(Table2[[#This Row],[Physical Therapist (PT) Hours]:[PT Aide Hours]])/Table2[[#This Row],[MDS Census]]</f>
        <v>0.28297657326596237</v>
      </c>
      <c r="AA9" s="3">
        <v>0</v>
      </c>
      <c r="AB9" s="3">
        <v>0</v>
      </c>
      <c r="AC9" s="3">
        <v>0</v>
      </c>
      <c r="AD9" s="3">
        <v>0</v>
      </c>
      <c r="AE9" s="3">
        <v>0</v>
      </c>
      <c r="AF9" s="3">
        <v>0</v>
      </c>
      <c r="AG9" s="3">
        <v>0</v>
      </c>
      <c r="AH9" s="1" t="s">
        <v>7</v>
      </c>
      <c r="AI9" s="17">
        <v>3</v>
      </c>
      <c r="AJ9" s="1"/>
    </row>
    <row r="10" spans="1:36" x14ac:dyDescent="0.2">
      <c r="A10" s="1" t="s">
        <v>45</v>
      </c>
      <c r="B10" s="1" t="s">
        <v>55</v>
      </c>
      <c r="C10" s="1" t="s">
        <v>95</v>
      </c>
      <c r="D10" s="1" t="s">
        <v>106</v>
      </c>
      <c r="E10" s="3">
        <v>87.988888888888894</v>
      </c>
      <c r="F10" s="3">
        <v>5.2444444444444445</v>
      </c>
      <c r="G10" s="3">
        <v>0.35555555555555557</v>
      </c>
      <c r="H10" s="3">
        <v>0.62144444444444447</v>
      </c>
      <c r="I10" s="3">
        <v>2.3666666666666667</v>
      </c>
      <c r="J10" s="3">
        <v>0</v>
      </c>
      <c r="K10" s="3">
        <v>0</v>
      </c>
      <c r="L10" s="3">
        <v>4.2256666666666671</v>
      </c>
      <c r="M10" s="3">
        <v>6.4646666666666643</v>
      </c>
      <c r="N10" s="3">
        <v>0</v>
      </c>
      <c r="O10" s="3">
        <f>SUM(Table2[[#This Row],[Qualified Social Work Staff Hours]:[Other Social Work Staff Hours]])/Table2[[#This Row],[MDS Census]]</f>
        <v>7.3471397903775701E-2</v>
      </c>
      <c r="P10" s="3">
        <v>0</v>
      </c>
      <c r="Q10" s="3">
        <v>10.442222222222224</v>
      </c>
      <c r="R10" s="3">
        <f>SUM(Table2[[#This Row],[Qualified Activities Professional Hours]:[Other Activities Professional Hours]])/Table2[[#This Row],[MDS Census]]</f>
        <v>0.11867660058088143</v>
      </c>
      <c r="S10" s="3">
        <v>2.9723333333333337</v>
      </c>
      <c r="T10" s="3">
        <v>10.549777777777779</v>
      </c>
      <c r="U10" s="3">
        <v>0</v>
      </c>
      <c r="V10" s="3">
        <f>SUM(Table2[[#This Row],[Occupational Therapist Hours]:[OT Aide Hours]])/Table2[[#This Row],[MDS Census]]</f>
        <v>0.1536797575451446</v>
      </c>
      <c r="W10" s="3">
        <v>4.7523333333333335</v>
      </c>
      <c r="X10" s="3">
        <v>6.4511111111111088</v>
      </c>
      <c r="Y10" s="3">
        <v>0</v>
      </c>
      <c r="Z10" s="3">
        <f>SUM(Table2[[#This Row],[Physical Therapist (PT) Hours]:[PT Aide Hours]])/Table2[[#This Row],[MDS Census]]</f>
        <v>0.12732794544765752</v>
      </c>
      <c r="AA10" s="3">
        <v>0</v>
      </c>
      <c r="AB10" s="3">
        <v>3.4493333333333331</v>
      </c>
      <c r="AC10" s="3">
        <v>0</v>
      </c>
      <c r="AD10" s="3">
        <v>0</v>
      </c>
      <c r="AE10" s="3">
        <v>0</v>
      </c>
      <c r="AF10" s="3">
        <v>0</v>
      </c>
      <c r="AG10" s="3">
        <v>0</v>
      </c>
      <c r="AH10" s="1" t="s">
        <v>8</v>
      </c>
      <c r="AI10" s="17">
        <v>3</v>
      </c>
      <c r="AJ10" s="1"/>
    </row>
    <row r="11" spans="1:36" x14ac:dyDescent="0.2">
      <c r="A11" s="1" t="s">
        <v>45</v>
      </c>
      <c r="B11" s="1" t="s">
        <v>56</v>
      </c>
      <c r="C11" s="1" t="s">
        <v>97</v>
      </c>
      <c r="D11" s="1" t="s">
        <v>107</v>
      </c>
      <c r="E11" s="3">
        <v>95.36666666666666</v>
      </c>
      <c r="F11" s="3">
        <v>5.0666666666666664</v>
      </c>
      <c r="G11" s="3">
        <v>0.51911111111111052</v>
      </c>
      <c r="H11" s="3">
        <v>0.63522222222222224</v>
      </c>
      <c r="I11" s="3">
        <v>2.3277777777777779</v>
      </c>
      <c r="J11" s="3">
        <v>0</v>
      </c>
      <c r="K11" s="3">
        <v>5.0888888888888886</v>
      </c>
      <c r="L11" s="3">
        <v>1.6182222222222231</v>
      </c>
      <c r="M11" s="3">
        <v>8.1643333333333334</v>
      </c>
      <c r="N11" s="3">
        <v>0</v>
      </c>
      <c r="O11" s="3">
        <f>SUM(Table2[[#This Row],[Qualified Social Work Staff Hours]:[Other Social Work Staff Hours]])/Table2[[#This Row],[MDS Census]]</f>
        <v>8.5609926599091238E-2</v>
      </c>
      <c r="P11" s="3">
        <v>0</v>
      </c>
      <c r="Q11" s="3">
        <v>9.6889999999999983</v>
      </c>
      <c r="R11" s="3">
        <f>SUM(Table2[[#This Row],[Qualified Activities Professional Hours]:[Other Activities Professional Hours]])/Table2[[#This Row],[MDS Census]]</f>
        <v>0.10159734358615867</v>
      </c>
      <c r="S11" s="3">
        <v>2.6259999999999999</v>
      </c>
      <c r="T11" s="3">
        <v>5.2606666666666673</v>
      </c>
      <c r="U11" s="3">
        <v>0</v>
      </c>
      <c r="V11" s="3">
        <f>SUM(Table2[[#This Row],[Occupational Therapist Hours]:[OT Aide Hours]])/Table2[[#This Row],[MDS Census]]</f>
        <v>8.2698357217756036E-2</v>
      </c>
      <c r="W11" s="3">
        <v>2.6942222222222219</v>
      </c>
      <c r="X11" s="3">
        <v>10.001222222222223</v>
      </c>
      <c r="Y11" s="3">
        <v>0</v>
      </c>
      <c r="Z11" s="3">
        <f>SUM(Table2[[#This Row],[Physical Therapist (PT) Hours]:[PT Aide Hours]])/Table2[[#This Row],[MDS Census]]</f>
        <v>0.13312245135733428</v>
      </c>
      <c r="AA11" s="3">
        <v>0</v>
      </c>
      <c r="AB11" s="3">
        <v>5.3078888888888889</v>
      </c>
      <c r="AC11" s="3">
        <v>0</v>
      </c>
      <c r="AD11" s="3">
        <v>0</v>
      </c>
      <c r="AE11" s="3">
        <v>0</v>
      </c>
      <c r="AF11" s="3">
        <v>6.699999999999999E-2</v>
      </c>
      <c r="AG11" s="3">
        <v>0</v>
      </c>
      <c r="AH11" s="1" t="s">
        <v>9</v>
      </c>
      <c r="AI11" s="17">
        <v>3</v>
      </c>
      <c r="AJ11" s="1"/>
    </row>
    <row r="12" spans="1:36" x14ac:dyDescent="0.2">
      <c r="A12" s="1" t="s">
        <v>45</v>
      </c>
      <c r="B12" s="1" t="s">
        <v>57</v>
      </c>
      <c r="C12" s="1" t="s">
        <v>96</v>
      </c>
      <c r="D12" s="1" t="s">
        <v>106</v>
      </c>
      <c r="E12" s="3">
        <v>28.733333333333334</v>
      </c>
      <c r="F12" s="3">
        <v>5.4255555555555555</v>
      </c>
      <c r="G12" s="3">
        <v>0.26666666666666666</v>
      </c>
      <c r="H12" s="3">
        <v>0.16444444444444445</v>
      </c>
      <c r="I12" s="3">
        <v>0.97777777777777775</v>
      </c>
      <c r="J12" s="3">
        <v>0</v>
      </c>
      <c r="K12" s="3">
        <v>0</v>
      </c>
      <c r="L12" s="3">
        <v>2.3603333333333332</v>
      </c>
      <c r="M12" s="3">
        <v>5.3666666666666663</v>
      </c>
      <c r="N12" s="3">
        <v>0</v>
      </c>
      <c r="O12" s="3">
        <f>SUM(Table2[[#This Row],[Qualified Social Work Staff Hours]:[Other Social Work Staff Hours]])/Table2[[#This Row],[MDS Census]]</f>
        <v>0.1867749419953596</v>
      </c>
      <c r="P12" s="3">
        <v>5.6916666666666664</v>
      </c>
      <c r="Q12" s="3">
        <v>4.6527777777777777</v>
      </c>
      <c r="R12" s="3">
        <f>SUM(Table2[[#This Row],[Qualified Activities Professional Hours]:[Other Activities Professional Hours]])/Table2[[#This Row],[MDS Census]]</f>
        <v>0.360015467904099</v>
      </c>
      <c r="S12" s="3">
        <v>6.6220000000000017</v>
      </c>
      <c r="T12" s="3">
        <v>0</v>
      </c>
      <c r="U12" s="3">
        <v>0</v>
      </c>
      <c r="V12" s="3">
        <f>SUM(Table2[[#This Row],[Occupational Therapist Hours]:[OT Aide Hours]])/Table2[[#This Row],[MDS Census]]</f>
        <v>0.23046403712296989</v>
      </c>
      <c r="W12" s="3">
        <v>6.9934444444444441</v>
      </c>
      <c r="X12" s="3">
        <v>3.2158888888888897</v>
      </c>
      <c r="Y12" s="3">
        <v>0</v>
      </c>
      <c r="Z12" s="3">
        <f>SUM(Table2[[#This Row],[Physical Therapist (PT) Hours]:[PT Aide Hours]])/Table2[[#This Row],[MDS Census]]</f>
        <v>0.35531322505800461</v>
      </c>
      <c r="AA12" s="3">
        <v>0</v>
      </c>
      <c r="AB12" s="3">
        <v>0</v>
      </c>
      <c r="AC12" s="3">
        <v>0</v>
      </c>
      <c r="AD12" s="3">
        <v>0</v>
      </c>
      <c r="AE12" s="3">
        <v>0</v>
      </c>
      <c r="AF12" s="3">
        <v>0</v>
      </c>
      <c r="AG12" s="3">
        <v>0</v>
      </c>
      <c r="AH12" s="1" t="s">
        <v>10</v>
      </c>
      <c r="AI12" s="17">
        <v>3</v>
      </c>
      <c r="AJ12" s="1"/>
    </row>
    <row r="13" spans="1:36" x14ac:dyDescent="0.2">
      <c r="A13" s="1" t="s">
        <v>45</v>
      </c>
      <c r="B13" s="1" t="s">
        <v>58</v>
      </c>
      <c r="C13" s="1" t="s">
        <v>98</v>
      </c>
      <c r="D13" s="1" t="s">
        <v>108</v>
      </c>
      <c r="E13" s="3">
        <v>52.12222222222222</v>
      </c>
      <c r="F13" s="3">
        <v>10.188888888888888</v>
      </c>
      <c r="G13" s="3">
        <v>0</v>
      </c>
      <c r="H13" s="3">
        <v>0.26666666666666666</v>
      </c>
      <c r="I13" s="3">
        <v>1.2277777777777779</v>
      </c>
      <c r="J13" s="3">
        <v>0</v>
      </c>
      <c r="K13" s="3">
        <v>0</v>
      </c>
      <c r="L13" s="3">
        <v>1.1944444444444444</v>
      </c>
      <c r="M13" s="3">
        <v>5.2444444444444445</v>
      </c>
      <c r="N13" s="3">
        <v>0</v>
      </c>
      <c r="O13" s="3">
        <f>SUM(Table2[[#This Row],[Qualified Social Work Staff Hours]:[Other Social Work Staff Hours]])/Table2[[#This Row],[MDS Census]]</f>
        <v>0.10061820507354509</v>
      </c>
      <c r="P13" s="3">
        <v>5.4222222222222225</v>
      </c>
      <c r="Q13" s="3">
        <v>11.863888888888889</v>
      </c>
      <c r="R13" s="3">
        <f>SUM(Table2[[#This Row],[Qualified Activities Professional Hours]:[Other Activities Professional Hours]])/Table2[[#This Row],[MDS Census]]</f>
        <v>0.33164570454060971</v>
      </c>
      <c r="S13" s="3">
        <v>6.9444444444444448E-2</v>
      </c>
      <c r="T13" s="3">
        <v>0.44722222222222224</v>
      </c>
      <c r="U13" s="3">
        <v>0</v>
      </c>
      <c r="V13" s="3">
        <f>SUM(Table2[[#This Row],[Occupational Therapist Hours]:[OT Aide Hours]])/Table2[[#This Row],[MDS Census]]</f>
        <v>9.9125985930505235E-3</v>
      </c>
      <c r="W13" s="3">
        <v>0.19444444444444445</v>
      </c>
      <c r="X13" s="3">
        <v>0.25277777777777777</v>
      </c>
      <c r="Y13" s="3">
        <v>0</v>
      </c>
      <c r="Z13" s="3">
        <f>SUM(Table2[[#This Row],[Physical Therapist (PT) Hours]:[PT Aide Hours]])/Table2[[#This Row],[MDS Census]]</f>
        <v>8.5802600724792146E-3</v>
      </c>
      <c r="AA13" s="3">
        <v>0</v>
      </c>
      <c r="AB13" s="3">
        <v>0</v>
      </c>
      <c r="AC13" s="3">
        <v>0</v>
      </c>
      <c r="AD13" s="3">
        <v>0</v>
      </c>
      <c r="AE13" s="3">
        <v>0</v>
      </c>
      <c r="AF13" s="3">
        <v>0</v>
      </c>
      <c r="AG13" s="3">
        <v>0</v>
      </c>
      <c r="AH13" s="1" t="s">
        <v>11</v>
      </c>
      <c r="AI13" s="17">
        <v>3</v>
      </c>
      <c r="AJ13" s="1"/>
    </row>
    <row r="14" spans="1:36" x14ac:dyDescent="0.2">
      <c r="A14" s="1" t="s">
        <v>45</v>
      </c>
      <c r="B14" s="1" t="s">
        <v>59</v>
      </c>
      <c r="C14" s="1" t="s">
        <v>99</v>
      </c>
      <c r="D14" s="1" t="s">
        <v>108</v>
      </c>
      <c r="E14" s="3">
        <v>122.68888888888888</v>
      </c>
      <c r="F14" s="3">
        <v>8.8888888888888893</v>
      </c>
      <c r="G14" s="3">
        <v>0</v>
      </c>
      <c r="H14" s="3">
        <v>0</v>
      </c>
      <c r="I14" s="3">
        <v>4</v>
      </c>
      <c r="J14" s="3">
        <v>0</v>
      </c>
      <c r="K14" s="3">
        <v>0</v>
      </c>
      <c r="L14" s="3">
        <v>3.3536666666666672</v>
      </c>
      <c r="M14" s="3">
        <v>9.3899999999999988</v>
      </c>
      <c r="N14" s="3">
        <v>0</v>
      </c>
      <c r="O14" s="3">
        <f>SUM(Table2[[#This Row],[Qualified Social Work Staff Hours]:[Other Social Work Staff Hours]])/Table2[[#This Row],[MDS Census]]</f>
        <v>7.6535047998550987E-2</v>
      </c>
      <c r="P14" s="3">
        <v>9.4222222222222225</v>
      </c>
      <c r="Q14" s="3">
        <v>9.8944444444444475</v>
      </c>
      <c r="R14" s="3">
        <f>SUM(Table2[[#This Row],[Qualified Activities Professional Hours]:[Other Activities Professional Hours]])/Table2[[#This Row],[MDS Census]]</f>
        <v>0.15744430356819419</v>
      </c>
      <c r="S14" s="3">
        <v>6.820222222222224</v>
      </c>
      <c r="T14" s="3">
        <v>4.3984444444444444</v>
      </c>
      <c r="U14" s="3">
        <v>0</v>
      </c>
      <c r="V14" s="3">
        <f>SUM(Table2[[#This Row],[Occupational Therapist Hours]:[OT Aide Hours]])/Table2[[#This Row],[MDS Census]]</f>
        <v>9.1439956529614216E-2</v>
      </c>
      <c r="W14" s="3">
        <v>10.528777777777778</v>
      </c>
      <c r="X14" s="3">
        <v>11.028555555555554</v>
      </c>
      <c r="Y14" s="3">
        <v>0</v>
      </c>
      <c r="Z14" s="3">
        <f>SUM(Table2[[#This Row],[Physical Therapist (PT) Hours]:[PT Aide Hours]])/Table2[[#This Row],[MDS Census]]</f>
        <v>0.17570729940228219</v>
      </c>
      <c r="AA14" s="3">
        <v>0</v>
      </c>
      <c r="AB14" s="3">
        <v>0</v>
      </c>
      <c r="AC14" s="3">
        <v>0</v>
      </c>
      <c r="AD14" s="3">
        <v>0</v>
      </c>
      <c r="AE14" s="3">
        <v>0</v>
      </c>
      <c r="AF14" s="3">
        <v>0</v>
      </c>
      <c r="AG14" s="3">
        <v>0</v>
      </c>
      <c r="AH14" s="1" t="s">
        <v>12</v>
      </c>
      <c r="AI14" s="17">
        <v>3</v>
      </c>
      <c r="AJ14" s="1"/>
    </row>
    <row r="15" spans="1:36" x14ac:dyDescent="0.2">
      <c r="A15" s="1" t="s">
        <v>45</v>
      </c>
      <c r="B15" s="1" t="s">
        <v>60</v>
      </c>
      <c r="C15" s="1" t="s">
        <v>100</v>
      </c>
      <c r="D15" s="1" t="s">
        <v>106</v>
      </c>
      <c r="E15" s="3">
        <v>48.611111111111114</v>
      </c>
      <c r="F15" s="3">
        <v>2.4888888888888889</v>
      </c>
      <c r="G15" s="3">
        <v>0</v>
      </c>
      <c r="H15" s="3">
        <v>0</v>
      </c>
      <c r="I15" s="3">
        <v>0</v>
      </c>
      <c r="J15" s="3">
        <v>0</v>
      </c>
      <c r="K15" s="3">
        <v>0</v>
      </c>
      <c r="L15" s="3">
        <v>3.6407777777777772</v>
      </c>
      <c r="M15" s="3">
        <v>4.8083333333333336</v>
      </c>
      <c r="N15" s="3">
        <v>0</v>
      </c>
      <c r="O15" s="3">
        <f>SUM(Table2[[#This Row],[Qualified Social Work Staff Hours]:[Other Social Work Staff Hours]])/Table2[[#This Row],[MDS Census]]</f>
        <v>9.8914285714285718E-2</v>
      </c>
      <c r="P15" s="3">
        <v>0</v>
      </c>
      <c r="Q15" s="3">
        <v>0</v>
      </c>
      <c r="R15" s="3">
        <f>SUM(Table2[[#This Row],[Qualified Activities Professional Hours]:[Other Activities Professional Hours]])/Table2[[#This Row],[MDS Census]]</f>
        <v>0</v>
      </c>
      <c r="S15" s="3">
        <v>2.9082222222222218</v>
      </c>
      <c r="T15" s="3">
        <v>3.1552222222222226</v>
      </c>
      <c r="U15" s="3">
        <v>0</v>
      </c>
      <c r="V15" s="3">
        <f>SUM(Table2[[#This Row],[Occupational Therapist Hours]:[OT Aide Hours]])/Table2[[#This Row],[MDS Census]]</f>
        <v>0.12473371428571428</v>
      </c>
      <c r="W15" s="3">
        <v>1.818888888888889</v>
      </c>
      <c r="X15" s="3">
        <v>4.1885555555555563</v>
      </c>
      <c r="Y15" s="3">
        <v>0</v>
      </c>
      <c r="Z15" s="3">
        <f>SUM(Table2[[#This Row],[Physical Therapist (PT) Hours]:[PT Aide Hours]])/Table2[[#This Row],[MDS Census]]</f>
        <v>0.12358171428571429</v>
      </c>
      <c r="AA15" s="3">
        <v>0</v>
      </c>
      <c r="AB15" s="3">
        <v>0</v>
      </c>
      <c r="AC15" s="3">
        <v>0</v>
      </c>
      <c r="AD15" s="3">
        <v>0</v>
      </c>
      <c r="AE15" s="3">
        <v>0</v>
      </c>
      <c r="AF15" s="3">
        <v>0</v>
      </c>
      <c r="AG15" s="3">
        <v>0</v>
      </c>
      <c r="AH15" s="1" t="s">
        <v>13</v>
      </c>
      <c r="AI15" s="17">
        <v>3</v>
      </c>
      <c r="AJ15" s="1"/>
    </row>
    <row r="16" spans="1:36" x14ac:dyDescent="0.2">
      <c r="A16" s="1" t="s">
        <v>45</v>
      </c>
      <c r="B16" s="1" t="s">
        <v>61</v>
      </c>
      <c r="C16" s="1" t="s">
        <v>100</v>
      </c>
      <c r="D16" s="1" t="s">
        <v>106</v>
      </c>
      <c r="E16" s="3">
        <v>66.711111111111109</v>
      </c>
      <c r="F16" s="3">
        <v>4.916666666666667</v>
      </c>
      <c r="G16" s="3">
        <v>0.36388888888888887</v>
      </c>
      <c r="H16" s="3">
        <v>0.23800000000000002</v>
      </c>
      <c r="I16" s="3">
        <v>0</v>
      </c>
      <c r="J16" s="3">
        <v>0</v>
      </c>
      <c r="K16" s="3">
        <v>0</v>
      </c>
      <c r="L16" s="3">
        <v>5.5230000000000006</v>
      </c>
      <c r="M16" s="3">
        <v>4.9844444444444438</v>
      </c>
      <c r="N16" s="3">
        <v>0</v>
      </c>
      <c r="O16" s="3">
        <f>SUM(Table2[[#This Row],[Qualified Social Work Staff Hours]:[Other Social Work Staff Hours]])/Table2[[#This Row],[MDS Census]]</f>
        <v>7.4716855429713513E-2</v>
      </c>
      <c r="P16" s="3">
        <v>10.553777777777775</v>
      </c>
      <c r="Q16" s="3">
        <v>29.05022222222221</v>
      </c>
      <c r="R16" s="3">
        <f>SUM(Table2[[#This Row],[Qualified Activities Professional Hours]:[Other Activities Professional Hours]])/Table2[[#This Row],[MDS Census]]</f>
        <v>0.593664223850766</v>
      </c>
      <c r="S16" s="3">
        <v>5.7089999999999979</v>
      </c>
      <c r="T16" s="3">
        <v>8.1862222222222218</v>
      </c>
      <c r="U16" s="3">
        <v>0</v>
      </c>
      <c r="V16" s="3">
        <f>SUM(Table2[[#This Row],[Occupational Therapist Hours]:[OT Aide Hours]])/Table2[[#This Row],[MDS Census]]</f>
        <v>0.2082894736842105</v>
      </c>
      <c r="W16" s="3">
        <v>11.949555555555561</v>
      </c>
      <c r="X16" s="3">
        <v>6.376222222222224</v>
      </c>
      <c r="Y16" s="3">
        <v>0</v>
      </c>
      <c r="Z16" s="3">
        <f>SUM(Table2[[#This Row],[Physical Therapist (PT) Hours]:[PT Aide Hours]])/Table2[[#This Row],[MDS Census]]</f>
        <v>0.27470353097934719</v>
      </c>
      <c r="AA16" s="3">
        <v>0</v>
      </c>
      <c r="AB16" s="3">
        <v>0</v>
      </c>
      <c r="AC16" s="3">
        <v>0</v>
      </c>
      <c r="AD16" s="3">
        <v>0</v>
      </c>
      <c r="AE16" s="3">
        <v>0</v>
      </c>
      <c r="AF16" s="3">
        <v>0</v>
      </c>
      <c r="AG16" s="3">
        <v>0</v>
      </c>
      <c r="AH16" s="1" t="s">
        <v>14</v>
      </c>
      <c r="AI16" s="17">
        <v>3</v>
      </c>
      <c r="AJ16" s="1"/>
    </row>
    <row r="17" spans="1:36" x14ac:dyDescent="0.2">
      <c r="A17" s="1" t="s">
        <v>45</v>
      </c>
      <c r="B17" s="1" t="s">
        <v>62</v>
      </c>
      <c r="C17" s="1" t="s">
        <v>92</v>
      </c>
      <c r="D17" s="1" t="s">
        <v>106</v>
      </c>
      <c r="E17" s="3">
        <v>30.433333333333334</v>
      </c>
      <c r="F17" s="3">
        <v>5.333333333333333</v>
      </c>
      <c r="G17" s="3">
        <v>0</v>
      </c>
      <c r="H17" s="3">
        <v>0</v>
      </c>
      <c r="I17" s="3">
        <v>0</v>
      </c>
      <c r="J17" s="3">
        <v>0</v>
      </c>
      <c r="K17" s="3">
        <v>0</v>
      </c>
      <c r="L17" s="3">
        <v>0</v>
      </c>
      <c r="M17" s="3">
        <v>0</v>
      </c>
      <c r="N17" s="3">
        <v>0</v>
      </c>
      <c r="O17" s="3">
        <f>SUM(Table2[[#This Row],[Qualified Social Work Staff Hours]:[Other Social Work Staff Hours]])/Table2[[#This Row],[MDS Census]]</f>
        <v>0</v>
      </c>
      <c r="P17" s="3">
        <v>0</v>
      </c>
      <c r="Q17" s="3">
        <v>13.919444444444444</v>
      </c>
      <c r="R17" s="3">
        <f>SUM(Table2[[#This Row],[Qualified Activities Professional Hours]:[Other Activities Professional Hours]])/Table2[[#This Row],[MDS Census]]</f>
        <v>0.45737495436290615</v>
      </c>
      <c r="S17" s="3">
        <v>0</v>
      </c>
      <c r="T17" s="3">
        <v>0</v>
      </c>
      <c r="U17" s="3">
        <v>0</v>
      </c>
      <c r="V17" s="3">
        <f>SUM(Table2[[#This Row],[Occupational Therapist Hours]:[OT Aide Hours]])/Table2[[#This Row],[MDS Census]]</f>
        <v>0</v>
      </c>
      <c r="W17" s="3">
        <v>0</v>
      </c>
      <c r="X17" s="3">
        <v>0</v>
      </c>
      <c r="Y17" s="3">
        <v>0</v>
      </c>
      <c r="Z17" s="3">
        <f>SUM(Table2[[#This Row],[Physical Therapist (PT) Hours]:[PT Aide Hours]])/Table2[[#This Row],[MDS Census]]</f>
        <v>0</v>
      </c>
      <c r="AA17" s="3">
        <v>0</v>
      </c>
      <c r="AB17" s="3">
        <v>0</v>
      </c>
      <c r="AC17" s="3">
        <v>0</v>
      </c>
      <c r="AD17" s="3">
        <v>0</v>
      </c>
      <c r="AE17" s="3">
        <v>0</v>
      </c>
      <c r="AF17" s="3">
        <v>0</v>
      </c>
      <c r="AG17" s="3">
        <v>0</v>
      </c>
      <c r="AH17" s="1" t="s">
        <v>15</v>
      </c>
      <c r="AI17" s="17">
        <v>3</v>
      </c>
      <c r="AJ17" s="1"/>
    </row>
    <row r="18" spans="1:36" x14ac:dyDescent="0.2">
      <c r="A18" s="1" t="s">
        <v>45</v>
      </c>
      <c r="B18" s="1" t="s">
        <v>63</v>
      </c>
      <c r="C18" s="1" t="s">
        <v>98</v>
      </c>
      <c r="D18" s="1" t="s">
        <v>108</v>
      </c>
      <c r="E18" s="3">
        <v>99.688888888888883</v>
      </c>
      <c r="F18" s="3">
        <v>9.7888888888888896</v>
      </c>
      <c r="G18" s="3">
        <v>0.51388888888888917</v>
      </c>
      <c r="H18" s="3">
        <v>0.61855555555555553</v>
      </c>
      <c r="I18" s="3">
        <v>3.15</v>
      </c>
      <c r="J18" s="3">
        <v>0</v>
      </c>
      <c r="K18" s="3">
        <v>0</v>
      </c>
      <c r="L18" s="3">
        <v>2.2066666666666666</v>
      </c>
      <c r="M18" s="3">
        <v>8.5082222222222228</v>
      </c>
      <c r="N18" s="3">
        <v>0</v>
      </c>
      <c r="O18" s="3">
        <f>SUM(Table2[[#This Row],[Qualified Social Work Staff Hours]:[Other Social Work Staff Hours]])/Table2[[#This Row],[MDS Census]]</f>
        <v>8.5347748551047709E-2</v>
      </c>
      <c r="P18" s="3">
        <v>0</v>
      </c>
      <c r="Q18" s="3">
        <v>12.098777777777771</v>
      </c>
      <c r="R18" s="3">
        <f>SUM(Table2[[#This Row],[Qualified Activities Professional Hours]:[Other Activities Professional Hours]])/Table2[[#This Row],[MDS Census]]</f>
        <v>0.12136535889433789</v>
      </c>
      <c r="S18" s="3">
        <v>2.7034444444444445</v>
      </c>
      <c r="T18" s="3">
        <v>5.1211111111111105</v>
      </c>
      <c r="U18" s="3">
        <v>0</v>
      </c>
      <c r="V18" s="3">
        <f>SUM(Table2[[#This Row],[Occupational Therapist Hours]:[OT Aide Hours]])/Table2[[#This Row],[MDS Census]]</f>
        <v>7.848974587605885E-2</v>
      </c>
      <c r="W18" s="3">
        <v>2.0145555555555554</v>
      </c>
      <c r="X18" s="3">
        <v>7.8445555555555568</v>
      </c>
      <c r="Y18" s="3">
        <v>0</v>
      </c>
      <c r="Z18" s="3">
        <f>SUM(Table2[[#This Row],[Physical Therapist (PT) Hours]:[PT Aide Hours]])/Table2[[#This Row],[MDS Census]]</f>
        <v>9.8898796255015617E-2</v>
      </c>
      <c r="AA18" s="3">
        <v>0</v>
      </c>
      <c r="AB18" s="3">
        <v>5.0153333333333343</v>
      </c>
      <c r="AC18" s="3">
        <v>0</v>
      </c>
      <c r="AD18" s="3">
        <v>0</v>
      </c>
      <c r="AE18" s="3">
        <v>0</v>
      </c>
      <c r="AF18" s="3">
        <v>1.1222222222222222E-2</v>
      </c>
      <c r="AG18" s="3">
        <v>0</v>
      </c>
      <c r="AH18" s="1" t="s">
        <v>16</v>
      </c>
      <c r="AI18" s="17">
        <v>3</v>
      </c>
      <c r="AJ18" s="1"/>
    </row>
    <row r="19" spans="1:36" x14ac:dyDescent="0.2">
      <c r="A19" s="1" t="s">
        <v>45</v>
      </c>
      <c r="B19" s="1" t="s">
        <v>64</v>
      </c>
      <c r="C19" s="1" t="s">
        <v>95</v>
      </c>
      <c r="D19" s="1" t="s">
        <v>106</v>
      </c>
      <c r="E19" s="3">
        <v>112.42222222222222</v>
      </c>
      <c r="F19" s="3">
        <v>6.4</v>
      </c>
      <c r="G19" s="3">
        <v>0.15</v>
      </c>
      <c r="H19" s="3">
        <v>5.4444444444444448E-2</v>
      </c>
      <c r="I19" s="3">
        <v>3.9111111111111088</v>
      </c>
      <c r="J19" s="3">
        <v>0</v>
      </c>
      <c r="K19" s="3">
        <v>0</v>
      </c>
      <c r="L19" s="3">
        <v>7.511555555555554</v>
      </c>
      <c r="M19" s="3">
        <v>0</v>
      </c>
      <c r="N19" s="3">
        <v>6.5964444444444439</v>
      </c>
      <c r="O19" s="3">
        <f>SUM(Table2[[#This Row],[Qualified Social Work Staff Hours]:[Other Social Work Staff Hours]])/Table2[[#This Row],[MDS Census]]</f>
        <v>5.8675627594386243E-2</v>
      </c>
      <c r="P19" s="3">
        <v>0</v>
      </c>
      <c r="Q19" s="3">
        <v>10.573111111111109</v>
      </c>
      <c r="R19" s="3">
        <f>SUM(Table2[[#This Row],[Qualified Activities Professional Hours]:[Other Activities Professional Hours]])/Table2[[#This Row],[MDS Census]]</f>
        <v>9.4048230875667105E-2</v>
      </c>
      <c r="S19" s="3">
        <v>17.157222222222227</v>
      </c>
      <c r="T19" s="3">
        <v>11.093555555555557</v>
      </c>
      <c r="U19" s="3">
        <v>5.2644444444444458</v>
      </c>
      <c r="V19" s="3">
        <f>SUM(Table2[[#This Row],[Occupational Therapist Hours]:[OT Aide Hours]])/Table2[[#This Row],[MDS Census]]</f>
        <v>0.29811919351650529</v>
      </c>
      <c r="W19" s="3">
        <v>12.806444444444447</v>
      </c>
      <c r="X19" s="3">
        <v>21.039000000000001</v>
      </c>
      <c r="Y19" s="3">
        <v>0</v>
      </c>
      <c r="Z19" s="3">
        <f>SUM(Table2[[#This Row],[Physical Therapist (PT) Hours]:[PT Aide Hours]])/Table2[[#This Row],[MDS Census]]</f>
        <v>0.30105653291164264</v>
      </c>
      <c r="AA19" s="3">
        <v>0</v>
      </c>
      <c r="AB19" s="3">
        <v>0</v>
      </c>
      <c r="AC19" s="3">
        <v>0</v>
      </c>
      <c r="AD19" s="3">
        <v>0</v>
      </c>
      <c r="AE19" s="3">
        <v>0</v>
      </c>
      <c r="AF19" s="3">
        <v>0</v>
      </c>
      <c r="AG19" s="3">
        <v>0</v>
      </c>
      <c r="AH19" s="1" t="s">
        <v>17</v>
      </c>
      <c r="AI19" s="17">
        <v>3</v>
      </c>
      <c r="AJ19" s="1"/>
    </row>
    <row r="20" spans="1:36" x14ac:dyDescent="0.2">
      <c r="A20" s="1" t="s">
        <v>45</v>
      </c>
      <c r="B20" s="1" t="s">
        <v>65</v>
      </c>
      <c r="C20" s="1" t="s">
        <v>101</v>
      </c>
      <c r="D20" s="1" t="s">
        <v>107</v>
      </c>
      <c r="E20" s="3">
        <v>94.488888888888894</v>
      </c>
      <c r="F20" s="3">
        <v>5.6888888888888891</v>
      </c>
      <c r="G20" s="3">
        <v>0.54722222222222228</v>
      </c>
      <c r="H20" s="3">
        <v>1.0666666666666667</v>
      </c>
      <c r="I20" s="3">
        <v>2.7966666666666664</v>
      </c>
      <c r="J20" s="3">
        <v>0</v>
      </c>
      <c r="K20" s="3">
        <v>4.8444444444444441</v>
      </c>
      <c r="L20" s="3">
        <v>5.0100000000000025</v>
      </c>
      <c r="M20" s="3">
        <v>1.2E-2</v>
      </c>
      <c r="N20" s="3">
        <v>6.3343333333333334</v>
      </c>
      <c r="O20" s="3">
        <f>SUM(Table2[[#This Row],[Qualified Social Work Staff Hours]:[Other Social Work Staff Hours]])/Table2[[#This Row],[MDS Census]]</f>
        <v>6.7164863593603005E-2</v>
      </c>
      <c r="P20" s="3">
        <v>4.8953333333333342</v>
      </c>
      <c r="Q20" s="3">
        <v>6.6192222222222235</v>
      </c>
      <c r="R20" s="3">
        <f>SUM(Table2[[#This Row],[Qualified Activities Professional Hours]:[Other Activities Professional Hours]])/Table2[[#This Row],[MDS Census]]</f>
        <v>0.12186147695202258</v>
      </c>
      <c r="S20" s="3">
        <v>4.8166666666666682</v>
      </c>
      <c r="T20" s="3">
        <v>12.231666666666667</v>
      </c>
      <c r="U20" s="3">
        <v>0</v>
      </c>
      <c r="V20" s="3">
        <f>SUM(Table2[[#This Row],[Occupational Therapist Hours]:[OT Aide Hours]])/Table2[[#This Row],[MDS Census]]</f>
        <v>0.18042685794920038</v>
      </c>
      <c r="W20" s="3">
        <v>5.4281111111111118</v>
      </c>
      <c r="X20" s="3">
        <v>16.873111111111104</v>
      </c>
      <c r="Y20" s="3">
        <v>0</v>
      </c>
      <c r="Z20" s="3">
        <f>SUM(Table2[[#This Row],[Physical Therapist (PT) Hours]:[PT Aide Hours]])/Table2[[#This Row],[MDS Census]]</f>
        <v>0.23601952022577602</v>
      </c>
      <c r="AA20" s="3">
        <v>0</v>
      </c>
      <c r="AB20" s="3">
        <v>0</v>
      </c>
      <c r="AC20" s="3">
        <v>0</v>
      </c>
      <c r="AD20" s="3">
        <v>0</v>
      </c>
      <c r="AE20" s="3">
        <v>0</v>
      </c>
      <c r="AF20" s="3">
        <v>0</v>
      </c>
      <c r="AG20" s="3">
        <v>0</v>
      </c>
      <c r="AH20" s="1" t="s">
        <v>18</v>
      </c>
      <c r="AI20" s="17">
        <v>3</v>
      </c>
      <c r="AJ20" s="1"/>
    </row>
    <row r="21" spans="1:36" x14ac:dyDescent="0.2">
      <c r="A21" s="1" t="s">
        <v>45</v>
      </c>
      <c r="B21" s="1" t="s">
        <v>66</v>
      </c>
      <c r="C21" s="1" t="s">
        <v>95</v>
      </c>
      <c r="D21" s="1" t="s">
        <v>106</v>
      </c>
      <c r="E21" s="3">
        <v>28.833333333333332</v>
      </c>
      <c r="F21" s="3">
        <v>3.5555555555555554</v>
      </c>
      <c r="G21" s="3">
        <v>0</v>
      </c>
      <c r="H21" s="3">
        <v>0</v>
      </c>
      <c r="I21" s="3">
        <v>4.5333333333333332</v>
      </c>
      <c r="J21" s="3">
        <v>0</v>
      </c>
      <c r="K21" s="3">
        <v>0</v>
      </c>
      <c r="L21" s="3">
        <v>0.90933333333333388</v>
      </c>
      <c r="M21" s="3">
        <v>2.0915555555555558</v>
      </c>
      <c r="N21" s="3">
        <v>0</v>
      </c>
      <c r="O21" s="3">
        <f>SUM(Table2[[#This Row],[Qualified Social Work Staff Hours]:[Other Social Work Staff Hours]])/Table2[[#This Row],[MDS Census]]</f>
        <v>7.2539499036608876E-2</v>
      </c>
      <c r="P21" s="3">
        <v>0</v>
      </c>
      <c r="Q21" s="3">
        <v>0</v>
      </c>
      <c r="R21" s="3">
        <f>SUM(Table2[[#This Row],[Qualified Activities Professional Hours]:[Other Activities Professional Hours]])/Table2[[#This Row],[MDS Census]]</f>
        <v>0</v>
      </c>
      <c r="S21" s="3">
        <v>1.0508888888888885</v>
      </c>
      <c r="T21" s="3">
        <v>3.187555555555555</v>
      </c>
      <c r="U21" s="3">
        <v>0</v>
      </c>
      <c r="V21" s="3">
        <f>SUM(Table2[[#This Row],[Occupational Therapist Hours]:[OT Aide Hours]])/Table2[[#This Row],[MDS Census]]</f>
        <v>0.14699807321772637</v>
      </c>
      <c r="W21" s="3">
        <v>4.8908888888888873</v>
      </c>
      <c r="X21" s="3">
        <v>2.3968888888888893</v>
      </c>
      <c r="Y21" s="3">
        <v>0</v>
      </c>
      <c r="Z21" s="3">
        <f>SUM(Table2[[#This Row],[Physical Therapist (PT) Hours]:[PT Aide Hours]])/Table2[[#This Row],[MDS Census]]</f>
        <v>0.2527552986512524</v>
      </c>
      <c r="AA21" s="3">
        <v>0</v>
      </c>
      <c r="AB21" s="3">
        <v>0</v>
      </c>
      <c r="AC21" s="3">
        <v>0</v>
      </c>
      <c r="AD21" s="3">
        <v>0</v>
      </c>
      <c r="AE21" s="3">
        <v>0</v>
      </c>
      <c r="AF21" s="3">
        <v>0</v>
      </c>
      <c r="AG21" s="3">
        <v>0</v>
      </c>
      <c r="AH21" s="1" t="s">
        <v>19</v>
      </c>
      <c r="AI21" s="17">
        <v>3</v>
      </c>
      <c r="AJ21" s="1"/>
    </row>
    <row r="22" spans="1:36" x14ac:dyDescent="0.2">
      <c r="A22" s="1" t="s">
        <v>45</v>
      </c>
      <c r="B22" s="1" t="s">
        <v>67</v>
      </c>
      <c r="C22" s="1" t="s">
        <v>98</v>
      </c>
      <c r="D22" s="1" t="s">
        <v>108</v>
      </c>
      <c r="E22" s="3">
        <v>50.31111111111111</v>
      </c>
      <c r="F22" s="3">
        <v>0</v>
      </c>
      <c r="G22" s="3">
        <v>0.17777777777777778</v>
      </c>
      <c r="H22" s="3">
        <v>0</v>
      </c>
      <c r="I22" s="3">
        <v>3.3666666666666667</v>
      </c>
      <c r="J22" s="3">
        <v>0</v>
      </c>
      <c r="K22" s="3">
        <v>0</v>
      </c>
      <c r="L22" s="3">
        <v>2.8023333333333333</v>
      </c>
      <c r="M22" s="3">
        <v>5.4222222222222225</v>
      </c>
      <c r="N22" s="3">
        <v>0</v>
      </c>
      <c r="O22" s="3">
        <f>SUM(Table2[[#This Row],[Qualified Social Work Staff Hours]:[Other Social Work Staff Hours]])/Table2[[#This Row],[MDS Census]]</f>
        <v>0.10777385159010601</v>
      </c>
      <c r="P22" s="3">
        <v>9.9805555555555561</v>
      </c>
      <c r="Q22" s="3">
        <v>6.5444444444444443</v>
      </c>
      <c r="R22" s="3">
        <f>SUM(Table2[[#This Row],[Qualified Activities Professional Hours]:[Other Activities Professional Hours]])/Table2[[#This Row],[MDS Census]]</f>
        <v>0.32845627208480566</v>
      </c>
      <c r="S22" s="3">
        <v>4.982777777777776</v>
      </c>
      <c r="T22" s="3">
        <v>6.3263333333333343</v>
      </c>
      <c r="U22" s="3">
        <v>0</v>
      </c>
      <c r="V22" s="3">
        <f>SUM(Table2[[#This Row],[Occupational Therapist Hours]:[OT Aide Hours]])/Table2[[#This Row],[MDS Census]]</f>
        <v>0.22478356890459364</v>
      </c>
      <c r="W22" s="3">
        <v>3.7657777777777781</v>
      </c>
      <c r="X22" s="3">
        <v>5.6698888888888908</v>
      </c>
      <c r="Y22" s="3">
        <v>0</v>
      </c>
      <c r="Z22" s="3">
        <f>SUM(Table2[[#This Row],[Physical Therapist (PT) Hours]:[PT Aide Hours]])/Table2[[#This Row],[MDS Census]]</f>
        <v>0.18754637809187286</v>
      </c>
      <c r="AA22" s="3">
        <v>0</v>
      </c>
      <c r="AB22" s="3">
        <v>0</v>
      </c>
      <c r="AC22" s="3">
        <v>0</v>
      </c>
      <c r="AD22" s="3">
        <v>0</v>
      </c>
      <c r="AE22" s="3">
        <v>0</v>
      </c>
      <c r="AF22" s="3">
        <v>0</v>
      </c>
      <c r="AG22" s="3">
        <v>0</v>
      </c>
      <c r="AH22" s="1" t="s">
        <v>20</v>
      </c>
      <c r="AI22" s="17">
        <v>3</v>
      </c>
      <c r="AJ22" s="1"/>
    </row>
    <row r="23" spans="1:36" x14ac:dyDescent="0.2">
      <c r="A23" s="1" t="s">
        <v>45</v>
      </c>
      <c r="B23" s="1" t="s">
        <v>68</v>
      </c>
      <c r="C23" s="1" t="s">
        <v>95</v>
      </c>
      <c r="D23" s="1" t="s">
        <v>106</v>
      </c>
      <c r="E23" s="3">
        <v>84.388888888888886</v>
      </c>
      <c r="F23" s="3">
        <v>6.4</v>
      </c>
      <c r="G23" s="3">
        <v>0.35555555555555557</v>
      </c>
      <c r="H23" s="3">
        <v>4.6666666666666669E-2</v>
      </c>
      <c r="I23" s="3">
        <v>3.7866666666666662</v>
      </c>
      <c r="J23" s="3">
        <v>0</v>
      </c>
      <c r="K23" s="3">
        <v>0</v>
      </c>
      <c r="L23" s="3">
        <v>2.5212222222222227</v>
      </c>
      <c r="M23" s="3">
        <v>0</v>
      </c>
      <c r="N23" s="3">
        <v>7.0178888888888862</v>
      </c>
      <c r="O23" s="3">
        <f>SUM(Table2[[#This Row],[Qualified Social Work Staff Hours]:[Other Social Work Staff Hours]])/Table2[[#This Row],[MDS Census]]</f>
        <v>8.3161290322580614E-2</v>
      </c>
      <c r="P23" s="3">
        <v>0</v>
      </c>
      <c r="Q23" s="3">
        <v>11.95555555555555</v>
      </c>
      <c r="R23" s="3">
        <f>SUM(Table2[[#This Row],[Qualified Activities Professional Hours]:[Other Activities Professional Hours]])/Table2[[#This Row],[MDS Census]]</f>
        <v>0.14167215273206052</v>
      </c>
      <c r="S23" s="3">
        <v>12.475111111111113</v>
      </c>
      <c r="T23" s="3">
        <v>3.8696666666666673</v>
      </c>
      <c r="U23" s="3">
        <v>0</v>
      </c>
      <c r="V23" s="3">
        <f>SUM(Table2[[#This Row],[Occupational Therapist Hours]:[OT Aide Hours]])/Table2[[#This Row],[MDS Census]]</f>
        <v>0.1936840026333114</v>
      </c>
      <c r="W23" s="3">
        <v>15.389666666666667</v>
      </c>
      <c r="X23" s="3">
        <v>6.7823333333333347</v>
      </c>
      <c r="Y23" s="3">
        <v>0</v>
      </c>
      <c r="Z23" s="3">
        <f>SUM(Table2[[#This Row],[Physical Therapist (PT) Hours]:[PT Aide Hours]])/Table2[[#This Row],[MDS Census]]</f>
        <v>0.26273601053324558</v>
      </c>
      <c r="AA23" s="3">
        <v>0</v>
      </c>
      <c r="AB23" s="3">
        <v>0</v>
      </c>
      <c r="AC23" s="3">
        <v>0</v>
      </c>
      <c r="AD23" s="3">
        <v>0</v>
      </c>
      <c r="AE23" s="3">
        <v>0</v>
      </c>
      <c r="AF23" s="3">
        <v>0</v>
      </c>
      <c r="AG23" s="3">
        <v>0</v>
      </c>
      <c r="AH23" s="1" t="s">
        <v>21</v>
      </c>
      <c r="AI23" s="17">
        <v>3</v>
      </c>
      <c r="AJ23" s="1"/>
    </row>
    <row r="24" spans="1:36" x14ac:dyDescent="0.2">
      <c r="A24" s="1" t="s">
        <v>45</v>
      </c>
      <c r="B24" s="1" t="s">
        <v>69</v>
      </c>
      <c r="C24" s="1" t="s">
        <v>102</v>
      </c>
      <c r="D24" s="1" t="s">
        <v>107</v>
      </c>
      <c r="E24" s="3">
        <v>119.42222222222222</v>
      </c>
      <c r="F24" s="3">
        <v>5.333333333333333</v>
      </c>
      <c r="G24" s="3">
        <v>0</v>
      </c>
      <c r="H24" s="3">
        <v>0</v>
      </c>
      <c r="I24" s="3">
        <v>0</v>
      </c>
      <c r="J24" s="3">
        <v>0</v>
      </c>
      <c r="K24" s="3">
        <v>0</v>
      </c>
      <c r="L24" s="3">
        <v>5.2383333333333333</v>
      </c>
      <c r="M24" s="3">
        <v>5.3441111111111113</v>
      </c>
      <c r="N24" s="3">
        <v>5.6580000000000004</v>
      </c>
      <c r="O24" s="3">
        <f>SUM(Table2[[#This Row],[Qualified Social Work Staff Hours]:[Other Social Work Staff Hours]])/Table2[[#This Row],[MDS Census]]</f>
        <v>9.2127837737253457E-2</v>
      </c>
      <c r="P24" s="3">
        <v>6.9781111111111107</v>
      </c>
      <c r="Q24" s="3">
        <v>11.897111111111109</v>
      </c>
      <c r="R24" s="3">
        <f>SUM(Table2[[#This Row],[Qualified Activities Professional Hours]:[Other Activities Professional Hours]])/Table2[[#This Row],[MDS Census]]</f>
        <v>0.15805452177149237</v>
      </c>
      <c r="S24" s="3">
        <v>4.3121111111111121</v>
      </c>
      <c r="T24" s="3">
        <v>6.0003333333333329</v>
      </c>
      <c r="U24" s="3">
        <v>0</v>
      </c>
      <c r="V24" s="3">
        <f>SUM(Table2[[#This Row],[Occupational Therapist Hours]:[OT Aide Hours]])/Table2[[#This Row],[MDS Census]]</f>
        <v>8.635280982508374E-2</v>
      </c>
      <c r="W24" s="3">
        <v>6.1339999999999995</v>
      </c>
      <c r="X24" s="3">
        <v>11.193666666666669</v>
      </c>
      <c r="Y24" s="3">
        <v>0</v>
      </c>
      <c r="Z24" s="3">
        <f>SUM(Table2[[#This Row],[Physical Therapist (PT) Hours]:[PT Aide Hours]])/Table2[[#This Row],[MDS Census]]</f>
        <v>0.14509583178265725</v>
      </c>
      <c r="AA24" s="3">
        <v>0</v>
      </c>
      <c r="AB24" s="3">
        <v>0</v>
      </c>
      <c r="AC24" s="3">
        <v>0</v>
      </c>
      <c r="AD24" s="3">
        <v>0</v>
      </c>
      <c r="AE24" s="3">
        <v>0</v>
      </c>
      <c r="AF24" s="3">
        <v>0</v>
      </c>
      <c r="AG24" s="3">
        <v>0</v>
      </c>
      <c r="AH24" s="1" t="s">
        <v>22</v>
      </c>
      <c r="AI24" s="17">
        <v>3</v>
      </c>
      <c r="AJ24" s="1"/>
    </row>
    <row r="25" spans="1:36" x14ac:dyDescent="0.2">
      <c r="A25" s="1" t="s">
        <v>45</v>
      </c>
      <c r="B25" s="1" t="s">
        <v>70</v>
      </c>
      <c r="C25" s="1" t="s">
        <v>95</v>
      </c>
      <c r="D25" s="1" t="s">
        <v>106</v>
      </c>
      <c r="E25" s="3">
        <v>25.244444444444444</v>
      </c>
      <c r="F25" s="3">
        <v>4.0888888888888886</v>
      </c>
      <c r="G25" s="3">
        <v>0</v>
      </c>
      <c r="H25" s="3">
        <v>0</v>
      </c>
      <c r="I25" s="3">
        <v>5.6888888888888891</v>
      </c>
      <c r="J25" s="3">
        <v>0</v>
      </c>
      <c r="K25" s="3">
        <v>0</v>
      </c>
      <c r="L25" s="3">
        <v>1.8973333333333327</v>
      </c>
      <c r="M25" s="3">
        <v>4.4444444444444446</v>
      </c>
      <c r="N25" s="3">
        <v>0</v>
      </c>
      <c r="O25" s="3">
        <f>SUM(Table2[[#This Row],[Qualified Social Work Staff Hours]:[Other Social Work Staff Hours]])/Table2[[#This Row],[MDS Census]]</f>
        <v>0.17605633802816903</v>
      </c>
      <c r="P25" s="3">
        <v>0</v>
      </c>
      <c r="Q25" s="3">
        <v>0</v>
      </c>
      <c r="R25" s="3">
        <f>SUM(Table2[[#This Row],[Qualified Activities Professional Hours]:[Other Activities Professional Hours]])/Table2[[#This Row],[MDS Census]]</f>
        <v>0</v>
      </c>
      <c r="S25" s="3">
        <v>2.2190000000000003</v>
      </c>
      <c r="T25" s="3">
        <v>1.2237777777777779</v>
      </c>
      <c r="U25" s="3">
        <v>0</v>
      </c>
      <c r="V25" s="3">
        <f>SUM(Table2[[#This Row],[Occupational Therapist Hours]:[OT Aide Hours]])/Table2[[#This Row],[MDS Census]]</f>
        <v>0.13637764084507045</v>
      </c>
      <c r="W25" s="3">
        <v>5.903777777777778</v>
      </c>
      <c r="X25" s="3">
        <v>0.34677777777777774</v>
      </c>
      <c r="Y25" s="3">
        <v>0</v>
      </c>
      <c r="Z25" s="3">
        <f>SUM(Table2[[#This Row],[Physical Therapist (PT) Hours]:[PT Aide Hours]])/Table2[[#This Row],[MDS Census]]</f>
        <v>0.24760123239436621</v>
      </c>
      <c r="AA25" s="3">
        <v>0</v>
      </c>
      <c r="AB25" s="3">
        <v>0</v>
      </c>
      <c r="AC25" s="3">
        <v>0</v>
      </c>
      <c r="AD25" s="3">
        <v>0</v>
      </c>
      <c r="AE25" s="3">
        <v>0</v>
      </c>
      <c r="AF25" s="3">
        <v>0</v>
      </c>
      <c r="AG25" s="3">
        <v>0</v>
      </c>
      <c r="AH25" s="1" t="s">
        <v>23</v>
      </c>
      <c r="AI25" s="17">
        <v>3</v>
      </c>
      <c r="AJ25" s="1"/>
    </row>
    <row r="26" spans="1:36" x14ac:dyDescent="0.2">
      <c r="A26" s="1" t="s">
        <v>45</v>
      </c>
      <c r="B26" s="1" t="s">
        <v>71</v>
      </c>
      <c r="C26" s="1" t="s">
        <v>103</v>
      </c>
      <c r="D26" s="1" t="s">
        <v>107</v>
      </c>
      <c r="E26" s="3">
        <v>162.8111111111111</v>
      </c>
      <c r="F26" s="3">
        <v>10.18</v>
      </c>
      <c r="G26" s="3">
        <v>0</v>
      </c>
      <c r="H26" s="3">
        <v>0</v>
      </c>
      <c r="I26" s="3">
        <v>0</v>
      </c>
      <c r="J26" s="3">
        <v>0</v>
      </c>
      <c r="K26" s="3">
        <v>0</v>
      </c>
      <c r="L26" s="3">
        <v>5.5584444444444427</v>
      </c>
      <c r="M26" s="3">
        <v>28.591111111111108</v>
      </c>
      <c r="N26" s="3">
        <v>0</v>
      </c>
      <c r="O26" s="3">
        <f>SUM(Table2[[#This Row],[Qualified Social Work Staff Hours]:[Other Social Work Staff Hours]])/Table2[[#This Row],[MDS Census]]</f>
        <v>0.17560909028867808</v>
      </c>
      <c r="P26" s="3">
        <v>9.4222222222222225</v>
      </c>
      <c r="Q26" s="3">
        <v>21.714444444444442</v>
      </c>
      <c r="R26" s="3">
        <f>SUM(Table2[[#This Row],[Qualified Activities Professional Hours]:[Other Activities Professional Hours]])/Table2[[#This Row],[MDS Census]]</f>
        <v>0.19124411383334469</v>
      </c>
      <c r="S26" s="3">
        <v>14.102777777777776</v>
      </c>
      <c r="T26" s="3">
        <v>19.78455555555556</v>
      </c>
      <c r="U26" s="3">
        <v>0</v>
      </c>
      <c r="V26" s="3">
        <f>SUM(Table2[[#This Row],[Occupational Therapist Hours]:[OT Aide Hours]])/Table2[[#This Row],[MDS Census]]</f>
        <v>0.20813894765577018</v>
      </c>
      <c r="W26" s="3">
        <v>14.667444444444444</v>
      </c>
      <c r="X26" s="3">
        <v>27.859111111111108</v>
      </c>
      <c r="Y26" s="3">
        <v>5.3023333333333325</v>
      </c>
      <c r="Z26" s="3">
        <f>SUM(Table2[[#This Row],[Physical Therapist (PT) Hours]:[PT Aide Hours]])/Table2[[#This Row],[MDS Census]]</f>
        <v>0.29376919402170204</v>
      </c>
      <c r="AA26" s="3">
        <v>0</v>
      </c>
      <c r="AB26" s="3">
        <v>0</v>
      </c>
      <c r="AC26" s="3">
        <v>0</v>
      </c>
      <c r="AD26" s="3">
        <v>0</v>
      </c>
      <c r="AE26" s="3">
        <v>0</v>
      </c>
      <c r="AF26" s="3">
        <v>0</v>
      </c>
      <c r="AG26" s="3">
        <v>0</v>
      </c>
      <c r="AH26" s="1" t="s">
        <v>24</v>
      </c>
      <c r="AI26" s="17">
        <v>3</v>
      </c>
      <c r="AJ26" s="1"/>
    </row>
    <row r="27" spans="1:36" x14ac:dyDescent="0.2">
      <c r="A27" s="1" t="s">
        <v>45</v>
      </c>
      <c r="B27" s="1" t="s">
        <v>72</v>
      </c>
      <c r="C27" s="1" t="s">
        <v>104</v>
      </c>
      <c r="D27" s="1" t="s">
        <v>106</v>
      </c>
      <c r="E27" s="3">
        <v>106.51111111111111</v>
      </c>
      <c r="F27" s="3">
        <v>5.6888888888888891</v>
      </c>
      <c r="G27" s="3">
        <v>0.65</v>
      </c>
      <c r="H27" s="3">
        <v>0.4777777777777778</v>
      </c>
      <c r="I27" s="3">
        <v>3.7083333333333335</v>
      </c>
      <c r="J27" s="3">
        <v>0</v>
      </c>
      <c r="K27" s="3">
        <v>0</v>
      </c>
      <c r="L27" s="3">
        <v>1.6416666666666666</v>
      </c>
      <c r="M27" s="3">
        <v>5.7249999999999996</v>
      </c>
      <c r="N27" s="3">
        <v>0</v>
      </c>
      <c r="O27" s="3">
        <f>SUM(Table2[[#This Row],[Qualified Social Work Staff Hours]:[Other Social Work Staff Hours]])/Table2[[#This Row],[MDS Census]]</f>
        <v>5.3750260796995616E-2</v>
      </c>
      <c r="P27" s="3">
        <v>5.4861111111111107</v>
      </c>
      <c r="Q27" s="3">
        <v>12.158333333333333</v>
      </c>
      <c r="R27" s="3">
        <f>SUM(Table2[[#This Row],[Qualified Activities Professional Hours]:[Other Activities Professional Hours]])/Table2[[#This Row],[MDS Census]]</f>
        <v>0.16565825161694139</v>
      </c>
      <c r="S27" s="3">
        <v>4.416666666666667</v>
      </c>
      <c r="T27" s="3">
        <v>3.7472222222222222</v>
      </c>
      <c r="U27" s="3">
        <v>0</v>
      </c>
      <c r="V27" s="3">
        <f>SUM(Table2[[#This Row],[Occupational Therapist Hours]:[OT Aide Hours]])/Table2[[#This Row],[MDS Census]]</f>
        <v>7.6648237012309633E-2</v>
      </c>
      <c r="W27" s="3">
        <v>9.0277777777777786</v>
      </c>
      <c r="X27" s="3">
        <v>3.4472222222222224</v>
      </c>
      <c r="Y27" s="3">
        <v>0</v>
      </c>
      <c r="Z27" s="3">
        <f>SUM(Table2[[#This Row],[Physical Therapist (PT) Hours]:[PT Aide Hours]])/Table2[[#This Row],[MDS Census]]</f>
        <v>0.11712393073231799</v>
      </c>
      <c r="AA27" s="3">
        <v>0</v>
      </c>
      <c r="AB27" s="3">
        <v>0</v>
      </c>
      <c r="AC27" s="3">
        <v>0</v>
      </c>
      <c r="AD27" s="3">
        <v>0</v>
      </c>
      <c r="AE27" s="3">
        <v>0</v>
      </c>
      <c r="AF27" s="3">
        <v>0.16944444444444445</v>
      </c>
      <c r="AG27" s="3">
        <v>0</v>
      </c>
      <c r="AH27" s="1" t="s">
        <v>25</v>
      </c>
      <c r="AI27" s="17">
        <v>3</v>
      </c>
      <c r="AJ27" s="1"/>
    </row>
    <row r="28" spans="1:36" x14ac:dyDescent="0.2">
      <c r="A28" s="1" t="s">
        <v>45</v>
      </c>
      <c r="B28" s="1" t="s">
        <v>73</v>
      </c>
      <c r="C28" s="1" t="s">
        <v>97</v>
      </c>
      <c r="D28" s="1" t="s">
        <v>107</v>
      </c>
      <c r="E28" s="3">
        <v>86.333333333333329</v>
      </c>
      <c r="F28" s="3">
        <v>5.4222222222222225</v>
      </c>
      <c r="G28" s="3">
        <v>0.51911111111111052</v>
      </c>
      <c r="H28" s="3">
        <v>0.6022222222222221</v>
      </c>
      <c r="I28" s="3">
        <v>3.1833333333333331</v>
      </c>
      <c r="J28" s="3">
        <v>0</v>
      </c>
      <c r="K28" s="3">
        <v>5.1555555555555559</v>
      </c>
      <c r="L28" s="3">
        <v>2.8888888888888884</v>
      </c>
      <c r="M28" s="3">
        <v>13.97111111111111</v>
      </c>
      <c r="N28" s="3">
        <v>0</v>
      </c>
      <c r="O28" s="3">
        <f>SUM(Table2[[#This Row],[Qualified Social Work Staff Hours]:[Other Social Work Staff Hours]])/Table2[[#This Row],[MDS Census]]</f>
        <v>0.16182754182754183</v>
      </c>
      <c r="P28" s="3">
        <v>0</v>
      </c>
      <c r="Q28" s="3">
        <v>11.965</v>
      </c>
      <c r="R28" s="3">
        <f>SUM(Table2[[#This Row],[Qualified Activities Professional Hours]:[Other Activities Professional Hours]])/Table2[[#This Row],[MDS Census]]</f>
        <v>0.13859073359073359</v>
      </c>
      <c r="S28" s="3">
        <v>2.6762222222222225</v>
      </c>
      <c r="T28" s="3">
        <v>9.3612222222222208</v>
      </c>
      <c r="U28" s="3">
        <v>0</v>
      </c>
      <c r="V28" s="3">
        <f>SUM(Table2[[#This Row],[Occupational Therapist Hours]:[OT Aide Hours]])/Table2[[#This Row],[MDS Census]]</f>
        <v>0.13942985842985842</v>
      </c>
      <c r="W28" s="3">
        <v>4.5399999999999991</v>
      </c>
      <c r="X28" s="3">
        <v>6.8670000000000009</v>
      </c>
      <c r="Y28" s="3">
        <v>0</v>
      </c>
      <c r="Z28" s="3">
        <f>SUM(Table2[[#This Row],[Physical Therapist (PT) Hours]:[PT Aide Hours]])/Table2[[#This Row],[MDS Census]]</f>
        <v>0.13212741312741313</v>
      </c>
      <c r="AA28" s="3">
        <v>0</v>
      </c>
      <c r="AB28" s="3">
        <v>5.5166666666666666</v>
      </c>
      <c r="AC28" s="3">
        <v>0</v>
      </c>
      <c r="AD28" s="3">
        <v>0</v>
      </c>
      <c r="AE28" s="3">
        <v>0</v>
      </c>
      <c r="AF28" s="3">
        <v>0</v>
      </c>
      <c r="AG28" s="3">
        <v>0</v>
      </c>
      <c r="AH28" s="1" t="s">
        <v>26</v>
      </c>
      <c r="AI28" s="17">
        <v>3</v>
      </c>
      <c r="AJ28" s="1"/>
    </row>
    <row r="29" spans="1:36" x14ac:dyDescent="0.2">
      <c r="A29" s="1" t="s">
        <v>45</v>
      </c>
      <c r="B29" s="1" t="s">
        <v>74</v>
      </c>
      <c r="C29" s="1" t="s">
        <v>105</v>
      </c>
      <c r="D29" s="1" t="s">
        <v>107</v>
      </c>
      <c r="E29" s="3">
        <v>67.12222222222222</v>
      </c>
      <c r="F29" s="3">
        <v>4.8888888888888893</v>
      </c>
      <c r="G29" s="3">
        <v>1.6444444444444444</v>
      </c>
      <c r="H29" s="3">
        <v>0.41666666666666669</v>
      </c>
      <c r="I29" s="3">
        <v>2.1638888888888888</v>
      </c>
      <c r="J29" s="3">
        <v>0</v>
      </c>
      <c r="K29" s="3">
        <v>0</v>
      </c>
      <c r="L29" s="3">
        <v>5.3683333333333332</v>
      </c>
      <c r="M29" s="3">
        <v>5.1555555555555559</v>
      </c>
      <c r="N29" s="3">
        <v>0</v>
      </c>
      <c r="O29" s="3">
        <f>SUM(Table2[[#This Row],[Qualified Social Work Staff Hours]:[Other Social Work Staff Hours]])/Table2[[#This Row],[MDS Census]]</f>
        <v>7.6808475417977168E-2</v>
      </c>
      <c r="P29" s="3">
        <v>5.2444444444444445</v>
      </c>
      <c r="Q29" s="3">
        <v>13.284444444444446</v>
      </c>
      <c r="R29" s="3">
        <f>SUM(Table2[[#This Row],[Qualified Activities Professional Hours]:[Other Activities Professional Hours]])/Table2[[#This Row],[MDS Census]]</f>
        <v>0.27604701208409205</v>
      </c>
      <c r="S29" s="3">
        <v>5.2654444444444435</v>
      </c>
      <c r="T29" s="3">
        <v>5.6670000000000007</v>
      </c>
      <c r="U29" s="3">
        <v>0</v>
      </c>
      <c r="V29" s="3">
        <f>SUM(Table2[[#This Row],[Occupational Therapist Hours]:[OT Aide Hours]])/Table2[[#This Row],[MDS Census]]</f>
        <v>0.16287369640787949</v>
      </c>
      <c r="W29" s="3">
        <v>5.2318888888888884</v>
      </c>
      <c r="X29" s="3">
        <v>5.2165555555555549</v>
      </c>
      <c r="Y29" s="3">
        <v>0</v>
      </c>
      <c r="Z29" s="3">
        <f>SUM(Table2[[#This Row],[Physical Therapist (PT) Hours]:[PT Aide Hours]])/Table2[[#This Row],[MDS Census]]</f>
        <v>0.15566296970700216</v>
      </c>
      <c r="AA29" s="3">
        <v>0</v>
      </c>
      <c r="AB29" s="3">
        <v>0</v>
      </c>
      <c r="AC29" s="3">
        <v>0</v>
      </c>
      <c r="AD29" s="3">
        <v>0</v>
      </c>
      <c r="AE29" s="3">
        <v>0</v>
      </c>
      <c r="AF29" s="3">
        <v>0</v>
      </c>
      <c r="AG29" s="3">
        <v>0</v>
      </c>
      <c r="AH29" s="1" t="s">
        <v>27</v>
      </c>
      <c r="AI29" s="17">
        <v>3</v>
      </c>
      <c r="AJ29" s="1"/>
    </row>
    <row r="30" spans="1:36" x14ac:dyDescent="0.2">
      <c r="A30" s="1" t="s">
        <v>45</v>
      </c>
      <c r="B30" s="1" t="s">
        <v>75</v>
      </c>
      <c r="C30" s="1" t="s">
        <v>96</v>
      </c>
      <c r="D30" s="1" t="s">
        <v>106</v>
      </c>
      <c r="E30" s="3">
        <v>84.733333333333334</v>
      </c>
      <c r="F30" s="3">
        <v>5.1555555555555559</v>
      </c>
      <c r="G30" s="3">
        <v>0.53444444444444472</v>
      </c>
      <c r="H30" s="3">
        <v>0.50522222222222235</v>
      </c>
      <c r="I30" s="3">
        <v>3.3</v>
      </c>
      <c r="J30" s="3">
        <v>0</v>
      </c>
      <c r="K30" s="3">
        <v>0</v>
      </c>
      <c r="L30" s="3">
        <v>4.3909999999999991</v>
      </c>
      <c r="M30" s="3">
        <v>7.1298888888888881</v>
      </c>
      <c r="N30" s="3">
        <v>0</v>
      </c>
      <c r="O30" s="3">
        <f>SUM(Table2[[#This Row],[Qualified Social Work Staff Hours]:[Other Social Work Staff Hours]])/Table2[[#This Row],[MDS Census]]</f>
        <v>8.4145030159979012E-2</v>
      </c>
      <c r="P30" s="3">
        <v>0</v>
      </c>
      <c r="Q30" s="3">
        <v>15.905444444444447</v>
      </c>
      <c r="R30" s="3">
        <f>SUM(Table2[[#This Row],[Qualified Activities Professional Hours]:[Other Activities Professional Hours]])/Table2[[#This Row],[MDS Census]]</f>
        <v>0.18771177550485185</v>
      </c>
      <c r="S30" s="3">
        <v>4.0676666666666668</v>
      </c>
      <c r="T30" s="3">
        <v>5.6297777777777789</v>
      </c>
      <c r="U30" s="3">
        <v>0</v>
      </c>
      <c r="V30" s="3">
        <f>SUM(Table2[[#This Row],[Occupational Therapist Hours]:[OT Aide Hours]])/Table2[[#This Row],[MDS Census]]</f>
        <v>0.11444662995017049</v>
      </c>
      <c r="W30" s="3">
        <v>4.4607777777777775</v>
      </c>
      <c r="X30" s="3">
        <v>1.534888888888889</v>
      </c>
      <c r="Y30" s="3">
        <v>0</v>
      </c>
      <c r="Z30" s="3">
        <f>SUM(Table2[[#This Row],[Physical Therapist (PT) Hours]:[PT Aide Hours]])/Table2[[#This Row],[MDS Census]]</f>
        <v>7.0759244689221082E-2</v>
      </c>
      <c r="AA30" s="3">
        <v>0</v>
      </c>
      <c r="AB30" s="3">
        <v>5.158555555555556</v>
      </c>
      <c r="AC30" s="3">
        <v>0</v>
      </c>
      <c r="AD30" s="3">
        <v>0</v>
      </c>
      <c r="AE30" s="3">
        <v>0</v>
      </c>
      <c r="AF30" s="3">
        <v>4.4444444444444446E-2</v>
      </c>
      <c r="AG30" s="3">
        <v>0</v>
      </c>
      <c r="AH30" s="1" t="s">
        <v>28</v>
      </c>
      <c r="AI30" s="17">
        <v>3</v>
      </c>
      <c r="AJ30" s="1"/>
    </row>
    <row r="31" spans="1:36" x14ac:dyDescent="0.2">
      <c r="A31" s="1" t="s">
        <v>45</v>
      </c>
      <c r="B31" s="1" t="s">
        <v>76</v>
      </c>
      <c r="C31" s="1" t="s">
        <v>95</v>
      </c>
      <c r="D31" s="1" t="s">
        <v>106</v>
      </c>
      <c r="E31" s="3">
        <v>59.911111111111111</v>
      </c>
      <c r="F31" s="3">
        <v>30.386111111111113</v>
      </c>
      <c r="G31" s="3">
        <v>0</v>
      </c>
      <c r="H31" s="3">
        <v>0</v>
      </c>
      <c r="I31" s="3">
        <v>0</v>
      </c>
      <c r="J31" s="3">
        <v>0</v>
      </c>
      <c r="K31" s="3">
        <v>0</v>
      </c>
      <c r="L31" s="3">
        <v>1.3235555555555554</v>
      </c>
      <c r="M31" s="3">
        <v>0</v>
      </c>
      <c r="N31" s="3">
        <v>0</v>
      </c>
      <c r="O31" s="3">
        <f>SUM(Table2[[#This Row],[Qualified Social Work Staff Hours]:[Other Social Work Staff Hours]])/Table2[[#This Row],[MDS Census]]</f>
        <v>0</v>
      </c>
      <c r="P31" s="3">
        <v>0</v>
      </c>
      <c r="Q31" s="3">
        <v>18.558333333333334</v>
      </c>
      <c r="R31" s="3">
        <f>SUM(Table2[[#This Row],[Qualified Activities Professional Hours]:[Other Activities Professional Hours]])/Table2[[#This Row],[MDS Census]]</f>
        <v>0.30976446587537093</v>
      </c>
      <c r="S31" s="3">
        <v>4.2786666666666662</v>
      </c>
      <c r="T31" s="3">
        <v>4.476</v>
      </c>
      <c r="U31" s="3">
        <v>0</v>
      </c>
      <c r="V31" s="3">
        <f>SUM(Table2[[#This Row],[Occupational Therapist Hours]:[OT Aide Hours]])/Table2[[#This Row],[MDS Census]]</f>
        <v>0.14612759643916912</v>
      </c>
      <c r="W31" s="3">
        <v>4.2997777777777788</v>
      </c>
      <c r="X31" s="3">
        <v>4.8268888888888881</v>
      </c>
      <c r="Y31" s="3">
        <v>0</v>
      </c>
      <c r="Z31" s="3">
        <f>SUM(Table2[[#This Row],[Physical Therapist (PT) Hours]:[PT Aide Hours]])/Table2[[#This Row],[MDS Census]]</f>
        <v>0.15233679525222552</v>
      </c>
      <c r="AA31" s="3">
        <v>0</v>
      </c>
      <c r="AB31" s="3">
        <v>0</v>
      </c>
      <c r="AC31" s="3">
        <v>0</v>
      </c>
      <c r="AD31" s="3">
        <v>0</v>
      </c>
      <c r="AE31" s="3">
        <v>0</v>
      </c>
      <c r="AF31" s="3">
        <v>0</v>
      </c>
      <c r="AG31" s="3">
        <v>0</v>
      </c>
      <c r="AH31" s="1" t="s">
        <v>29</v>
      </c>
      <c r="AI31" s="17">
        <v>3</v>
      </c>
      <c r="AJ31" s="1"/>
    </row>
    <row r="32" spans="1:36" x14ac:dyDescent="0.2">
      <c r="A32" s="1" t="s">
        <v>45</v>
      </c>
      <c r="B32" s="1" t="s">
        <v>77</v>
      </c>
      <c r="C32" s="1" t="s">
        <v>95</v>
      </c>
      <c r="D32" s="1" t="s">
        <v>106</v>
      </c>
      <c r="E32" s="3">
        <v>82.022222222222226</v>
      </c>
      <c r="F32" s="3">
        <v>10.622222222222222</v>
      </c>
      <c r="G32" s="3">
        <v>0.72222222222222221</v>
      </c>
      <c r="H32" s="3">
        <v>0</v>
      </c>
      <c r="I32" s="3">
        <v>1.516111111111111</v>
      </c>
      <c r="J32" s="3">
        <v>0</v>
      </c>
      <c r="K32" s="3">
        <v>0</v>
      </c>
      <c r="L32" s="3">
        <v>2.895</v>
      </c>
      <c r="M32" s="3">
        <v>0</v>
      </c>
      <c r="N32" s="3">
        <v>0</v>
      </c>
      <c r="O32" s="3">
        <f>SUM(Table2[[#This Row],[Qualified Social Work Staff Hours]:[Other Social Work Staff Hours]])/Table2[[#This Row],[MDS Census]]</f>
        <v>0</v>
      </c>
      <c r="P32" s="3">
        <v>5.2444444444444445</v>
      </c>
      <c r="Q32" s="3">
        <v>23.4</v>
      </c>
      <c r="R32" s="3">
        <f>SUM(Table2[[#This Row],[Qualified Activities Professional Hours]:[Other Activities Professional Hours]])/Table2[[#This Row],[MDS Census]]</f>
        <v>0.34922785153075042</v>
      </c>
      <c r="S32" s="3">
        <v>0.61299999999999999</v>
      </c>
      <c r="T32" s="3">
        <v>4.6977777777777776</v>
      </c>
      <c r="U32" s="3">
        <v>0</v>
      </c>
      <c r="V32" s="3">
        <f>SUM(Table2[[#This Row],[Occupational Therapist Hours]:[OT Aide Hours]])/Table2[[#This Row],[MDS Census]]</f>
        <v>6.474803576266594E-2</v>
      </c>
      <c r="W32" s="3">
        <v>0.30877777777777782</v>
      </c>
      <c r="X32" s="3">
        <v>5.0347777777777774</v>
      </c>
      <c r="Y32" s="3">
        <v>0</v>
      </c>
      <c r="Z32" s="3">
        <f>SUM(Table2[[#This Row],[Physical Therapist (PT) Hours]:[PT Aide Hours]])/Table2[[#This Row],[MDS Census]]</f>
        <v>6.5147656461663497E-2</v>
      </c>
      <c r="AA32" s="3">
        <v>0</v>
      </c>
      <c r="AB32" s="3">
        <v>0</v>
      </c>
      <c r="AC32" s="3">
        <v>0</v>
      </c>
      <c r="AD32" s="3">
        <v>0</v>
      </c>
      <c r="AE32" s="3">
        <v>0</v>
      </c>
      <c r="AF32" s="3">
        <v>0</v>
      </c>
      <c r="AG32" s="3">
        <v>0</v>
      </c>
      <c r="AH32" s="1" t="s">
        <v>30</v>
      </c>
      <c r="AI32" s="17">
        <v>3</v>
      </c>
      <c r="AJ32" s="1"/>
    </row>
    <row r="33" spans="1:36" x14ac:dyDescent="0.2">
      <c r="A33" s="1" t="s">
        <v>45</v>
      </c>
      <c r="B33" s="1" t="s">
        <v>78</v>
      </c>
      <c r="C33" s="1" t="s">
        <v>98</v>
      </c>
      <c r="D33" s="1" t="s">
        <v>108</v>
      </c>
      <c r="E33" s="3">
        <v>92.344444444444449</v>
      </c>
      <c r="F33" s="3">
        <v>3.3777777777777778</v>
      </c>
      <c r="G33" s="3">
        <v>0.35</v>
      </c>
      <c r="H33" s="3">
        <v>1.7694444444444444</v>
      </c>
      <c r="I33" s="3">
        <v>4.1546666666666665</v>
      </c>
      <c r="J33" s="3">
        <v>0</v>
      </c>
      <c r="K33" s="3">
        <v>0</v>
      </c>
      <c r="L33" s="3">
        <v>3.9277777777777776</v>
      </c>
      <c r="M33" s="3">
        <v>5.3066666666666666</v>
      </c>
      <c r="N33" s="3">
        <v>0</v>
      </c>
      <c r="O33" s="3">
        <f>SUM(Table2[[#This Row],[Qualified Social Work Staff Hours]:[Other Social Work Staff Hours]])/Table2[[#This Row],[MDS Census]]</f>
        <v>5.7466008903862345E-2</v>
      </c>
      <c r="P33" s="3">
        <v>5.3955555555555561</v>
      </c>
      <c r="Q33" s="3">
        <v>10.633333333333333</v>
      </c>
      <c r="R33" s="3">
        <f>SUM(Table2[[#This Row],[Qualified Activities Professional Hours]:[Other Activities Professional Hours]])/Table2[[#This Row],[MDS Census]]</f>
        <v>0.17357718686078691</v>
      </c>
      <c r="S33" s="3">
        <v>7.8194444444444446</v>
      </c>
      <c r="T33" s="3">
        <v>7.6735555555555539</v>
      </c>
      <c r="U33" s="3">
        <v>0</v>
      </c>
      <c r="V33" s="3">
        <f>SUM(Table2[[#This Row],[Occupational Therapist Hours]:[OT Aide Hours]])/Table2[[#This Row],[MDS Census]]</f>
        <v>0.16777403441222474</v>
      </c>
      <c r="W33" s="3">
        <v>10.063888888888888</v>
      </c>
      <c r="X33" s="3">
        <v>11.922777777777778</v>
      </c>
      <c r="Y33" s="3">
        <v>0</v>
      </c>
      <c r="Z33" s="3">
        <f>SUM(Table2[[#This Row],[Physical Therapist (PT) Hours]:[PT Aide Hours]])/Table2[[#This Row],[MDS Census]]</f>
        <v>0.23809409216700755</v>
      </c>
      <c r="AA33" s="3">
        <v>0</v>
      </c>
      <c r="AB33" s="3">
        <v>0</v>
      </c>
      <c r="AC33" s="3">
        <v>0</v>
      </c>
      <c r="AD33" s="3">
        <v>0</v>
      </c>
      <c r="AE33" s="3">
        <v>0</v>
      </c>
      <c r="AF33" s="3">
        <v>0</v>
      </c>
      <c r="AG33" s="3">
        <v>0</v>
      </c>
      <c r="AH33" s="1" t="s">
        <v>31</v>
      </c>
      <c r="AI33" s="17">
        <v>3</v>
      </c>
      <c r="AJ33" s="1"/>
    </row>
    <row r="34" spans="1:36" x14ac:dyDescent="0.2">
      <c r="A34" s="1" t="s">
        <v>45</v>
      </c>
      <c r="B34" s="1" t="s">
        <v>79</v>
      </c>
      <c r="C34" s="1" t="s">
        <v>94</v>
      </c>
      <c r="D34" s="1" t="s">
        <v>106</v>
      </c>
      <c r="E34" s="3">
        <v>111.82222222222222</v>
      </c>
      <c r="F34" s="3">
        <v>4.9222222222222225</v>
      </c>
      <c r="G34" s="3">
        <v>0.62777777777777777</v>
      </c>
      <c r="H34" s="3">
        <v>1.8</v>
      </c>
      <c r="I34" s="3">
        <v>5.5111111111111111</v>
      </c>
      <c r="J34" s="3">
        <v>0</v>
      </c>
      <c r="K34" s="3">
        <v>0</v>
      </c>
      <c r="L34" s="3">
        <v>4.7555555555555555</v>
      </c>
      <c r="M34" s="3">
        <v>10.65</v>
      </c>
      <c r="N34" s="3">
        <v>0</v>
      </c>
      <c r="O34" s="3">
        <f>SUM(Table2[[#This Row],[Qualified Social Work Staff Hours]:[Other Social Work Staff Hours]])/Table2[[#This Row],[MDS Census]]</f>
        <v>9.5240461049284575E-2</v>
      </c>
      <c r="P34" s="3">
        <v>0</v>
      </c>
      <c r="Q34" s="3">
        <v>11.016666666666667</v>
      </c>
      <c r="R34" s="3">
        <f>SUM(Table2[[#This Row],[Qualified Activities Professional Hours]:[Other Activities Professional Hours]])/Table2[[#This Row],[MDS Census]]</f>
        <v>9.8519475357710662E-2</v>
      </c>
      <c r="S34" s="3">
        <v>9.6833333333333336</v>
      </c>
      <c r="T34" s="3">
        <v>24.141666666666666</v>
      </c>
      <c r="U34" s="3">
        <v>0</v>
      </c>
      <c r="V34" s="3">
        <f>SUM(Table2[[#This Row],[Occupational Therapist Hours]:[OT Aide Hours]])/Table2[[#This Row],[MDS Census]]</f>
        <v>0.30248906995230529</v>
      </c>
      <c r="W34" s="3">
        <v>8.6083333333333325</v>
      </c>
      <c r="X34" s="3">
        <v>3.9444444444444446</v>
      </c>
      <c r="Y34" s="3">
        <v>0</v>
      </c>
      <c r="Z34" s="3">
        <f>SUM(Table2[[#This Row],[Physical Therapist (PT) Hours]:[PT Aide Hours]])/Table2[[#This Row],[MDS Census]]</f>
        <v>0.11225655802861685</v>
      </c>
      <c r="AA34" s="3">
        <v>0</v>
      </c>
      <c r="AB34" s="3">
        <v>0</v>
      </c>
      <c r="AC34" s="3">
        <v>0</v>
      </c>
      <c r="AD34" s="3">
        <v>0</v>
      </c>
      <c r="AE34" s="3">
        <v>0</v>
      </c>
      <c r="AF34" s="3">
        <v>0</v>
      </c>
      <c r="AG34" s="3">
        <v>0</v>
      </c>
      <c r="AH34" s="1" t="s">
        <v>32</v>
      </c>
      <c r="AI34" s="17">
        <v>3</v>
      </c>
      <c r="AJ34" s="1"/>
    </row>
    <row r="35" spans="1:36" x14ac:dyDescent="0.2">
      <c r="A35" s="1" t="s">
        <v>45</v>
      </c>
      <c r="B35" s="1" t="s">
        <v>80</v>
      </c>
      <c r="C35" s="1" t="s">
        <v>93</v>
      </c>
      <c r="D35" s="1" t="s">
        <v>107</v>
      </c>
      <c r="E35" s="3">
        <v>54.511111111111113</v>
      </c>
      <c r="F35" s="3">
        <v>7.8</v>
      </c>
      <c r="G35" s="3">
        <v>5.4</v>
      </c>
      <c r="H35" s="3">
        <v>1.0138888888888888</v>
      </c>
      <c r="I35" s="3">
        <v>0</v>
      </c>
      <c r="J35" s="3">
        <v>0</v>
      </c>
      <c r="K35" s="3">
        <v>4.1694444444444443</v>
      </c>
      <c r="L35" s="3">
        <v>2.6499999999999995</v>
      </c>
      <c r="M35" s="3">
        <v>0</v>
      </c>
      <c r="N35" s="3">
        <v>9.7138888888888886</v>
      </c>
      <c r="O35" s="3">
        <f>SUM(Table2[[#This Row],[Qualified Social Work Staff Hours]:[Other Social Work Staff Hours]])/Table2[[#This Row],[MDS Census]]</f>
        <v>0.17820016306563391</v>
      </c>
      <c r="P35" s="3">
        <v>4.3</v>
      </c>
      <c r="Q35" s="3">
        <v>22.266666666666666</v>
      </c>
      <c r="R35" s="3">
        <f>SUM(Table2[[#This Row],[Qualified Activities Professional Hours]:[Other Activities Professional Hours]])/Table2[[#This Row],[MDS Census]]</f>
        <v>0.48736241337138198</v>
      </c>
      <c r="S35" s="3">
        <v>1.6966666666666665</v>
      </c>
      <c r="T35" s="3">
        <v>1.6844444444444444</v>
      </c>
      <c r="U35" s="3">
        <v>0</v>
      </c>
      <c r="V35" s="3">
        <f>SUM(Table2[[#This Row],[Occupational Therapist Hours]:[OT Aide Hours]])/Table2[[#This Row],[MDS Census]]</f>
        <v>6.2026090501426823E-2</v>
      </c>
      <c r="W35" s="3">
        <v>0.75555555555555554</v>
      </c>
      <c r="X35" s="3">
        <v>5.5466666666666669</v>
      </c>
      <c r="Y35" s="3">
        <v>0</v>
      </c>
      <c r="Z35" s="3">
        <f>SUM(Table2[[#This Row],[Physical Therapist (PT) Hours]:[PT Aide Hours]])/Table2[[#This Row],[MDS Census]]</f>
        <v>0.11561353444761517</v>
      </c>
      <c r="AA35" s="3">
        <v>0</v>
      </c>
      <c r="AB35" s="3">
        <v>0</v>
      </c>
      <c r="AC35" s="3">
        <v>0</v>
      </c>
      <c r="AD35" s="3">
        <v>0</v>
      </c>
      <c r="AE35" s="3">
        <v>0</v>
      </c>
      <c r="AF35" s="3">
        <v>0</v>
      </c>
      <c r="AG35" s="3">
        <v>0</v>
      </c>
      <c r="AH35" s="1" t="s">
        <v>33</v>
      </c>
      <c r="AI35" s="17">
        <v>3</v>
      </c>
      <c r="AJ35" s="1"/>
    </row>
    <row r="36" spans="1:36" x14ac:dyDescent="0.2">
      <c r="A36" s="1" t="s">
        <v>45</v>
      </c>
      <c r="B36" s="1" t="s">
        <v>81</v>
      </c>
      <c r="C36" s="1" t="s">
        <v>103</v>
      </c>
      <c r="D36" s="1" t="s">
        <v>107</v>
      </c>
      <c r="E36" s="3">
        <v>92.74444444444444</v>
      </c>
      <c r="F36" s="3">
        <v>5.6888888888888891</v>
      </c>
      <c r="G36" s="3">
        <v>0.8666666666666667</v>
      </c>
      <c r="H36" s="3">
        <v>1.3888888888888888</v>
      </c>
      <c r="I36" s="3">
        <v>4.9777777777777779</v>
      </c>
      <c r="J36" s="3">
        <v>0</v>
      </c>
      <c r="K36" s="3">
        <v>0</v>
      </c>
      <c r="L36" s="3">
        <v>8.2655555555555544</v>
      </c>
      <c r="M36" s="3">
        <v>0</v>
      </c>
      <c r="N36" s="3">
        <v>0</v>
      </c>
      <c r="O36" s="3">
        <f>SUM(Table2[[#This Row],[Qualified Social Work Staff Hours]:[Other Social Work Staff Hours]])/Table2[[#This Row],[MDS Census]]</f>
        <v>0</v>
      </c>
      <c r="P36" s="3">
        <v>4.9777777777777779</v>
      </c>
      <c r="Q36" s="3">
        <v>4.947222222222222</v>
      </c>
      <c r="R36" s="3">
        <f>SUM(Table2[[#This Row],[Qualified Activities Professional Hours]:[Other Activities Professional Hours]])/Table2[[#This Row],[MDS Census]]</f>
        <v>0.10701449622618907</v>
      </c>
      <c r="S36" s="3">
        <v>6.9827777777777786</v>
      </c>
      <c r="T36" s="3">
        <v>14.494444444444444</v>
      </c>
      <c r="U36" s="3">
        <v>0</v>
      </c>
      <c r="V36" s="3">
        <f>SUM(Table2[[#This Row],[Occupational Therapist Hours]:[OT Aide Hours]])/Table2[[#This Row],[MDS Census]]</f>
        <v>0.23157421828201752</v>
      </c>
      <c r="W36" s="3">
        <v>8.9525555555555538</v>
      </c>
      <c r="X36" s="3">
        <v>21.939777777777778</v>
      </c>
      <c r="Y36" s="3">
        <v>0</v>
      </c>
      <c r="Z36" s="3">
        <f>SUM(Table2[[#This Row],[Physical Therapist (PT) Hours]:[PT Aide Hours]])/Table2[[#This Row],[MDS Census]]</f>
        <v>0.33309093087336772</v>
      </c>
      <c r="AA36" s="3">
        <v>0</v>
      </c>
      <c r="AB36" s="3">
        <v>0</v>
      </c>
      <c r="AC36" s="3">
        <v>0</v>
      </c>
      <c r="AD36" s="3">
        <v>0</v>
      </c>
      <c r="AE36" s="3">
        <v>0</v>
      </c>
      <c r="AF36" s="3">
        <v>0</v>
      </c>
      <c r="AG36" s="3">
        <v>0</v>
      </c>
      <c r="AH36" s="1" t="s">
        <v>34</v>
      </c>
      <c r="AI36" s="17">
        <v>3</v>
      </c>
      <c r="AJ36" s="1"/>
    </row>
    <row r="37" spans="1:36" x14ac:dyDescent="0.2">
      <c r="A37" s="1" t="s">
        <v>45</v>
      </c>
      <c r="B37" s="1" t="s">
        <v>82</v>
      </c>
      <c r="C37" s="1" t="s">
        <v>102</v>
      </c>
      <c r="D37" s="1" t="s">
        <v>107</v>
      </c>
      <c r="E37" s="3">
        <v>27.222222222222221</v>
      </c>
      <c r="F37" s="3">
        <v>5.4222222222222225</v>
      </c>
      <c r="G37" s="3">
        <v>1.7555555555555555</v>
      </c>
      <c r="H37" s="3">
        <v>0</v>
      </c>
      <c r="I37" s="3">
        <v>4.4444444444444446</v>
      </c>
      <c r="J37" s="3">
        <v>0</v>
      </c>
      <c r="K37" s="3">
        <v>0.35455555555555551</v>
      </c>
      <c r="L37" s="3">
        <v>3.5414444444444442</v>
      </c>
      <c r="M37" s="3">
        <v>4.4833333333333334</v>
      </c>
      <c r="N37" s="3">
        <v>0</v>
      </c>
      <c r="O37" s="3">
        <f>SUM(Table2[[#This Row],[Qualified Social Work Staff Hours]:[Other Social Work Staff Hours]])/Table2[[#This Row],[MDS Census]]</f>
        <v>0.16469387755102041</v>
      </c>
      <c r="P37" s="3">
        <v>5.4222222222222225</v>
      </c>
      <c r="Q37" s="3">
        <v>11.519444444444444</v>
      </c>
      <c r="R37" s="3">
        <f>SUM(Table2[[#This Row],[Qualified Activities Professional Hours]:[Other Activities Professional Hours]])/Table2[[#This Row],[MDS Census]]</f>
        <v>0.62234693877551017</v>
      </c>
      <c r="S37" s="3">
        <v>3.7114444444444441</v>
      </c>
      <c r="T37" s="3">
        <v>2.9007777777777783</v>
      </c>
      <c r="U37" s="3">
        <v>0</v>
      </c>
      <c r="V37" s="3">
        <f>SUM(Table2[[#This Row],[Occupational Therapist Hours]:[OT Aide Hours]])/Table2[[#This Row],[MDS Census]]</f>
        <v>0.24289795918367346</v>
      </c>
      <c r="W37" s="3">
        <v>1.8465555555555548</v>
      </c>
      <c r="X37" s="3">
        <v>9.5421111111111152</v>
      </c>
      <c r="Y37" s="3">
        <v>0</v>
      </c>
      <c r="Z37" s="3">
        <f>SUM(Table2[[#This Row],[Physical Therapist (PT) Hours]:[PT Aide Hours]])/Table2[[#This Row],[MDS Census]]</f>
        <v>0.41835918367346947</v>
      </c>
      <c r="AA37" s="3">
        <v>0</v>
      </c>
      <c r="AB37" s="3">
        <v>0</v>
      </c>
      <c r="AC37" s="3">
        <v>0</v>
      </c>
      <c r="AD37" s="3">
        <v>0</v>
      </c>
      <c r="AE37" s="3">
        <v>0</v>
      </c>
      <c r="AF37" s="3">
        <v>0</v>
      </c>
      <c r="AG37" s="3">
        <v>0</v>
      </c>
      <c r="AH37" s="1" t="s">
        <v>35</v>
      </c>
      <c r="AI37" s="17">
        <v>3</v>
      </c>
      <c r="AJ37" s="1"/>
    </row>
    <row r="38" spans="1:36" x14ac:dyDescent="0.2">
      <c r="A38" s="1" t="s">
        <v>45</v>
      </c>
      <c r="B38" s="1" t="s">
        <v>83</v>
      </c>
      <c r="C38" s="1" t="s">
        <v>95</v>
      </c>
      <c r="D38" s="1" t="s">
        <v>106</v>
      </c>
      <c r="E38" s="3">
        <v>105.28888888888889</v>
      </c>
      <c r="F38" s="3">
        <v>4.9777777777777779</v>
      </c>
      <c r="G38" s="3">
        <v>0.71111111111111114</v>
      </c>
      <c r="H38" s="3">
        <v>2.2638888888888888</v>
      </c>
      <c r="I38" s="3">
        <v>4.7111111111111112</v>
      </c>
      <c r="J38" s="3">
        <v>0</v>
      </c>
      <c r="K38" s="3">
        <v>0</v>
      </c>
      <c r="L38" s="3">
        <v>12.72388888888889</v>
      </c>
      <c r="M38" s="3">
        <v>7.416666666666667</v>
      </c>
      <c r="N38" s="3">
        <v>0</v>
      </c>
      <c r="O38" s="3">
        <f>SUM(Table2[[#This Row],[Qualified Social Work Staff Hours]:[Other Social Work Staff Hours]])/Table2[[#This Row],[MDS Census]]</f>
        <v>7.044111439425918E-2</v>
      </c>
      <c r="P38" s="3">
        <v>5.2444444444444445</v>
      </c>
      <c r="Q38" s="3">
        <v>3.1222222222222222</v>
      </c>
      <c r="R38" s="3">
        <f>SUM(Table2[[#This Row],[Qualified Activities Professional Hours]:[Other Activities Professional Hours]])/Table2[[#This Row],[MDS Census]]</f>
        <v>7.946390882228789E-2</v>
      </c>
      <c r="S38" s="3">
        <v>14.525</v>
      </c>
      <c r="T38" s="3">
        <v>24.943333333333328</v>
      </c>
      <c r="U38" s="3">
        <v>0</v>
      </c>
      <c r="V38" s="3">
        <f>SUM(Table2[[#This Row],[Occupational Therapist Hours]:[OT Aide Hours]])/Table2[[#This Row],[MDS Census]]</f>
        <v>0.37485753482482054</v>
      </c>
      <c r="W38" s="3">
        <v>22.030111111111111</v>
      </c>
      <c r="X38" s="3">
        <v>20.512777777777778</v>
      </c>
      <c r="Y38" s="3">
        <v>0</v>
      </c>
      <c r="Z38" s="3">
        <f>SUM(Table2[[#This Row],[Physical Therapist (PT) Hours]:[PT Aide Hours]])/Table2[[#This Row],[MDS Census]]</f>
        <v>0.40405867454622202</v>
      </c>
      <c r="AA38" s="3">
        <v>0</v>
      </c>
      <c r="AB38" s="3">
        <v>0</v>
      </c>
      <c r="AC38" s="3">
        <v>0</v>
      </c>
      <c r="AD38" s="3">
        <v>0</v>
      </c>
      <c r="AE38" s="3">
        <v>0</v>
      </c>
      <c r="AF38" s="3">
        <v>85.663000000000011</v>
      </c>
      <c r="AG38" s="3">
        <v>0</v>
      </c>
      <c r="AH38" s="1" t="s">
        <v>36</v>
      </c>
      <c r="AI38" s="17">
        <v>3</v>
      </c>
      <c r="AJ38" s="1"/>
    </row>
    <row r="39" spans="1:36" x14ac:dyDescent="0.2">
      <c r="A39" s="1" t="s">
        <v>45</v>
      </c>
      <c r="B39" s="1" t="s">
        <v>84</v>
      </c>
      <c r="C39" s="1" t="s">
        <v>95</v>
      </c>
      <c r="D39" s="1" t="s">
        <v>106</v>
      </c>
      <c r="E39" s="3">
        <v>15.244444444444444</v>
      </c>
      <c r="F39" s="3">
        <v>0</v>
      </c>
      <c r="G39" s="3">
        <v>0</v>
      </c>
      <c r="H39" s="3">
        <v>0</v>
      </c>
      <c r="I39" s="3">
        <v>0.56111111111111112</v>
      </c>
      <c r="J39" s="3">
        <v>0</v>
      </c>
      <c r="K39" s="3">
        <v>0</v>
      </c>
      <c r="L39" s="3">
        <v>0</v>
      </c>
      <c r="M39" s="3">
        <v>1.8305555555555555</v>
      </c>
      <c r="N39" s="3">
        <v>0</v>
      </c>
      <c r="O39" s="3">
        <f>SUM(Table2[[#This Row],[Qualified Social Work Staff Hours]:[Other Social Work Staff Hours]])/Table2[[#This Row],[MDS Census]]</f>
        <v>0.1200801749271137</v>
      </c>
      <c r="P39" s="3">
        <v>0</v>
      </c>
      <c r="Q39" s="3">
        <v>0</v>
      </c>
      <c r="R39" s="3">
        <f>SUM(Table2[[#This Row],[Qualified Activities Professional Hours]:[Other Activities Professional Hours]])/Table2[[#This Row],[MDS Census]]</f>
        <v>0</v>
      </c>
      <c r="S39" s="3">
        <v>0</v>
      </c>
      <c r="T39" s="3">
        <v>0</v>
      </c>
      <c r="U39" s="3">
        <v>0</v>
      </c>
      <c r="V39" s="3">
        <f>SUM(Table2[[#This Row],[Occupational Therapist Hours]:[OT Aide Hours]])/Table2[[#This Row],[MDS Census]]</f>
        <v>0</v>
      </c>
      <c r="W39" s="3">
        <v>0</v>
      </c>
      <c r="X39" s="3">
        <v>0</v>
      </c>
      <c r="Y39" s="3">
        <v>0</v>
      </c>
      <c r="Z39" s="3">
        <f>SUM(Table2[[#This Row],[Physical Therapist (PT) Hours]:[PT Aide Hours]])/Table2[[#This Row],[MDS Census]]</f>
        <v>0</v>
      </c>
      <c r="AA39" s="3">
        <v>0</v>
      </c>
      <c r="AB39" s="3">
        <v>0</v>
      </c>
      <c r="AC39" s="3">
        <v>0</v>
      </c>
      <c r="AD39" s="3">
        <v>4.7611111111111111</v>
      </c>
      <c r="AE39" s="3">
        <v>0</v>
      </c>
      <c r="AF39" s="3">
        <v>0</v>
      </c>
      <c r="AG39" s="3">
        <v>0</v>
      </c>
      <c r="AH39" s="1" t="s">
        <v>37</v>
      </c>
      <c r="AI39" s="17">
        <v>3</v>
      </c>
      <c r="AJ39" s="1"/>
    </row>
    <row r="40" spans="1:36" x14ac:dyDescent="0.2">
      <c r="A40" s="1" t="s">
        <v>45</v>
      </c>
      <c r="B40" s="1" t="s">
        <v>85</v>
      </c>
      <c r="C40" s="1" t="s">
        <v>95</v>
      </c>
      <c r="D40" s="1" t="s">
        <v>106</v>
      </c>
      <c r="E40" s="3">
        <v>98.13333333333334</v>
      </c>
      <c r="F40" s="3">
        <v>5.2444444444444445</v>
      </c>
      <c r="G40" s="3">
        <v>0.39444444444444443</v>
      </c>
      <c r="H40" s="3">
        <v>1.8833333333333333</v>
      </c>
      <c r="I40" s="3">
        <v>5.0666666666666664</v>
      </c>
      <c r="J40" s="3">
        <v>0</v>
      </c>
      <c r="K40" s="3">
        <v>0</v>
      </c>
      <c r="L40" s="3">
        <v>15.853777777777777</v>
      </c>
      <c r="M40" s="3">
        <v>11.011111111111111</v>
      </c>
      <c r="N40" s="3">
        <v>0</v>
      </c>
      <c r="O40" s="3">
        <f>SUM(Table2[[#This Row],[Qualified Social Work Staff Hours]:[Other Social Work Staff Hours]])/Table2[[#This Row],[MDS Census]]</f>
        <v>0.11220561594202898</v>
      </c>
      <c r="P40" s="3">
        <v>5.3777777777777782</v>
      </c>
      <c r="Q40" s="3">
        <v>2.2276666666666669</v>
      </c>
      <c r="R40" s="3">
        <f>SUM(Table2[[#This Row],[Qualified Activities Professional Hours]:[Other Activities Professional Hours]])/Table2[[#This Row],[MDS Census]]</f>
        <v>7.7501132246376808E-2</v>
      </c>
      <c r="S40" s="3">
        <v>20.692999999999998</v>
      </c>
      <c r="T40" s="3">
        <v>10.966666666666667</v>
      </c>
      <c r="U40" s="3">
        <v>0</v>
      </c>
      <c r="V40" s="3">
        <f>SUM(Table2[[#This Row],[Occupational Therapist Hours]:[OT Aide Hours]])/Table2[[#This Row],[MDS Census]]</f>
        <v>0.32261888586956522</v>
      </c>
      <c r="W40" s="3">
        <v>15.853333333333333</v>
      </c>
      <c r="X40" s="3">
        <v>17.691111111111109</v>
      </c>
      <c r="Y40" s="3">
        <v>0</v>
      </c>
      <c r="Z40" s="3">
        <f>SUM(Table2[[#This Row],[Physical Therapist (PT) Hours]:[PT Aide Hours]])/Table2[[#This Row],[MDS Census]]</f>
        <v>0.34182518115942029</v>
      </c>
      <c r="AA40" s="3">
        <v>0</v>
      </c>
      <c r="AB40" s="3">
        <v>0</v>
      </c>
      <c r="AC40" s="3">
        <v>0</v>
      </c>
      <c r="AD40" s="3">
        <v>0</v>
      </c>
      <c r="AE40" s="3">
        <v>0</v>
      </c>
      <c r="AF40" s="3">
        <v>0</v>
      </c>
      <c r="AG40" s="3">
        <v>0</v>
      </c>
      <c r="AH40" s="1" t="s">
        <v>38</v>
      </c>
      <c r="AI40" s="17">
        <v>3</v>
      </c>
      <c r="AJ40" s="1"/>
    </row>
    <row r="41" spans="1:36" x14ac:dyDescent="0.2">
      <c r="A41" s="1" t="s">
        <v>45</v>
      </c>
      <c r="B41" s="1" t="s">
        <v>86</v>
      </c>
      <c r="C41" s="1" t="s">
        <v>98</v>
      </c>
      <c r="D41" s="1" t="s">
        <v>108</v>
      </c>
      <c r="E41" s="3">
        <v>42.744444444444447</v>
      </c>
      <c r="F41" s="3">
        <v>4.3555555555555552</v>
      </c>
      <c r="G41" s="3">
        <v>0</v>
      </c>
      <c r="H41" s="3">
        <v>0</v>
      </c>
      <c r="I41" s="3">
        <v>5.6888888888888891</v>
      </c>
      <c r="J41" s="3">
        <v>0</v>
      </c>
      <c r="K41" s="3">
        <v>0</v>
      </c>
      <c r="L41" s="3">
        <v>1.2946666666666664</v>
      </c>
      <c r="M41" s="3">
        <v>0</v>
      </c>
      <c r="N41" s="3">
        <v>0</v>
      </c>
      <c r="O41" s="3">
        <f>SUM(Table2[[#This Row],[Qualified Social Work Staff Hours]:[Other Social Work Staff Hours]])/Table2[[#This Row],[MDS Census]]</f>
        <v>0</v>
      </c>
      <c r="P41" s="3">
        <v>5.0666666666666664</v>
      </c>
      <c r="Q41" s="3">
        <v>4.0406666666666649</v>
      </c>
      <c r="R41" s="3">
        <f>SUM(Table2[[#This Row],[Qualified Activities Professional Hours]:[Other Activities Professional Hours]])/Table2[[#This Row],[MDS Census]]</f>
        <v>0.21306472576033267</v>
      </c>
      <c r="S41" s="3">
        <v>9.7068888888888907</v>
      </c>
      <c r="T41" s="3">
        <v>9.9102222222222238</v>
      </c>
      <c r="U41" s="3">
        <v>0</v>
      </c>
      <c r="V41" s="3">
        <f>SUM(Table2[[#This Row],[Occupational Therapist Hours]:[OT Aide Hours]])/Table2[[#This Row],[MDS Census]]</f>
        <v>0.45893943332466863</v>
      </c>
      <c r="W41" s="3">
        <v>9.9805555555555561</v>
      </c>
      <c r="X41" s="3">
        <v>18.777333333333335</v>
      </c>
      <c r="Y41" s="3">
        <v>0</v>
      </c>
      <c r="Z41" s="3">
        <f>SUM(Table2[[#This Row],[Physical Therapist (PT) Hours]:[PT Aide Hours]])/Table2[[#This Row],[MDS Census]]</f>
        <v>0.6727865869508709</v>
      </c>
      <c r="AA41" s="3">
        <v>0</v>
      </c>
      <c r="AB41" s="3">
        <v>0</v>
      </c>
      <c r="AC41" s="3">
        <v>0</v>
      </c>
      <c r="AD41" s="3">
        <v>0</v>
      </c>
      <c r="AE41" s="3">
        <v>0</v>
      </c>
      <c r="AF41" s="3">
        <v>0</v>
      </c>
      <c r="AG41" s="3">
        <v>0</v>
      </c>
      <c r="AH41" s="1" t="s">
        <v>39</v>
      </c>
      <c r="AI41" s="17">
        <v>3</v>
      </c>
      <c r="AJ41" s="1"/>
    </row>
    <row r="42" spans="1:36" x14ac:dyDescent="0.2">
      <c r="A42" s="1" t="s">
        <v>45</v>
      </c>
      <c r="B42" s="1" t="s">
        <v>87</v>
      </c>
      <c r="C42" s="1" t="s">
        <v>93</v>
      </c>
      <c r="D42" s="1" t="s">
        <v>107</v>
      </c>
      <c r="E42" s="3">
        <v>17.344444444444445</v>
      </c>
      <c r="F42" s="3">
        <v>5.5111111111111111</v>
      </c>
      <c r="G42" s="3">
        <v>0</v>
      </c>
      <c r="H42" s="3">
        <v>0</v>
      </c>
      <c r="I42" s="3">
        <v>0</v>
      </c>
      <c r="J42" s="3">
        <v>0</v>
      </c>
      <c r="K42" s="3">
        <v>0</v>
      </c>
      <c r="L42" s="3">
        <v>1.9865555555555554</v>
      </c>
      <c r="M42" s="3">
        <v>5.6</v>
      </c>
      <c r="N42" s="3">
        <v>0</v>
      </c>
      <c r="O42" s="3">
        <f>SUM(Table2[[#This Row],[Qualified Social Work Staff Hours]:[Other Social Work Staff Hours]])/Table2[[#This Row],[MDS Census]]</f>
        <v>0.32286995515695066</v>
      </c>
      <c r="P42" s="3">
        <v>3.46</v>
      </c>
      <c r="Q42" s="3">
        <v>0</v>
      </c>
      <c r="R42" s="3">
        <f>SUM(Table2[[#This Row],[Qualified Activities Professional Hours]:[Other Activities Professional Hours]])/Table2[[#This Row],[MDS Census]]</f>
        <v>0.19948750800768736</v>
      </c>
      <c r="S42" s="3">
        <v>4.7416666666666663</v>
      </c>
      <c r="T42" s="3">
        <v>6.6666666666666666E-2</v>
      </c>
      <c r="U42" s="3">
        <v>0</v>
      </c>
      <c r="V42" s="3">
        <f>SUM(Table2[[#This Row],[Occupational Therapist Hours]:[OT Aide Hours]])/Table2[[#This Row],[MDS Census]]</f>
        <v>0.27722613709160787</v>
      </c>
      <c r="W42" s="3">
        <v>4.5388888888888888</v>
      </c>
      <c r="X42" s="3">
        <v>0</v>
      </c>
      <c r="Y42" s="3">
        <v>5.5111111111111111</v>
      </c>
      <c r="Z42" s="3">
        <f>SUM(Table2[[#This Row],[Physical Therapist (PT) Hours]:[PT Aide Hours]])/Table2[[#This Row],[MDS Census]]</f>
        <v>0.57943625880845617</v>
      </c>
      <c r="AA42" s="3">
        <v>0</v>
      </c>
      <c r="AB42" s="3">
        <v>0</v>
      </c>
      <c r="AC42" s="3">
        <v>0</v>
      </c>
      <c r="AD42" s="3">
        <v>0</v>
      </c>
      <c r="AE42" s="3">
        <v>0</v>
      </c>
      <c r="AF42" s="3">
        <v>0</v>
      </c>
      <c r="AG42" s="3">
        <v>0</v>
      </c>
      <c r="AH42" s="1" t="s">
        <v>40</v>
      </c>
      <c r="AI42" s="17">
        <v>3</v>
      </c>
      <c r="AJ42" s="1"/>
    </row>
    <row r="43" spans="1:36" x14ac:dyDescent="0.2">
      <c r="A43" s="1" t="s">
        <v>45</v>
      </c>
      <c r="B43" s="1" t="s">
        <v>88</v>
      </c>
      <c r="C43" s="1" t="s">
        <v>100</v>
      </c>
      <c r="D43" s="1" t="s">
        <v>106</v>
      </c>
      <c r="E43" s="3">
        <v>24.1</v>
      </c>
      <c r="F43" s="3">
        <v>11.2</v>
      </c>
      <c r="G43" s="3">
        <v>1.1111111111111112</v>
      </c>
      <c r="H43" s="3">
        <v>0</v>
      </c>
      <c r="I43" s="3">
        <v>0.67777777777777781</v>
      </c>
      <c r="J43" s="3">
        <v>0</v>
      </c>
      <c r="K43" s="3">
        <v>0</v>
      </c>
      <c r="L43" s="3">
        <v>0</v>
      </c>
      <c r="M43" s="3">
        <v>0</v>
      </c>
      <c r="N43" s="3">
        <v>6.3358888888888893</v>
      </c>
      <c r="O43" s="3">
        <f>SUM(Table2[[#This Row],[Qualified Social Work Staff Hours]:[Other Social Work Staff Hours]])/Table2[[#This Row],[MDS Census]]</f>
        <v>0.26289995389580451</v>
      </c>
      <c r="P43" s="3">
        <v>5.333333333333333</v>
      </c>
      <c r="Q43" s="3">
        <v>4.7337777777777781</v>
      </c>
      <c r="R43" s="3">
        <f>SUM(Table2[[#This Row],[Qualified Activities Professional Hours]:[Other Activities Professional Hours]])/Table2[[#This Row],[MDS Census]]</f>
        <v>0.41772245274319958</v>
      </c>
      <c r="S43" s="3">
        <v>0</v>
      </c>
      <c r="T43" s="3">
        <v>0</v>
      </c>
      <c r="U43" s="3">
        <v>0</v>
      </c>
      <c r="V43" s="3">
        <f>SUM(Table2[[#This Row],[Occupational Therapist Hours]:[OT Aide Hours]])/Table2[[#This Row],[MDS Census]]</f>
        <v>0</v>
      </c>
      <c r="W43" s="3">
        <v>4.3138888888888891</v>
      </c>
      <c r="X43" s="3">
        <v>0</v>
      </c>
      <c r="Y43" s="3">
        <v>0</v>
      </c>
      <c r="Z43" s="3">
        <f>SUM(Table2[[#This Row],[Physical Therapist (PT) Hours]:[PT Aide Hours]])/Table2[[#This Row],[MDS Census]]</f>
        <v>0.17899953895804518</v>
      </c>
      <c r="AA43" s="3">
        <v>0</v>
      </c>
      <c r="AB43" s="3">
        <v>0</v>
      </c>
      <c r="AC43" s="3">
        <v>0</v>
      </c>
      <c r="AD43" s="3">
        <v>0</v>
      </c>
      <c r="AE43" s="3">
        <v>0</v>
      </c>
      <c r="AF43" s="3">
        <v>0</v>
      </c>
      <c r="AG43" s="3">
        <v>0</v>
      </c>
      <c r="AH43" s="1" t="s">
        <v>41</v>
      </c>
      <c r="AI43" s="17">
        <v>3</v>
      </c>
      <c r="AJ43" s="1"/>
    </row>
    <row r="44" spans="1:36" x14ac:dyDescent="0.2">
      <c r="A44" s="1" t="s">
        <v>45</v>
      </c>
      <c r="B44" s="1" t="s">
        <v>89</v>
      </c>
      <c r="C44" s="1" t="s">
        <v>95</v>
      </c>
      <c r="D44" s="1" t="s">
        <v>106</v>
      </c>
      <c r="E44" s="3">
        <v>33.477777777777774</v>
      </c>
      <c r="F44" s="3">
        <v>5.6888888888888891</v>
      </c>
      <c r="G44" s="3">
        <v>0</v>
      </c>
      <c r="H44" s="3">
        <v>0</v>
      </c>
      <c r="I44" s="3">
        <v>0</v>
      </c>
      <c r="J44" s="3">
        <v>0</v>
      </c>
      <c r="K44" s="3">
        <v>0</v>
      </c>
      <c r="L44" s="3">
        <v>0</v>
      </c>
      <c r="M44" s="3">
        <v>5.2151111111111117</v>
      </c>
      <c r="N44" s="3">
        <v>0</v>
      </c>
      <c r="O44" s="3">
        <f>SUM(Table2[[#This Row],[Qualified Social Work Staff Hours]:[Other Social Work Staff Hours]])/Table2[[#This Row],[MDS Census]]</f>
        <v>0.15577829405907737</v>
      </c>
      <c r="P44" s="3">
        <v>0</v>
      </c>
      <c r="Q44" s="3">
        <v>11.54166666666667</v>
      </c>
      <c r="R44" s="3">
        <f>SUM(Table2[[#This Row],[Qualified Activities Professional Hours]:[Other Activities Professional Hours]])/Table2[[#This Row],[MDS Census]]</f>
        <v>0.34475605708596097</v>
      </c>
      <c r="S44" s="3">
        <v>0</v>
      </c>
      <c r="T44" s="3">
        <v>0</v>
      </c>
      <c r="U44" s="3">
        <v>0</v>
      </c>
      <c r="V44" s="3">
        <f>SUM(Table2[[#This Row],[Occupational Therapist Hours]:[OT Aide Hours]])/Table2[[#This Row],[MDS Census]]</f>
        <v>0</v>
      </c>
      <c r="W44" s="3">
        <v>0</v>
      </c>
      <c r="X44" s="3">
        <v>0</v>
      </c>
      <c r="Y44" s="3">
        <v>0</v>
      </c>
      <c r="Z44" s="3">
        <f>SUM(Table2[[#This Row],[Physical Therapist (PT) Hours]:[PT Aide Hours]])/Table2[[#This Row],[MDS Census]]</f>
        <v>0</v>
      </c>
      <c r="AA44" s="3">
        <v>0</v>
      </c>
      <c r="AB44" s="3">
        <v>0</v>
      </c>
      <c r="AC44" s="3">
        <v>0</v>
      </c>
      <c r="AD44" s="3">
        <v>0</v>
      </c>
      <c r="AE44" s="3">
        <v>0</v>
      </c>
      <c r="AF44" s="3">
        <v>0</v>
      </c>
      <c r="AG44" s="3">
        <v>0</v>
      </c>
      <c r="AH44" s="1" t="s">
        <v>42</v>
      </c>
      <c r="AI44" s="17">
        <v>3</v>
      </c>
      <c r="AJ44" s="1"/>
    </row>
    <row r="45" spans="1:36" x14ac:dyDescent="0.2">
      <c r="A45" s="1" t="s">
        <v>45</v>
      </c>
      <c r="B45" s="1" t="s">
        <v>90</v>
      </c>
      <c r="C45" s="1" t="s">
        <v>100</v>
      </c>
      <c r="D45" s="1" t="s">
        <v>106</v>
      </c>
      <c r="E45" s="3">
        <v>41.777777777777779</v>
      </c>
      <c r="F45" s="3">
        <v>5.6888888888888891</v>
      </c>
      <c r="G45" s="3">
        <v>0.13333333333333333</v>
      </c>
      <c r="H45" s="3">
        <v>0.2</v>
      </c>
      <c r="I45" s="3">
        <v>5.6888888888888891</v>
      </c>
      <c r="J45" s="3">
        <v>0</v>
      </c>
      <c r="K45" s="3">
        <v>0</v>
      </c>
      <c r="L45" s="3">
        <v>9.8057777777777773</v>
      </c>
      <c r="M45" s="3">
        <v>8.8502222222222233</v>
      </c>
      <c r="N45" s="3">
        <v>0</v>
      </c>
      <c r="O45" s="3">
        <f>SUM(Table2[[#This Row],[Qualified Social Work Staff Hours]:[Other Social Work Staff Hours]])/Table2[[#This Row],[MDS Census]]</f>
        <v>0.21184042553191493</v>
      </c>
      <c r="P45" s="3">
        <v>5.1555555555555559</v>
      </c>
      <c r="Q45" s="3">
        <v>5.5974444444444424</v>
      </c>
      <c r="R45" s="3">
        <f>SUM(Table2[[#This Row],[Qualified Activities Professional Hours]:[Other Activities Professional Hours]])/Table2[[#This Row],[MDS Census]]</f>
        <v>0.25738563829787231</v>
      </c>
      <c r="S45" s="3">
        <v>6.2373333333333338</v>
      </c>
      <c r="T45" s="3">
        <v>0</v>
      </c>
      <c r="U45" s="3">
        <v>0</v>
      </c>
      <c r="V45" s="3">
        <f>SUM(Table2[[#This Row],[Occupational Therapist Hours]:[OT Aide Hours]])/Table2[[#This Row],[MDS Census]]</f>
        <v>0.14929787234042555</v>
      </c>
      <c r="W45" s="3">
        <v>6.9697777777777778</v>
      </c>
      <c r="X45" s="3">
        <v>0</v>
      </c>
      <c r="Y45" s="3">
        <v>0</v>
      </c>
      <c r="Z45" s="3">
        <f>SUM(Table2[[#This Row],[Physical Therapist (PT) Hours]:[PT Aide Hours]])/Table2[[#This Row],[MDS Census]]</f>
        <v>0.16682978723404254</v>
      </c>
      <c r="AA45" s="3">
        <v>0</v>
      </c>
      <c r="AB45" s="3">
        <v>0</v>
      </c>
      <c r="AC45" s="3">
        <v>0</v>
      </c>
      <c r="AD45" s="3">
        <v>0</v>
      </c>
      <c r="AE45" s="3">
        <v>0</v>
      </c>
      <c r="AF45" s="3">
        <v>55.776777777777788</v>
      </c>
      <c r="AG45" s="3">
        <v>1.1555555555555554</v>
      </c>
      <c r="AH45" s="1" t="s">
        <v>43</v>
      </c>
      <c r="AI45" s="17">
        <v>3</v>
      </c>
      <c r="AJ45" s="1"/>
    </row>
    <row r="46" spans="1:36" x14ac:dyDescent="0.2">
      <c r="A46" s="1" t="s">
        <v>45</v>
      </c>
      <c r="B46" s="1" t="s">
        <v>91</v>
      </c>
      <c r="C46" s="1" t="s">
        <v>100</v>
      </c>
      <c r="D46" s="1" t="s">
        <v>106</v>
      </c>
      <c r="E46" s="3">
        <v>52.488888888888887</v>
      </c>
      <c r="F46" s="3">
        <v>5.6013333333333337</v>
      </c>
      <c r="G46" s="3">
        <v>0</v>
      </c>
      <c r="H46" s="3">
        <v>0</v>
      </c>
      <c r="I46" s="3">
        <v>1.4441111111111107</v>
      </c>
      <c r="J46" s="3">
        <v>0</v>
      </c>
      <c r="K46" s="3">
        <v>0</v>
      </c>
      <c r="L46" s="3">
        <v>0</v>
      </c>
      <c r="M46" s="3">
        <v>0</v>
      </c>
      <c r="N46" s="3">
        <v>0</v>
      </c>
      <c r="O46" s="3">
        <f>SUM(Table2[[#This Row],[Qualified Social Work Staff Hours]:[Other Social Work Staff Hours]])/Table2[[#This Row],[MDS Census]]</f>
        <v>0</v>
      </c>
      <c r="P46" s="3">
        <v>15.945444444444444</v>
      </c>
      <c r="Q46" s="3">
        <v>0</v>
      </c>
      <c r="R46" s="3">
        <f>SUM(Table2[[#This Row],[Qualified Activities Professional Hours]:[Other Activities Professional Hours]])/Table2[[#This Row],[MDS Census]]</f>
        <v>0.30378704487722269</v>
      </c>
      <c r="S46" s="3">
        <v>0</v>
      </c>
      <c r="T46" s="3">
        <v>0</v>
      </c>
      <c r="U46" s="3">
        <v>0</v>
      </c>
      <c r="V46" s="3">
        <f>SUM(Table2[[#This Row],[Occupational Therapist Hours]:[OT Aide Hours]])/Table2[[#This Row],[MDS Census]]</f>
        <v>0</v>
      </c>
      <c r="W46" s="3">
        <v>2.2341111111111105</v>
      </c>
      <c r="X46" s="3">
        <v>0</v>
      </c>
      <c r="Y46" s="3">
        <v>0</v>
      </c>
      <c r="Z46" s="3">
        <f>SUM(Table2[[#This Row],[Physical Therapist (PT) Hours]:[PT Aide Hours]])/Table2[[#This Row],[MDS Census]]</f>
        <v>4.2563505503810321E-2</v>
      </c>
      <c r="AA46" s="3">
        <v>0</v>
      </c>
      <c r="AB46" s="3">
        <v>0</v>
      </c>
      <c r="AC46" s="3">
        <v>0</v>
      </c>
      <c r="AD46" s="3">
        <v>17.636444444444443</v>
      </c>
      <c r="AE46" s="3">
        <v>0</v>
      </c>
      <c r="AF46" s="3">
        <v>0</v>
      </c>
      <c r="AG46" s="3">
        <v>0</v>
      </c>
      <c r="AH46" s="1" t="s">
        <v>44</v>
      </c>
      <c r="AI46" s="17">
        <v>3</v>
      </c>
      <c r="AJ46" s="1"/>
    </row>
  </sheetData>
  <pageMargins left="0.7" right="0.7" top="0.75" bottom="0.75" header="0.3" footer="0.3"/>
  <pageSetup orientation="portrait" horizontalDpi="1200" verticalDpi="1200" r:id="rId1"/>
  <ignoredErrors>
    <ignoredError sqref="AH2:AH4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109</v>
      </c>
      <c r="C2" s="15" t="s">
        <v>188</v>
      </c>
      <c r="D2" s="16"/>
      <c r="F2" s="2" t="s">
        <v>208</v>
      </c>
      <c r="G2" s="2" t="s">
        <v>224</v>
      </c>
      <c r="H2" s="25" t="s">
        <v>221</v>
      </c>
      <c r="I2" s="25" t="s">
        <v>125</v>
      </c>
    </row>
    <row r="3" spans="2:15" ht="15" customHeight="1" x14ac:dyDescent="0.2">
      <c r="B3" s="8" t="s">
        <v>195</v>
      </c>
      <c r="C3" s="7">
        <f>AVERAGE(Nurse!E:E)</f>
        <v>72.804938271604939</v>
      </c>
      <c r="D3" s="7"/>
      <c r="F3" s="28" t="s">
        <v>201</v>
      </c>
      <c r="G3" s="21">
        <f>SUM(Table3[Total Hours Nurse Staffing])</f>
        <v>13931.911666666667</v>
      </c>
      <c r="H3" s="24" t="s">
        <v>194</v>
      </c>
      <c r="I3" s="22">
        <f>Table30[[#This Row],[State Total]]/C7</f>
        <v>4.2524318320558914</v>
      </c>
    </row>
    <row r="4" spans="2:15" ht="15" customHeight="1" x14ac:dyDescent="0.2">
      <c r="B4" s="9" t="s">
        <v>136</v>
      </c>
      <c r="C4" s="7">
        <f>SUM(Nurse!J:J)/SUM(Nurse!E:E)</f>
        <v>4.2524318320558914</v>
      </c>
      <c r="D4" s="7"/>
      <c r="F4" s="12" t="s">
        <v>227</v>
      </c>
      <c r="G4" s="21">
        <f>SUM(Table3[Total Direct Care Staff Hours])</f>
        <v>12411.306222222222</v>
      </c>
      <c r="H4" s="24">
        <f>Table30[[#This Row],[State Total]]/G3</f>
        <v>0.89085450146209089</v>
      </c>
      <c r="I4" s="22">
        <f>Table30[[#This Row],[State Total]]/C7</f>
        <v>3.7882980397476769</v>
      </c>
    </row>
    <row r="5" spans="2:15" ht="15" customHeight="1" thickBot="1" x14ac:dyDescent="0.25">
      <c r="B5" s="10" t="s">
        <v>261</v>
      </c>
      <c r="C5" s="11">
        <f>SUM(Nurse!L:L)/SUM(Nurse!E:E)</f>
        <v>1.0668973071966359</v>
      </c>
      <c r="D5" s="14"/>
      <c r="F5" s="28" t="s">
        <v>186</v>
      </c>
      <c r="G5" s="21">
        <f>SUM(Table3[Total RN Hours (w/ Admin, DON)])</f>
        <v>3495.3926666666675</v>
      </c>
      <c r="H5" s="24">
        <f>Table30[[#This Row],[State Total]]/G3</f>
        <v>0.25089110168776796</v>
      </c>
      <c r="I5" s="22">
        <f>Table30[[#This Row],[State Total]]/C7</f>
        <v>1.0668973071966359</v>
      </c>
      <c r="J5" s="20"/>
      <c r="K5" s="20"/>
      <c r="L5" s="20"/>
      <c r="M5" s="20"/>
      <c r="N5" s="20"/>
      <c r="O5" s="20"/>
    </row>
    <row r="6" spans="2:15" ht="15" customHeight="1" x14ac:dyDescent="0.2">
      <c r="B6" s="18" t="s">
        <v>189</v>
      </c>
      <c r="C6" s="19">
        <f>COUNTA(Nurse!A:A)-1</f>
        <v>45</v>
      </c>
      <c r="D6" s="1"/>
      <c r="F6" s="27" t="s">
        <v>202</v>
      </c>
      <c r="G6" s="21">
        <f>SUM(Table3[RN Hours (excl. Admin, DON)])</f>
        <v>2313.3668888888892</v>
      </c>
      <c r="H6" s="24">
        <f>Table30[[#This Row],[State Total]]/G3</f>
        <v>0.16604805889085736</v>
      </c>
      <c r="I6" s="22">
        <f>Table30[[#This Row],[State Total]]/C7</f>
        <v>0.70610805127857301</v>
      </c>
      <c r="J6" s="20"/>
      <c r="K6" s="20"/>
      <c r="L6" s="20"/>
      <c r="M6" s="20"/>
      <c r="N6" s="20"/>
      <c r="O6" s="20"/>
    </row>
    <row r="7" spans="2:15" ht="15" customHeight="1" x14ac:dyDescent="0.2">
      <c r="B7" s="18" t="s">
        <v>190</v>
      </c>
      <c r="C7" s="19">
        <f>SUM(Nurse!E:E)</f>
        <v>3276.2222222222222</v>
      </c>
      <c r="D7" s="1"/>
      <c r="F7" s="27" t="s">
        <v>203</v>
      </c>
      <c r="G7" s="21">
        <f>SUM(Table3[RN Admin Hours])</f>
        <v>967.56788888888889</v>
      </c>
      <c r="H7" s="24">
        <f>Table30[[#This Row],[State Total]]/G3</f>
        <v>6.9449757652704669E-2</v>
      </c>
      <c r="I7" s="22">
        <f>Table30[[#This Row],[State Total]]/C7</f>
        <v>0.29533036017092856</v>
      </c>
      <c r="J7" s="20"/>
      <c r="K7" s="20"/>
      <c r="L7" s="20"/>
      <c r="M7" s="20"/>
      <c r="N7" s="20"/>
      <c r="O7" s="20"/>
    </row>
    <row r="8" spans="2:15" ht="15" customHeight="1" x14ac:dyDescent="0.2">
      <c r="F8" s="27" t="s">
        <v>204</v>
      </c>
      <c r="G8" s="21">
        <f>SUM(Table3[RN DON Hours])</f>
        <v>214.45788888888887</v>
      </c>
      <c r="H8" s="24">
        <f>Table30[[#This Row],[State Total]]/G3</f>
        <v>1.53932851442059E-2</v>
      </c>
      <c r="I8" s="22">
        <f>Table30[[#This Row],[State Total]]/C7</f>
        <v>6.5458895747134233E-2</v>
      </c>
      <c r="J8" s="20"/>
      <c r="K8" s="20"/>
      <c r="L8" s="20"/>
      <c r="M8" s="20"/>
      <c r="N8" s="20"/>
      <c r="O8" s="20"/>
    </row>
    <row r="9" spans="2:15" ht="15" customHeight="1" x14ac:dyDescent="0.2">
      <c r="F9" s="12" t="s">
        <v>205</v>
      </c>
      <c r="G9" s="21">
        <f>SUM(Table3[Total LPN Hours (w/ Admin)])</f>
        <v>3194.9326666666666</v>
      </c>
      <c r="H9" s="24">
        <f>Table30[[#This Row],[State Total]]/G3</f>
        <v>0.2293247863687527</v>
      </c>
      <c r="I9" s="22">
        <f>Table30[[#This Row],[State Total]]/C7</f>
        <v>0.97518802143390082</v>
      </c>
      <c r="J9" s="20"/>
      <c r="K9" s="20"/>
      <c r="L9" s="20"/>
      <c r="M9" s="20"/>
      <c r="N9" s="20"/>
      <c r="O9" s="20"/>
    </row>
    <row r="10" spans="2:15" ht="15" customHeight="1" x14ac:dyDescent="0.2">
      <c r="F10" s="27" t="s">
        <v>209</v>
      </c>
      <c r="G10" s="21">
        <f>SUM(Table3[LPN Hours (excl. Admin)])</f>
        <v>2856.3529999999996</v>
      </c>
      <c r="H10" s="24">
        <f>Table30[[#This Row],[State Total]]/G3</f>
        <v>0.20502233062775421</v>
      </c>
      <c r="I10" s="22">
        <f>Table30[[#This Row],[State Total]]/C7</f>
        <v>0.87184348504374942</v>
      </c>
      <c r="J10" s="20"/>
      <c r="K10" s="20"/>
      <c r="L10" s="20"/>
      <c r="M10" s="20"/>
      <c r="N10" s="20"/>
      <c r="O10" s="20"/>
    </row>
    <row r="11" spans="2:15" ht="15" customHeight="1" x14ac:dyDescent="0.2">
      <c r="F11" s="27" t="s">
        <v>206</v>
      </c>
      <c r="G11" s="21">
        <f>SUM(Table3[LPN Admin Hours])</f>
        <v>338.57966666666658</v>
      </c>
      <c r="H11" s="24">
        <f>Table30[[#This Row],[State Total]]/G3</f>
        <v>2.4302455740998447E-2</v>
      </c>
      <c r="I11" s="22">
        <f>Table30[[#This Row],[State Total]]/C7</f>
        <v>0.10334453639015123</v>
      </c>
      <c r="J11" s="20"/>
      <c r="K11" s="20"/>
      <c r="L11" s="20"/>
      <c r="M11" s="20"/>
      <c r="N11" s="20"/>
      <c r="O11" s="20"/>
    </row>
    <row r="12" spans="2:15" ht="15" customHeight="1" x14ac:dyDescent="0.2">
      <c r="F12" s="12" t="s">
        <v>210</v>
      </c>
      <c r="G12" s="21">
        <f>SUM(Table3[Total CNA, NA TR, Med Aide/Tech Hours])</f>
        <v>7241.5863333333336</v>
      </c>
      <c r="H12" s="24">
        <f>Table30[[#This Row],[State Total]]/G3</f>
        <v>0.5197841119434794</v>
      </c>
      <c r="I12" s="22">
        <f>Table30[[#This Row],[State Total]]/C7</f>
        <v>2.2103465034253547</v>
      </c>
      <c r="J12" s="20"/>
      <c r="K12" s="20"/>
      <c r="L12" s="20"/>
      <c r="M12" s="20"/>
      <c r="N12" s="20"/>
      <c r="O12" s="20"/>
    </row>
    <row r="13" spans="2:15" ht="15" customHeight="1" x14ac:dyDescent="0.2">
      <c r="F13" s="27" t="s">
        <v>124</v>
      </c>
      <c r="G13" s="21">
        <f>SUM(Table3[CNA Hours])</f>
        <v>7143.0436666666674</v>
      </c>
      <c r="H13" s="24">
        <f>Table30[[#This Row],[State Total]]/G3</f>
        <v>0.51271095005267886</v>
      </c>
      <c r="I13" s="22">
        <f>Table30[[#This Row],[State Total]]/C7</f>
        <v>2.1802683646476297</v>
      </c>
      <c r="J13" s="20"/>
      <c r="K13" s="20"/>
      <c r="L13" s="20"/>
      <c r="M13" s="20"/>
      <c r="N13" s="20"/>
      <c r="O13" s="20"/>
    </row>
    <row r="14" spans="2:15" ht="15" customHeight="1" x14ac:dyDescent="0.2">
      <c r="F14" s="27" t="s">
        <v>191</v>
      </c>
      <c r="G14" s="21">
        <f>SUM(Table3[NA TR Hours])</f>
        <v>98.54266666666669</v>
      </c>
      <c r="H14" s="24">
        <f>Table30[[#This Row],[State Total]]/G3</f>
        <v>7.0731618908005823E-3</v>
      </c>
      <c r="I14" s="22">
        <f>Table30[[#This Row],[State Total]]/C7</f>
        <v>3.0078138777725031E-2</v>
      </c>
    </row>
    <row r="15" spans="2:15" ht="15" customHeight="1" x14ac:dyDescent="0.2">
      <c r="F15" s="29" t="s">
        <v>183</v>
      </c>
      <c r="G15" s="23">
        <f>SUM(Table3[Med Aide/Tech Hours])</f>
        <v>0</v>
      </c>
      <c r="H15" s="24">
        <f>Table30[[#This Row],[State Total]]/G3</f>
        <v>0</v>
      </c>
      <c r="I15" s="22">
        <f>Table30[[#This Row],[State Total]]/C7</f>
        <v>0</v>
      </c>
    </row>
    <row r="16" spans="2:15" ht="15" customHeight="1" x14ac:dyDescent="0.2"/>
    <row r="17" spans="6:7" ht="15" customHeight="1" x14ac:dyDescent="0.2"/>
    <row r="18" spans="6:7" ht="15" customHeight="1" x14ac:dyDescent="0.2">
      <c r="F18" s="2" t="s">
        <v>219</v>
      </c>
      <c r="G18" s="2" t="s">
        <v>224</v>
      </c>
    </row>
    <row r="19" spans="6:7" ht="15" customHeight="1" x14ac:dyDescent="0.2">
      <c r="F19" s="2" t="s">
        <v>211</v>
      </c>
      <c r="G19" s="12">
        <f>SUM(Table3[RN Hours Contract])</f>
        <v>26.164444444444442</v>
      </c>
    </row>
    <row r="20" spans="6:7" ht="15" customHeight="1" x14ac:dyDescent="0.2">
      <c r="F20" s="2" t="s">
        <v>212</v>
      </c>
      <c r="G20" s="12">
        <f>SUM(Table3[RN Admin Hours Contract])</f>
        <v>9.5975555555555569</v>
      </c>
    </row>
    <row r="21" spans="6:7" ht="15" customHeight="1" x14ac:dyDescent="0.2">
      <c r="F21" s="2" t="s">
        <v>213</v>
      </c>
      <c r="G21" s="12">
        <f>SUM(Table3[RN DON Hours Contract])</f>
        <v>1.3638888888888889</v>
      </c>
    </row>
    <row r="22" spans="6:7" ht="15" customHeight="1" x14ac:dyDescent="0.2">
      <c r="F22" s="2" t="s">
        <v>214</v>
      </c>
      <c r="G22" s="12">
        <f>SUM(Table3[LPN Hours Contract])</f>
        <v>127.06366666666669</v>
      </c>
    </row>
    <row r="23" spans="6:7" ht="15" customHeight="1" x14ac:dyDescent="0.2">
      <c r="F23" s="2" t="s">
        <v>215</v>
      </c>
      <c r="G23" s="12">
        <f>SUM(Table3[LPN Admin Hours Contract])</f>
        <v>0</v>
      </c>
    </row>
    <row r="24" spans="6:7" ht="15" customHeight="1" x14ac:dyDescent="0.2">
      <c r="F24" s="2" t="s">
        <v>216</v>
      </c>
      <c r="G24" s="12">
        <f>SUM(Table3[CNA Hours Contract])</f>
        <v>351.06111111111119</v>
      </c>
    </row>
    <row r="25" spans="6:7" ht="15" customHeight="1" x14ac:dyDescent="0.2">
      <c r="F25" s="2" t="s">
        <v>217</v>
      </c>
      <c r="G25" s="12">
        <f>SUM(Table3[NA TR Hours Contract])</f>
        <v>1.1444444444444444</v>
      </c>
    </row>
    <row r="26" spans="6:7" ht="15" customHeight="1" x14ac:dyDescent="0.2">
      <c r="F26" s="2" t="s">
        <v>218</v>
      </c>
      <c r="G26" s="12">
        <f>SUM(Table3[Med Aide Hours Contract])</f>
        <v>0</v>
      </c>
    </row>
    <row r="27" spans="6:7" ht="15" customHeight="1" x14ac:dyDescent="0.2">
      <c r="F27" s="2" t="s">
        <v>207</v>
      </c>
      <c r="G27" s="12">
        <f>SUM(G19:G26)</f>
        <v>516.39511111111119</v>
      </c>
    </row>
    <row r="28" spans="6:7" ht="15" customHeight="1" x14ac:dyDescent="0.2">
      <c r="F28" s="2" t="s">
        <v>222</v>
      </c>
      <c r="G28" s="12">
        <f>G3-G27</f>
        <v>13415.516555555556</v>
      </c>
    </row>
    <row r="29" spans="6:7" ht="15" customHeight="1" x14ac:dyDescent="0.2">
      <c r="F29" s="2" t="s">
        <v>223</v>
      </c>
      <c r="G29" s="26">
        <f>G27/G3</f>
        <v>3.7065632015643071E-2</v>
      </c>
    </row>
    <row r="30" spans="6:7" ht="15" customHeight="1" x14ac:dyDescent="0.2"/>
    <row r="31" spans="6:7" ht="15" customHeight="1" x14ac:dyDescent="0.2">
      <c r="G31" s="12"/>
    </row>
    <row r="32" spans="6:7" ht="15" customHeight="1" x14ac:dyDescent="0.2"/>
    <row r="33" spans="6:7" ht="15" customHeight="1" x14ac:dyDescent="0.2">
      <c r="F33" s="2" t="s">
        <v>208</v>
      </c>
      <c r="G33" s="25" t="s">
        <v>125</v>
      </c>
    </row>
    <row r="34" spans="6:7" ht="15" customHeight="1" x14ac:dyDescent="0.2">
      <c r="F34" s="28" t="s">
        <v>187</v>
      </c>
      <c r="G34" s="22">
        <f>I3</f>
        <v>4.2524318320558914</v>
      </c>
    </row>
    <row r="35" spans="6:7" ht="15" customHeight="1" x14ac:dyDescent="0.2">
      <c r="F35" s="12" t="s">
        <v>220</v>
      </c>
      <c r="G35" s="22">
        <f>I5</f>
        <v>1.0668973071966359</v>
      </c>
    </row>
    <row r="36" spans="6:7" ht="15" customHeight="1" x14ac:dyDescent="0.2">
      <c r="F36" s="12" t="s">
        <v>126</v>
      </c>
      <c r="G36" s="22">
        <f>I9</f>
        <v>0.97518802143390082</v>
      </c>
    </row>
    <row r="37" spans="6:7" ht="15" customHeight="1" x14ac:dyDescent="0.2">
      <c r="F37" s="12" t="s">
        <v>225</v>
      </c>
      <c r="G37" s="22">
        <f>I12</f>
        <v>2.2103465034253547</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DF89-7216-4DB0-ADF1-6499254F071F}">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228</v>
      </c>
      <c r="D2" s="31"/>
    </row>
    <row r="3" spans="2:4" x14ac:dyDescent="0.2">
      <c r="C3" s="32" t="s">
        <v>124</v>
      </c>
      <c r="D3" s="33" t="s">
        <v>229</v>
      </c>
    </row>
    <row r="4" spans="2:4" x14ac:dyDescent="0.2">
      <c r="C4" s="34" t="s">
        <v>125</v>
      </c>
      <c r="D4" s="35" t="s">
        <v>230</v>
      </c>
    </row>
    <row r="5" spans="2:4" x14ac:dyDescent="0.2">
      <c r="C5" s="34" t="s">
        <v>126</v>
      </c>
      <c r="D5" s="35" t="s">
        <v>231</v>
      </c>
    </row>
    <row r="6" spans="2:4" ht="15.75" customHeight="1" x14ac:dyDescent="0.2">
      <c r="C6" s="34" t="s">
        <v>183</v>
      </c>
      <c r="D6" s="35" t="s">
        <v>232</v>
      </c>
    </row>
    <row r="7" spans="2:4" ht="15.5" customHeight="1" x14ac:dyDescent="0.2">
      <c r="C7" s="34" t="s">
        <v>191</v>
      </c>
      <c r="D7" s="35" t="s">
        <v>233</v>
      </c>
    </row>
    <row r="8" spans="2:4" x14ac:dyDescent="0.2">
      <c r="C8" s="34" t="s">
        <v>234</v>
      </c>
      <c r="D8" s="35" t="s">
        <v>235</v>
      </c>
    </row>
    <row r="9" spans="2:4" x14ac:dyDescent="0.2">
      <c r="C9" s="36" t="s">
        <v>236</v>
      </c>
      <c r="D9" s="34" t="s">
        <v>237</v>
      </c>
    </row>
    <row r="10" spans="2:4" x14ac:dyDescent="0.2">
      <c r="B10" s="37"/>
      <c r="C10" s="34" t="s">
        <v>238</v>
      </c>
      <c r="D10" s="35" t="s">
        <v>239</v>
      </c>
    </row>
    <row r="11" spans="2:4" x14ac:dyDescent="0.2">
      <c r="C11" s="34" t="s">
        <v>46</v>
      </c>
      <c r="D11" s="35" t="s">
        <v>240</v>
      </c>
    </row>
    <row r="12" spans="2:4" x14ac:dyDescent="0.2">
      <c r="C12" s="34" t="s">
        <v>241</v>
      </c>
      <c r="D12" s="35" t="s">
        <v>242</v>
      </c>
    </row>
    <row r="13" spans="2:4" x14ac:dyDescent="0.2">
      <c r="C13" s="34" t="s">
        <v>238</v>
      </c>
      <c r="D13" s="35" t="s">
        <v>239</v>
      </c>
    </row>
    <row r="14" spans="2:4" x14ac:dyDescent="0.2">
      <c r="C14" s="34" t="s">
        <v>46</v>
      </c>
      <c r="D14" s="35" t="s">
        <v>243</v>
      </c>
    </row>
    <row r="15" spans="2:4" x14ac:dyDescent="0.2">
      <c r="C15" s="38" t="s">
        <v>241</v>
      </c>
      <c r="D15" s="39" t="s">
        <v>242</v>
      </c>
    </row>
    <row r="17" spans="3:4" ht="24" x14ac:dyDescent="0.3">
      <c r="C17" s="30" t="s">
        <v>244</v>
      </c>
      <c r="D17" s="31"/>
    </row>
    <row r="18" spans="3:4" x14ac:dyDescent="0.2">
      <c r="C18" s="34" t="s">
        <v>125</v>
      </c>
      <c r="D18" s="35" t="s">
        <v>245</v>
      </c>
    </row>
    <row r="19" spans="3:4" x14ac:dyDescent="0.2">
      <c r="C19" s="34" t="s">
        <v>187</v>
      </c>
      <c r="D19" s="35" t="s">
        <v>246</v>
      </c>
    </row>
    <row r="20" spans="3:4" x14ac:dyDescent="0.2">
      <c r="C20" s="36" t="s">
        <v>247</v>
      </c>
      <c r="D20" s="34" t="s">
        <v>248</v>
      </c>
    </row>
    <row r="21" spans="3:4" x14ac:dyDescent="0.2">
      <c r="C21" s="34" t="s">
        <v>249</v>
      </c>
      <c r="D21" s="35" t="s">
        <v>250</v>
      </c>
    </row>
    <row r="22" spans="3:4" x14ac:dyDescent="0.2">
      <c r="C22" s="34" t="s">
        <v>251</v>
      </c>
      <c r="D22" s="35" t="s">
        <v>252</v>
      </c>
    </row>
    <row r="23" spans="3:4" x14ac:dyDescent="0.2">
      <c r="C23" s="34" t="s">
        <v>253</v>
      </c>
      <c r="D23" s="35" t="s">
        <v>254</v>
      </c>
    </row>
    <row r="24" spans="3:4" x14ac:dyDescent="0.2">
      <c r="C24" s="34" t="s">
        <v>255</v>
      </c>
      <c r="D24" s="35" t="s">
        <v>256</v>
      </c>
    </row>
    <row r="25" spans="3:4" x14ac:dyDescent="0.2">
      <c r="C25" s="34" t="s">
        <v>186</v>
      </c>
      <c r="D25" s="35" t="s">
        <v>257</v>
      </c>
    </row>
    <row r="26" spans="3:4" x14ac:dyDescent="0.2">
      <c r="C26" s="34" t="s">
        <v>251</v>
      </c>
      <c r="D26" s="35" t="s">
        <v>252</v>
      </c>
    </row>
    <row r="27" spans="3:4" x14ac:dyDescent="0.2">
      <c r="C27" s="34" t="s">
        <v>253</v>
      </c>
      <c r="D27" s="35" t="s">
        <v>254</v>
      </c>
    </row>
    <row r="28" spans="3:4" x14ac:dyDescent="0.2">
      <c r="C28" s="38" t="s">
        <v>255</v>
      </c>
      <c r="D28" s="39" t="s">
        <v>256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1 6 " ? > < D a t a M a s h u p   s q m i d = " 2 2 7 a d c 4 6 - e 6 7 d - 4 4 3 9 - 9 9 f 0 - 5 f b e 7 0 9 a f 9 5 c "   x m l n s = " h t t p : / / s c h e m a s . m i c r o s o f t . c o m / D a t a M a s h u p " > A A A A A B Q D A A B Q S w M E F A A C A A g A 5 G 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5 G 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R m B F M o i k e 4 D g A A A B E A A A A T A B w A R m 9 y b X V s Y X M v U 2 V j d G l v b j E u b S C i G A A o o B Q A A A A A A A A A A A A A A A A A A A A A A A A A A A A r T k 0 u y c z P U w i G 0 I b W A F B L A Q I t A B Q A A g A I A O R m B F N + K R 6 K p A A A A P U A A A A S A A A A A A A A A A A A A A A A A A A A A A B D b 2 5 m a W c v U G F j a 2 F n Z S 5 4 b W x Q S w E C L Q A U A A I A C A D k Z g R T D 8 r p q 6 Q A A A D p A A A A E w A A A A A A A A A A A A A A A A D w A A A A W 0 N v b n R l b n R f V H l w Z X N d L n h t b F B L A Q I t A B Q A A g A I A O R 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D X R R o z Z e Z m s R 2 r e 2 j + x T i L F N U N B f g g Z A E U b I L 0 V D K Y o g A A A A A O g A A A A A I A A C A A A A A 2 E 7 C C a 2 y W 6 v q e 5 V E 2 W z x 2 l m m l I j 5 A V / N A i e G C 3 7 p c 7 1 A A A A C b E 3 m k K r K + q g u I 8 v R 5 i Y 7 C 6 j E c T J V 7 W Y G i 1 / e A N 8 k + W v 0 i d f 4 G 9 c s H q y U U U A b A Y T h 8 n W g L 9 F A 9 g X w s k L 3 7 V 2 h u k M p o C C c x / O f 3 s U m Q P + N A z E A A A A D q m k W W 5 V l X 0 U Z w W X I 2 s g h y u J x B g h q D t O o h a Q q y 9 c v H J B T N J N J W X x p C V S 1 X q s p I x M q V L 4 3 0 8 A O a c g g P G k + X S G 2 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2.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F90438F-65AC-4696-B849-6BA41A9EDB64}">
  <ds:schemaRefs>
    <ds:schemaRef ds:uri="http://schemas.microsoft.com/DataMashup"/>
  </ds:schemaRefs>
</ds:datastoreItem>
</file>

<file path=customXml/itemProps4.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2021-08-13T18:51:04Z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